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7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45998-2025</t>
        </is>
      </c>
      <c r="B2" s="1" t="n">
        <v>45924</v>
      </c>
      <c r="C2" s="1" t="n">
        <v>45962</v>
      </c>
      <c r="D2" t="inlineStr">
        <is>
          <t>VÄSTERNORRLANDS LÄN</t>
        </is>
      </c>
      <c r="E2" t="inlineStr">
        <is>
          <t>KRAMFORS</t>
        </is>
      </c>
      <c r="G2" t="n">
        <v>32.2</v>
      </c>
      <c r="H2" t="n">
        <v>8</v>
      </c>
      <c r="I2" t="n">
        <v>7</v>
      </c>
      <c r="J2" t="n">
        <v>9</v>
      </c>
      <c r="K2" t="n">
        <v>4</v>
      </c>
      <c r="L2" t="n">
        <v>0</v>
      </c>
      <c r="M2" t="n">
        <v>0</v>
      </c>
      <c r="N2" t="n">
        <v>0</v>
      </c>
      <c r="O2" t="n">
        <v>13</v>
      </c>
      <c r="P2" t="n">
        <v>4</v>
      </c>
      <c r="Q2" t="n">
        <v>24</v>
      </c>
      <c r="R2" s="2" t="inlineStr">
        <is>
          <t>Aspfjädermossa
Knärot
Lappticka
Rynkskinn
Garnlav
Gränsticka
Lunglav
Rosenticka
Skogshare
Spillkråka
Talltita
Tretåig hackspett
Ullticka
Bårdlav
Korallblylav
Luddlav
Skinnlav
Stuplav
Trådticka
Vedticka
Gråspett
Fläcknycklar
Blåsippa
Revlummer</t>
        </is>
      </c>
      <c r="S2">
        <f>HYPERLINK("https://klasma.github.io/Logging_2282/artfynd/A 45998-2025 artfynd.xlsx", "A 45998-2025")</f>
        <v/>
      </c>
      <c r="T2">
        <f>HYPERLINK("https://klasma.github.io/Logging_2282/kartor/A 45998-2025 karta.png", "A 45998-2025")</f>
        <v/>
      </c>
      <c r="U2">
        <f>HYPERLINK("https://klasma.github.io/Logging_2282/knärot/A 45998-2025 karta knärot.png", "A 45998-2025")</f>
        <v/>
      </c>
      <c r="V2">
        <f>HYPERLINK("https://klasma.github.io/Logging_2282/klagomål/A 45998-2025 FSC-klagomål.docx", "A 45998-2025")</f>
        <v/>
      </c>
      <c r="W2">
        <f>HYPERLINK("https://klasma.github.io/Logging_2282/klagomålsmail/A 45998-2025 FSC-klagomål mail.docx", "A 45998-2025")</f>
        <v/>
      </c>
      <c r="X2">
        <f>HYPERLINK("https://klasma.github.io/Logging_2282/tillsyn/A 45998-2025 tillsynsbegäran.docx", "A 45998-2025")</f>
        <v/>
      </c>
      <c r="Y2">
        <f>HYPERLINK("https://klasma.github.io/Logging_2282/tillsynsmail/A 45998-2025 tillsynsbegäran mail.docx", "A 45998-2025")</f>
        <v/>
      </c>
      <c r="Z2">
        <f>HYPERLINK("https://klasma.github.io/Logging_2282/fåglar/A 45998-2025 prioriterade fågelarter.docx", "A 45998-2025")</f>
        <v/>
      </c>
    </row>
    <row r="3" ht="15" customHeight="1">
      <c r="A3" t="inlineStr">
        <is>
          <t>A 38014-2024</t>
        </is>
      </c>
      <c r="B3" s="1" t="n">
        <v>45544</v>
      </c>
      <c r="C3" s="1" t="n">
        <v>45962</v>
      </c>
      <c r="D3" t="inlineStr">
        <is>
          <t>VÄSTERNORRLANDS LÄN</t>
        </is>
      </c>
      <c r="E3" t="inlineStr">
        <is>
          <t>KRAMFORS</t>
        </is>
      </c>
      <c r="G3" t="n">
        <v>4.8</v>
      </c>
      <c r="H3" t="n">
        <v>4</v>
      </c>
      <c r="I3" t="n">
        <v>14</v>
      </c>
      <c r="J3" t="n">
        <v>3</v>
      </c>
      <c r="K3" t="n">
        <v>2</v>
      </c>
      <c r="L3" t="n">
        <v>1</v>
      </c>
      <c r="M3" t="n">
        <v>0</v>
      </c>
      <c r="N3" t="n">
        <v>0</v>
      </c>
      <c r="O3" t="n">
        <v>7</v>
      </c>
      <c r="P3" t="n">
        <v>3</v>
      </c>
      <c r="Q3" t="n">
        <v>23</v>
      </c>
      <c r="R3" s="2" t="inlineStr">
        <is>
          <t>Raggtaggsvamp
Gyllenspindling
Koppartaggsvamp
Dofttaggsvamp
Persiljespindling
Spillkråka
Otidea mirabilis
Fjällig taggsvamp s.str.
Kalktallört
Kryddspindling
Mörk husmossa
Rökmusseron
Skarp dropptaggsvamp
Skogshakmossa
Skogsknipprot
Strimspindling
Svart trolldruva
Svavelriska
Vårärt
Zontaggsvamp
Ögonpyrola
Nattviol
Blåsippa</t>
        </is>
      </c>
      <c r="S3">
        <f>HYPERLINK("https://klasma.github.io/Logging_2282/artfynd/A 38014-2024 artfynd.xlsx", "A 38014-2024")</f>
        <v/>
      </c>
      <c r="T3">
        <f>HYPERLINK("https://klasma.github.io/Logging_2282/kartor/A 38014-2024 karta.png", "A 38014-2024")</f>
        <v/>
      </c>
      <c r="V3">
        <f>HYPERLINK("https://klasma.github.io/Logging_2282/klagomål/A 38014-2024 FSC-klagomål.docx", "A 38014-2024")</f>
        <v/>
      </c>
      <c r="W3">
        <f>HYPERLINK("https://klasma.github.io/Logging_2282/klagomålsmail/A 38014-2024 FSC-klagomål mail.docx", "A 38014-2024")</f>
        <v/>
      </c>
      <c r="X3">
        <f>HYPERLINK("https://klasma.github.io/Logging_2282/tillsyn/A 38014-2024 tillsynsbegäran.docx", "A 38014-2024")</f>
        <v/>
      </c>
      <c r="Y3">
        <f>HYPERLINK("https://klasma.github.io/Logging_2282/tillsynsmail/A 38014-2024 tillsynsbegäran mail.docx", "A 38014-2024")</f>
        <v/>
      </c>
      <c r="Z3">
        <f>HYPERLINK("https://klasma.github.io/Logging_2282/fåglar/A 38014-2024 prioriterade fågelarter.docx", "A 38014-2024")</f>
        <v/>
      </c>
    </row>
    <row r="4" ht="15" customHeight="1">
      <c r="A4" t="inlineStr">
        <is>
          <t>A 20398-2024</t>
        </is>
      </c>
      <c r="B4" s="1" t="n">
        <v>45435</v>
      </c>
      <c r="C4" s="1" t="n">
        <v>45962</v>
      </c>
      <c r="D4" t="inlineStr">
        <is>
          <t>VÄSTERNORRLANDS LÄN</t>
        </is>
      </c>
      <c r="E4" t="inlineStr">
        <is>
          <t>KRAMFORS</t>
        </is>
      </c>
      <c r="G4" t="n">
        <v>48.3</v>
      </c>
      <c r="H4" t="n">
        <v>8</v>
      </c>
      <c r="I4" t="n">
        <v>4</v>
      </c>
      <c r="J4" t="n">
        <v>10</v>
      </c>
      <c r="K4" t="n">
        <v>3</v>
      </c>
      <c r="L4" t="n">
        <v>0</v>
      </c>
      <c r="M4" t="n">
        <v>0</v>
      </c>
      <c r="N4" t="n">
        <v>0</v>
      </c>
      <c r="O4" t="n">
        <v>13</v>
      </c>
      <c r="P4" t="n">
        <v>3</v>
      </c>
      <c r="Q4" t="n">
        <v>18</v>
      </c>
      <c r="R4" s="2" t="inlineStr">
        <is>
          <t>Knärot
Lappticka
Rynkskinn
Dofttaggsvamp
Gammelgransskål
Garnlav
Lunglav
Orange taggsvamp
Rosenticka
Spillkråka
Talltita
Tretåig hackspett
Ullticka
Grönkulla
Plattlummer
Spindelblomster
Vedticka
Blåsippa</t>
        </is>
      </c>
      <c r="S4">
        <f>HYPERLINK("https://klasma.github.io/Logging_2282/artfynd/A 20398-2024 artfynd.xlsx", "A 20398-2024")</f>
        <v/>
      </c>
      <c r="T4">
        <f>HYPERLINK("https://klasma.github.io/Logging_2282/kartor/A 20398-2024 karta.png", "A 20398-2024")</f>
        <v/>
      </c>
      <c r="U4">
        <f>HYPERLINK("https://klasma.github.io/Logging_2282/knärot/A 20398-2024 karta knärot.png", "A 20398-2024")</f>
        <v/>
      </c>
      <c r="V4">
        <f>HYPERLINK("https://klasma.github.io/Logging_2282/klagomål/A 20398-2024 FSC-klagomål.docx", "A 20398-2024")</f>
        <v/>
      </c>
      <c r="W4">
        <f>HYPERLINK("https://klasma.github.io/Logging_2282/klagomålsmail/A 20398-2024 FSC-klagomål mail.docx", "A 20398-2024")</f>
        <v/>
      </c>
      <c r="X4">
        <f>HYPERLINK("https://klasma.github.io/Logging_2282/tillsyn/A 20398-2024 tillsynsbegäran.docx", "A 20398-2024")</f>
        <v/>
      </c>
      <c r="Y4">
        <f>HYPERLINK("https://klasma.github.io/Logging_2282/tillsynsmail/A 20398-2024 tillsynsbegäran mail.docx", "A 20398-2024")</f>
        <v/>
      </c>
      <c r="Z4">
        <f>HYPERLINK("https://klasma.github.io/Logging_2282/fåglar/A 20398-2024 prioriterade fågelarter.docx", "A 20398-2024")</f>
        <v/>
      </c>
    </row>
    <row r="5" ht="15" customHeight="1">
      <c r="A5" t="inlineStr">
        <is>
          <t>A 30588-2021</t>
        </is>
      </c>
      <c r="B5" s="1" t="n">
        <v>44364</v>
      </c>
      <c r="C5" s="1" t="n">
        <v>45962</v>
      </c>
      <c r="D5" t="inlineStr">
        <is>
          <t>VÄSTERNORRLANDS LÄN</t>
        </is>
      </c>
      <c r="E5" t="inlineStr">
        <is>
          <t>KRAMFORS</t>
        </is>
      </c>
      <c r="G5" t="n">
        <v>12.6</v>
      </c>
      <c r="H5" t="n">
        <v>0</v>
      </c>
      <c r="I5" t="n">
        <v>7</v>
      </c>
      <c r="J5" t="n">
        <v>7</v>
      </c>
      <c r="K5" t="n">
        <v>1</v>
      </c>
      <c r="L5" t="n">
        <v>0</v>
      </c>
      <c r="M5" t="n">
        <v>0</v>
      </c>
      <c r="N5" t="n">
        <v>0</v>
      </c>
      <c r="O5" t="n">
        <v>8</v>
      </c>
      <c r="P5" t="n">
        <v>1</v>
      </c>
      <c r="Q5" t="n">
        <v>15</v>
      </c>
      <c r="R5" s="2" t="inlineStr">
        <is>
          <t>Rynkskinn
Doftskinn
Gammelgransskål
Garnlav
Lunglav
Stiftgelélav
Ullticka
Violettgrå tagellav
Kattfotslav
Korallblylav
Skinnlav
Skuggblåslav
Stor aspticka
Stuplav
Vedticka</t>
        </is>
      </c>
      <c r="S5">
        <f>HYPERLINK("https://klasma.github.io/Logging_2282/artfynd/A 30588-2021 artfynd.xlsx", "A 30588-2021")</f>
        <v/>
      </c>
      <c r="T5">
        <f>HYPERLINK("https://klasma.github.io/Logging_2282/kartor/A 30588-2021 karta.png", "A 30588-2021")</f>
        <v/>
      </c>
      <c r="V5">
        <f>HYPERLINK("https://klasma.github.io/Logging_2282/klagomål/A 30588-2021 FSC-klagomål.docx", "A 30588-2021")</f>
        <v/>
      </c>
      <c r="W5">
        <f>HYPERLINK("https://klasma.github.io/Logging_2282/klagomålsmail/A 30588-2021 FSC-klagomål mail.docx", "A 30588-2021")</f>
        <v/>
      </c>
      <c r="X5">
        <f>HYPERLINK("https://klasma.github.io/Logging_2282/tillsyn/A 30588-2021 tillsynsbegäran.docx", "A 30588-2021")</f>
        <v/>
      </c>
      <c r="Y5">
        <f>HYPERLINK("https://klasma.github.io/Logging_2282/tillsynsmail/A 30588-2021 tillsynsbegäran mail.docx", "A 30588-2021")</f>
        <v/>
      </c>
    </row>
    <row r="6" ht="15" customHeight="1">
      <c r="A6" t="inlineStr">
        <is>
          <t>A 30587-2021</t>
        </is>
      </c>
      <c r="B6" s="1" t="n">
        <v>44364</v>
      </c>
      <c r="C6" s="1" t="n">
        <v>45962</v>
      </c>
      <c r="D6" t="inlineStr">
        <is>
          <t>VÄSTERNORRLANDS LÄN</t>
        </is>
      </c>
      <c r="E6" t="inlineStr">
        <is>
          <t>KRAMFORS</t>
        </is>
      </c>
      <c r="G6" t="n">
        <v>4.8</v>
      </c>
      <c r="H6" t="n">
        <v>2</v>
      </c>
      <c r="I6" t="n">
        <v>4</v>
      </c>
      <c r="J6" t="n">
        <v>8</v>
      </c>
      <c r="K6" t="n">
        <v>1</v>
      </c>
      <c r="L6" t="n">
        <v>0</v>
      </c>
      <c r="M6" t="n">
        <v>0</v>
      </c>
      <c r="N6" t="n">
        <v>0</v>
      </c>
      <c r="O6" t="n">
        <v>9</v>
      </c>
      <c r="P6" t="n">
        <v>1</v>
      </c>
      <c r="Q6" t="n">
        <v>14</v>
      </c>
      <c r="R6" s="2" t="inlineStr">
        <is>
          <t>Rynkskinn
Doftskinn
Gammelgransskål
Garnlav
Gränsticka
Lunglav
Rosenticka
Ullticka
Violettgrå tagellav
Kattfotslav
Korallblylav
Spindelblomster
Vedticka
Fläcknycklar</t>
        </is>
      </c>
      <c r="S6">
        <f>HYPERLINK("https://klasma.github.io/Logging_2282/artfynd/A 30587-2021 artfynd.xlsx", "A 30587-2021")</f>
        <v/>
      </c>
      <c r="T6">
        <f>HYPERLINK("https://klasma.github.io/Logging_2282/kartor/A 30587-2021 karta.png", "A 30587-2021")</f>
        <v/>
      </c>
      <c r="V6">
        <f>HYPERLINK("https://klasma.github.io/Logging_2282/klagomål/A 30587-2021 FSC-klagomål.docx", "A 30587-2021")</f>
        <v/>
      </c>
      <c r="W6">
        <f>HYPERLINK("https://klasma.github.io/Logging_2282/klagomålsmail/A 30587-2021 FSC-klagomål mail.docx", "A 30587-2021")</f>
        <v/>
      </c>
      <c r="X6">
        <f>HYPERLINK("https://klasma.github.io/Logging_2282/tillsyn/A 30587-2021 tillsynsbegäran.docx", "A 30587-2021")</f>
        <v/>
      </c>
      <c r="Y6">
        <f>HYPERLINK("https://klasma.github.io/Logging_2282/tillsynsmail/A 30587-2021 tillsynsbegäran mail.docx", "A 30587-2021")</f>
        <v/>
      </c>
    </row>
    <row r="7" ht="15" customHeight="1">
      <c r="A7" t="inlineStr">
        <is>
          <t>A 25307-2025</t>
        </is>
      </c>
      <c r="B7" s="1" t="n">
        <v>45800.57347222222</v>
      </c>
      <c r="C7" s="1" t="n">
        <v>45962</v>
      </c>
      <c r="D7" t="inlineStr">
        <is>
          <t>VÄSTERNORRLANDS LÄN</t>
        </is>
      </c>
      <c r="E7" t="inlineStr">
        <is>
          <t>KRAMFORS</t>
        </is>
      </c>
      <c r="F7" t="inlineStr">
        <is>
          <t>SCA</t>
        </is>
      </c>
      <c r="G7" t="n">
        <v>36.6</v>
      </c>
      <c r="H7" t="n">
        <v>4</v>
      </c>
      <c r="I7" t="n">
        <v>1</v>
      </c>
      <c r="J7" t="n">
        <v>8</v>
      </c>
      <c r="K7" t="n">
        <v>2</v>
      </c>
      <c r="L7" t="n">
        <v>0</v>
      </c>
      <c r="M7" t="n">
        <v>0</v>
      </c>
      <c r="N7" t="n">
        <v>0</v>
      </c>
      <c r="O7" t="n">
        <v>10</v>
      </c>
      <c r="P7" t="n">
        <v>2</v>
      </c>
      <c r="Q7" t="n">
        <v>13</v>
      </c>
      <c r="R7" s="2" t="inlineStr">
        <is>
          <t>Blackticka
Knärot
Garnlav
Granticka
Gränsticka
Leptoporus mollis
Lunglav
Nordfladdermus
Rosenticka
Ullticka
Mörk husmossa
Tjäder
Revlummer</t>
        </is>
      </c>
      <c r="S7">
        <f>HYPERLINK("https://klasma.github.io/Logging_2282/artfynd/A 25307-2025 artfynd.xlsx", "A 25307-2025")</f>
        <v/>
      </c>
      <c r="T7">
        <f>HYPERLINK("https://klasma.github.io/Logging_2282/kartor/A 25307-2025 karta.png", "A 25307-2025")</f>
        <v/>
      </c>
      <c r="U7">
        <f>HYPERLINK("https://klasma.github.io/Logging_2282/knärot/A 25307-2025 karta knärot.png", "A 25307-2025")</f>
        <v/>
      </c>
      <c r="V7">
        <f>HYPERLINK("https://klasma.github.io/Logging_2282/klagomål/A 25307-2025 FSC-klagomål.docx", "A 25307-2025")</f>
        <v/>
      </c>
      <c r="W7">
        <f>HYPERLINK("https://klasma.github.io/Logging_2282/klagomålsmail/A 25307-2025 FSC-klagomål mail.docx", "A 25307-2025")</f>
        <v/>
      </c>
      <c r="X7">
        <f>HYPERLINK("https://klasma.github.io/Logging_2282/tillsyn/A 25307-2025 tillsynsbegäran.docx", "A 25307-2025")</f>
        <v/>
      </c>
      <c r="Y7">
        <f>HYPERLINK("https://klasma.github.io/Logging_2282/tillsynsmail/A 25307-2025 tillsynsbegäran mail.docx", "A 25307-2025")</f>
        <v/>
      </c>
      <c r="Z7">
        <f>HYPERLINK("https://klasma.github.io/Logging_2282/fåglar/A 25307-2025 prioriterade fågelarter.docx", "A 25307-2025")</f>
        <v/>
      </c>
    </row>
    <row r="8" ht="15" customHeight="1">
      <c r="A8" t="inlineStr">
        <is>
          <t>A 37808-2022</t>
        </is>
      </c>
      <c r="B8" s="1" t="n">
        <v>44810</v>
      </c>
      <c r="C8" s="1" t="n">
        <v>45962</v>
      </c>
      <c r="D8" t="inlineStr">
        <is>
          <t>VÄSTERNORRLANDS LÄN</t>
        </is>
      </c>
      <c r="E8" t="inlineStr">
        <is>
          <t>KRAMFORS</t>
        </is>
      </c>
      <c r="G8" t="n">
        <v>1.1</v>
      </c>
      <c r="H8" t="n">
        <v>1</v>
      </c>
      <c r="I8" t="n">
        <v>5</v>
      </c>
      <c r="J8" t="n">
        <v>7</v>
      </c>
      <c r="K8" t="n">
        <v>0</v>
      </c>
      <c r="L8" t="n">
        <v>0</v>
      </c>
      <c r="M8" t="n">
        <v>0</v>
      </c>
      <c r="N8" t="n">
        <v>0</v>
      </c>
      <c r="O8" t="n">
        <v>7</v>
      </c>
      <c r="P8" t="n">
        <v>0</v>
      </c>
      <c r="Q8" t="n">
        <v>12</v>
      </c>
      <c r="R8" s="2" t="inlineStr">
        <is>
          <t>Doftskinn
Gammelgransskål
Garnlav
Lunglav
Spillkråka
Ullticka
Violettgrå tagellav
Bårdlav
Korallblylav
Skinnlav
Stor aspticka
Vedticka</t>
        </is>
      </c>
      <c r="S8">
        <f>HYPERLINK("https://klasma.github.io/Logging_2282/artfynd/A 37808-2022 artfynd.xlsx", "A 37808-2022")</f>
        <v/>
      </c>
      <c r="T8">
        <f>HYPERLINK("https://klasma.github.io/Logging_2282/kartor/A 37808-2022 karta.png", "A 37808-2022")</f>
        <v/>
      </c>
      <c r="V8">
        <f>HYPERLINK("https://klasma.github.io/Logging_2282/klagomål/A 37808-2022 FSC-klagomål.docx", "A 37808-2022")</f>
        <v/>
      </c>
      <c r="W8">
        <f>HYPERLINK("https://klasma.github.io/Logging_2282/klagomålsmail/A 37808-2022 FSC-klagomål mail.docx", "A 37808-2022")</f>
        <v/>
      </c>
      <c r="X8">
        <f>HYPERLINK("https://klasma.github.io/Logging_2282/tillsyn/A 37808-2022 tillsynsbegäran.docx", "A 37808-2022")</f>
        <v/>
      </c>
      <c r="Y8">
        <f>HYPERLINK("https://klasma.github.io/Logging_2282/tillsynsmail/A 37808-2022 tillsynsbegäran mail.docx", "A 37808-2022")</f>
        <v/>
      </c>
      <c r="Z8">
        <f>HYPERLINK("https://klasma.github.io/Logging_2282/fåglar/A 37808-2022 prioriterade fågelarter.docx", "A 37808-2022")</f>
        <v/>
      </c>
    </row>
    <row r="9" ht="15" customHeight="1">
      <c r="A9" t="inlineStr">
        <is>
          <t>A 38950-2021</t>
        </is>
      </c>
      <c r="B9" s="1" t="n">
        <v>44411</v>
      </c>
      <c r="C9" s="1" t="n">
        <v>45962</v>
      </c>
      <c r="D9" t="inlineStr">
        <is>
          <t>VÄSTERNORRLANDS LÄN</t>
        </is>
      </c>
      <c r="E9" t="inlineStr">
        <is>
          <t>KRAMFORS</t>
        </is>
      </c>
      <c r="G9" t="n">
        <v>10</v>
      </c>
      <c r="H9" t="n">
        <v>1</v>
      </c>
      <c r="I9" t="n">
        <v>1</v>
      </c>
      <c r="J9" t="n">
        <v>8</v>
      </c>
      <c r="K9" t="n">
        <v>1</v>
      </c>
      <c r="L9" t="n">
        <v>0</v>
      </c>
      <c r="M9" t="n">
        <v>0</v>
      </c>
      <c r="N9" t="n">
        <v>0</v>
      </c>
      <c r="O9" t="n">
        <v>9</v>
      </c>
      <c r="P9" t="n">
        <v>1</v>
      </c>
      <c r="Q9" t="n">
        <v>10</v>
      </c>
      <c r="R9" s="2" t="inlineStr">
        <is>
          <t>Ringlav
Doftskinn
Garnlav
Granticka
Gränsticka
Gul taggsvamp
Talltita
Ullticka
Violettgrå tagellav
Vedticka</t>
        </is>
      </c>
      <c r="S9">
        <f>HYPERLINK("https://klasma.github.io/Logging_2282/artfynd/A 38950-2021 artfynd.xlsx", "A 38950-2021")</f>
        <v/>
      </c>
      <c r="T9">
        <f>HYPERLINK("https://klasma.github.io/Logging_2282/kartor/A 38950-2021 karta.png", "A 38950-2021")</f>
        <v/>
      </c>
      <c r="V9">
        <f>HYPERLINK("https://klasma.github.io/Logging_2282/klagomål/A 38950-2021 FSC-klagomål.docx", "A 38950-2021")</f>
        <v/>
      </c>
      <c r="W9">
        <f>HYPERLINK("https://klasma.github.io/Logging_2282/klagomålsmail/A 38950-2021 FSC-klagomål mail.docx", "A 38950-2021")</f>
        <v/>
      </c>
      <c r="X9">
        <f>HYPERLINK("https://klasma.github.io/Logging_2282/tillsyn/A 38950-2021 tillsynsbegäran.docx", "A 38950-2021")</f>
        <v/>
      </c>
      <c r="Y9">
        <f>HYPERLINK("https://klasma.github.io/Logging_2282/tillsynsmail/A 38950-2021 tillsynsbegäran mail.docx", "A 38950-2021")</f>
        <v/>
      </c>
      <c r="Z9">
        <f>HYPERLINK("https://klasma.github.io/Logging_2282/fåglar/A 38950-2021 prioriterade fågelarter.docx", "A 38950-2021")</f>
        <v/>
      </c>
    </row>
    <row r="10" ht="15" customHeight="1">
      <c r="A10" t="inlineStr">
        <is>
          <t>A 45577-2021</t>
        </is>
      </c>
      <c r="B10" s="1" t="n">
        <v>44440</v>
      </c>
      <c r="C10" s="1" t="n">
        <v>45962</v>
      </c>
      <c r="D10" t="inlineStr">
        <is>
          <t>VÄSTERNORRLANDS LÄN</t>
        </is>
      </c>
      <c r="E10" t="inlineStr">
        <is>
          <t>KRAMFORS</t>
        </is>
      </c>
      <c r="F10" t="inlineStr">
        <is>
          <t>Kommuner</t>
        </is>
      </c>
      <c r="G10" t="n">
        <v>6.7</v>
      </c>
      <c r="H10" t="n">
        <v>9</v>
      </c>
      <c r="I10" t="n">
        <v>0</v>
      </c>
      <c r="J10" t="n">
        <v>5</v>
      </c>
      <c r="K10" t="n">
        <v>1</v>
      </c>
      <c r="L10" t="n">
        <v>2</v>
      </c>
      <c r="M10" t="n">
        <v>0</v>
      </c>
      <c r="N10" t="n">
        <v>0</v>
      </c>
      <c r="O10" t="n">
        <v>8</v>
      </c>
      <c r="P10" t="n">
        <v>3</v>
      </c>
      <c r="Q10" t="n">
        <v>9</v>
      </c>
      <c r="R10" s="2" t="inlineStr">
        <is>
          <t>Ejder
Grönfink
Hussvala
Fiskmås
Gulsparv
Spillkråka
Svartvit flugsnappare
Tobisgrissla
Trädlärka</t>
        </is>
      </c>
      <c r="S10">
        <f>HYPERLINK("https://klasma.github.io/Logging_2282/artfynd/A 45577-2021 artfynd.xlsx", "A 45577-2021")</f>
        <v/>
      </c>
      <c r="T10">
        <f>HYPERLINK("https://klasma.github.io/Logging_2282/kartor/A 45577-2021 karta.png", "A 45577-2021")</f>
        <v/>
      </c>
      <c r="V10">
        <f>HYPERLINK("https://klasma.github.io/Logging_2282/klagomål/A 45577-2021 FSC-klagomål.docx", "A 45577-2021")</f>
        <v/>
      </c>
      <c r="W10">
        <f>HYPERLINK("https://klasma.github.io/Logging_2282/klagomålsmail/A 45577-2021 FSC-klagomål mail.docx", "A 45577-2021")</f>
        <v/>
      </c>
      <c r="X10">
        <f>HYPERLINK("https://klasma.github.io/Logging_2282/tillsyn/A 45577-2021 tillsynsbegäran.docx", "A 45577-2021")</f>
        <v/>
      </c>
      <c r="Y10">
        <f>HYPERLINK("https://klasma.github.io/Logging_2282/tillsynsmail/A 45577-2021 tillsynsbegäran mail.docx", "A 45577-2021")</f>
        <v/>
      </c>
      <c r="Z10">
        <f>HYPERLINK("https://klasma.github.io/Logging_2282/fåglar/A 45577-2021 prioriterade fågelarter.docx", "A 45577-2021")</f>
        <v/>
      </c>
    </row>
    <row r="11" ht="15" customHeight="1">
      <c r="A11" t="inlineStr">
        <is>
          <t>A 48962-2023</t>
        </is>
      </c>
      <c r="B11" s="1" t="n">
        <v>45204</v>
      </c>
      <c r="C11" s="1" t="n">
        <v>45962</v>
      </c>
      <c r="D11" t="inlineStr">
        <is>
          <t>VÄSTERNORRLANDS LÄN</t>
        </is>
      </c>
      <c r="E11" t="inlineStr">
        <is>
          <t>KRAMFORS</t>
        </is>
      </c>
      <c r="G11" t="n">
        <v>9.1</v>
      </c>
      <c r="H11" t="n">
        <v>2</v>
      </c>
      <c r="I11" t="n">
        <v>2</v>
      </c>
      <c r="J11" t="n">
        <v>7</v>
      </c>
      <c r="K11" t="n">
        <v>0</v>
      </c>
      <c r="L11" t="n">
        <v>0</v>
      </c>
      <c r="M11" t="n">
        <v>0</v>
      </c>
      <c r="N11" t="n">
        <v>0</v>
      </c>
      <c r="O11" t="n">
        <v>7</v>
      </c>
      <c r="P11" t="n">
        <v>0</v>
      </c>
      <c r="Q11" t="n">
        <v>9</v>
      </c>
      <c r="R11" s="2" t="inlineStr">
        <is>
          <t>Garnlav
Granticka
Järpe
Lunglav
Tretåig hackspett
Ullticka
Violettgrå tagellav
Skinnlav
Stuplav</t>
        </is>
      </c>
      <c r="S11">
        <f>HYPERLINK("https://klasma.github.io/Logging_2282/artfynd/A 48962-2023 artfynd.xlsx", "A 48962-2023")</f>
        <v/>
      </c>
      <c r="T11">
        <f>HYPERLINK("https://klasma.github.io/Logging_2282/kartor/A 48962-2023 karta.png", "A 48962-2023")</f>
        <v/>
      </c>
      <c r="V11">
        <f>HYPERLINK("https://klasma.github.io/Logging_2282/klagomål/A 48962-2023 FSC-klagomål.docx", "A 48962-2023")</f>
        <v/>
      </c>
      <c r="W11">
        <f>HYPERLINK("https://klasma.github.io/Logging_2282/klagomålsmail/A 48962-2023 FSC-klagomål mail.docx", "A 48962-2023")</f>
        <v/>
      </c>
      <c r="X11">
        <f>HYPERLINK("https://klasma.github.io/Logging_2282/tillsyn/A 48962-2023 tillsynsbegäran.docx", "A 48962-2023")</f>
        <v/>
      </c>
      <c r="Y11">
        <f>HYPERLINK("https://klasma.github.io/Logging_2282/tillsynsmail/A 48962-2023 tillsynsbegäran mail.docx", "A 48962-2023")</f>
        <v/>
      </c>
      <c r="Z11">
        <f>HYPERLINK("https://klasma.github.io/Logging_2282/fåglar/A 48962-2023 prioriterade fågelarter.docx", "A 48962-2023")</f>
        <v/>
      </c>
    </row>
    <row r="12" ht="15" customHeight="1">
      <c r="A12" t="inlineStr">
        <is>
          <t>A 44496-2025</t>
        </is>
      </c>
      <c r="B12" s="1" t="n">
        <v>45916.66918981481</v>
      </c>
      <c r="C12" s="1" t="n">
        <v>45962</v>
      </c>
      <c r="D12" t="inlineStr">
        <is>
          <t>VÄSTERNORRLANDS LÄN</t>
        </is>
      </c>
      <c r="E12" t="inlineStr">
        <is>
          <t>KRAMFORS</t>
        </is>
      </c>
      <c r="G12" t="n">
        <v>5.1</v>
      </c>
      <c r="H12" t="n">
        <v>1</v>
      </c>
      <c r="I12" t="n">
        <v>0</v>
      </c>
      <c r="J12" t="n">
        <v>7</v>
      </c>
      <c r="K12" t="n">
        <v>1</v>
      </c>
      <c r="L12" t="n">
        <v>0</v>
      </c>
      <c r="M12" t="n">
        <v>0</v>
      </c>
      <c r="N12" t="n">
        <v>0</v>
      </c>
      <c r="O12" t="n">
        <v>8</v>
      </c>
      <c r="P12" t="n">
        <v>1</v>
      </c>
      <c r="Q12" t="n">
        <v>9</v>
      </c>
      <c r="R12" s="2" t="inlineStr">
        <is>
          <t>Ringlav
Blanksvart spiklav
Doftskinn
Garnlav
Kortskaftad ärgspik
Motaggsvamp
Ullticka
Vedskivlav
Fläcknycklar</t>
        </is>
      </c>
      <c r="S12">
        <f>HYPERLINK("https://klasma.github.io/Logging_2282/artfynd/A 44496-2025 artfynd.xlsx", "A 44496-2025")</f>
        <v/>
      </c>
      <c r="T12">
        <f>HYPERLINK("https://klasma.github.io/Logging_2282/kartor/A 44496-2025 karta.png", "A 44496-2025")</f>
        <v/>
      </c>
      <c r="V12">
        <f>HYPERLINK("https://klasma.github.io/Logging_2282/klagomål/A 44496-2025 FSC-klagomål.docx", "A 44496-2025")</f>
        <v/>
      </c>
      <c r="W12">
        <f>HYPERLINK("https://klasma.github.io/Logging_2282/klagomålsmail/A 44496-2025 FSC-klagomål mail.docx", "A 44496-2025")</f>
        <v/>
      </c>
      <c r="X12">
        <f>HYPERLINK("https://klasma.github.io/Logging_2282/tillsyn/A 44496-2025 tillsynsbegäran.docx", "A 44496-2025")</f>
        <v/>
      </c>
      <c r="Y12">
        <f>HYPERLINK("https://klasma.github.io/Logging_2282/tillsynsmail/A 44496-2025 tillsynsbegäran mail.docx", "A 44496-2025")</f>
        <v/>
      </c>
    </row>
    <row r="13" ht="15" customHeight="1">
      <c r="A13" t="inlineStr">
        <is>
          <t>A 32160-2024</t>
        </is>
      </c>
      <c r="B13" s="1" t="n">
        <v>45511</v>
      </c>
      <c r="C13" s="1" t="n">
        <v>45962</v>
      </c>
      <c r="D13" t="inlineStr">
        <is>
          <t>VÄSTERNORRLANDS LÄN</t>
        </is>
      </c>
      <c r="E13" t="inlineStr">
        <is>
          <t>KRAMFORS</t>
        </is>
      </c>
      <c r="G13" t="n">
        <v>11.1</v>
      </c>
      <c r="H13" t="n">
        <v>4</v>
      </c>
      <c r="I13" t="n">
        <v>0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Ringlav
Garnlav
Orange taggsvamp
Spillkråka
Tallticka
Talltita
Tjäder
Fläcknycklar</t>
        </is>
      </c>
      <c r="S13">
        <f>HYPERLINK("https://klasma.github.io/Logging_2282/artfynd/A 32160-2024 artfynd.xlsx", "A 32160-2024")</f>
        <v/>
      </c>
      <c r="T13">
        <f>HYPERLINK("https://klasma.github.io/Logging_2282/kartor/A 32160-2024 karta.png", "A 32160-2024")</f>
        <v/>
      </c>
      <c r="V13">
        <f>HYPERLINK("https://klasma.github.io/Logging_2282/klagomål/A 32160-2024 FSC-klagomål.docx", "A 32160-2024")</f>
        <v/>
      </c>
      <c r="W13">
        <f>HYPERLINK("https://klasma.github.io/Logging_2282/klagomålsmail/A 32160-2024 FSC-klagomål mail.docx", "A 32160-2024")</f>
        <v/>
      </c>
      <c r="X13">
        <f>HYPERLINK("https://klasma.github.io/Logging_2282/tillsyn/A 32160-2024 tillsynsbegäran.docx", "A 32160-2024")</f>
        <v/>
      </c>
      <c r="Y13">
        <f>HYPERLINK("https://klasma.github.io/Logging_2282/tillsynsmail/A 32160-2024 tillsynsbegäran mail.docx", "A 32160-2024")</f>
        <v/>
      </c>
      <c r="Z13">
        <f>HYPERLINK("https://klasma.github.io/Logging_2282/fåglar/A 32160-2024 prioriterade fågelarter.docx", "A 32160-2024")</f>
        <v/>
      </c>
    </row>
    <row r="14" ht="15" customHeight="1">
      <c r="A14" t="inlineStr">
        <is>
          <t>A 45606-2025</t>
        </is>
      </c>
      <c r="B14" s="1" t="n">
        <v>45922</v>
      </c>
      <c r="C14" s="1" t="n">
        <v>45962</v>
      </c>
      <c r="D14" t="inlineStr">
        <is>
          <t>VÄSTERNORRLANDS LÄN</t>
        </is>
      </c>
      <c r="E14" t="inlineStr">
        <is>
          <t>KRAMFORS</t>
        </is>
      </c>
      <c r="G14" t="n">
        <v>3.2</v>
      </c>
      <c r="H14" t="n">
        <v>0</v>
      </c>
      <c r="I14" t="n">
        <v>1</v>
      </c>
      <c r="J14" t="n">
        <v>4</v>
      </c>
      <c r="K14" t="n">
        <v>1</v>
      </c>
      <c r="L14" t="n">
        <v>0</v>
      </c>
      <c r="M14" t="n">
        <v>0</v>
      </c>
      <c r="N14" t="n">
        <v>0</v>
      </c>
      <c r="O14" t="n">
        <v>5</v>
      </c>
      <c r="P14" t="n">
        <v>1</v>
      </c>
      <c r="Q14" t="n">
        <v>6</v>
      </c>
      <c r="R14" s="2" t="inlineStr">
        <is>
          <t>Ringlav
Garnlav
Granticka
Ullticka
Violettgrå tagellav
Vedticka</t>
        </is>
      </c>
      <c r="S14">
        <f>HYPERLINK("https://klasma.github.io/Logging_2282/artfynd/A 45606-2025 artfynd.xlsx", "A 45606-2025")</f>
        <v/>
      </c>
      <c r="T14">
        <f>HYPERLINK("https://klasma.github.io/Logging_2282/kartor/A 45606-2025 karta.png", "A 45606-2025")</f>
        <v/>
      </c>
      <c r="V14">
        <f>HYPERLINK("https://klasma.github.io/Logging_2282/klagomål/A 45606-2025 FSC-klagomål.docx", "A 45606-2025")</f>
        <v/>
      </c>
      <c r="W14">
        <f>HYPERLINK("https://klasma.github.io/Logging_2282/klagomålsmail/A 45606-2025 FSC-klagomål mail.docx", "A 45606-2025")</f>
        <v/>
      </c>
      <c r="X14">
        <f>HYPERLINK("https://klasma.github.io/Logging_2282/tillsyn/A 45606-2025 tillsynsbegäran.docx", "A 45606-2025")</f>
        <v/>
      </c>
      <c r="Y14">
        <f>HYPERLINK("https://klasma.github.io/Logging_2282/tillsynsmail/A 45606-2025 tillsynsbegäran mail.docx", "A 45606-2025")</f>
        <v/>
      </c>
    </row>
    <row r="15" ht="15" customHeight="1">
      <c r="A15" t="inlineStr">
        <is>
          <t>A 11037-2025</t>
        </is>
      </c>
      <c r="B15" s="1" t="n">
        <v>45723</v>
      </c>
      <c r="C15" s="1" t="n">
        <v>45962</v>
      </c>
      <c r="D15" t="inlineStr">
        <is>
          <t>VÄSTERNORRLANDS LÄN</t>
        </is>
      </c>
      <c r="E15" t="inlineStr">
        <is>
          <t>KRAMFORS</t>
        </is>
      </c>
      <c r="G15" t="n">
        <v>1.7</v>
      </c>
      <c r="H15" t="n">
        <v>0</v>
      </c>
      <c r="I15" t="n">
        <v>2</v>
      </c>
      <c r="J15" t="n">
        <v>3</v>
      </c>
      <c r="K15" t="n">
        <v>1</v>
      </c>
      <c r="L15" t="n">
        <v>0</v>
      </c>
      <c r="M15" t="n">
        <v>0</v>
      </c>
      <c r="N15" t="n">
        <v>0</v>
      </c>
      <c r="O15" t="n">
        <v>4</v>
      </c>
      <c r="P15" t="n">
        <v>1</v>
      </c>
      <c r="Q15" t="n">
        <v>6</v>
      </c>
      <c r="R15" s="2" t="inlineStr">
        <is>
          <t>Aspfjädermossa
Gränsticka
Lunglav
Ullticka
Korallblylav
Vedticka</t>
        </is>
      </c>
      <c r="S15">
        <f>HYPERLINK("https://klasma.github.io/Logging_2282/artfynd/A 11037-2025 artfynd.xlsx", "A 11037-2025")</f>
        <v/>
      </c>
      <c r="T15">
        <f>HYPERLINK("https://klasma.github.io/Logging_2282/kartor/A 11037-2025 karta.png", "A 11037-2025")</f>
        <v/>
      </c>
      <c r="V15">
        <f>HYPERLINK("https://klasma.github.io/Logging_2282/klagomål/A 11037-2025 FSC-klagomål.docx", "A 11037-2025")</f>
        <v/>
      </c>
      <c r="W15">
        <f>HYPERLINK("https://klasma.github.io/Logging_2282/klagomålsmail/A 11037-2025 FSC-klagomål mail.docx", "A 11037-2025")</f>
        <v/>
      </c>
      <c r="X15">
        <f>HYPERLINK("https://klasma.github.io/Logging_2282/tillsyn/A 11037-2025 tillsynsbegäran.docx", "A 11037-2025")</f>
        <v/>
      </c>
      <c r="Y15">
        <f>HYPERLINK("https://klasma.github.io/Logging_2282/tillsynsmail/A 11037-2025 tillsynsbegäran mail.docx", "A 11037-2025")</f>
        <v/>
      </c>
    </row>
    <row r="16" ht="15" customHeight="1">
      <c r="A16" t="inlineStr">
        <is>
          <t>A 66067-2020</t>
        </is>
      </c>
      <c r="B16" s="1" t="n">
        <v>44173</v>
      </c>
      <c r="C16" s="1" t="n">
        <v>45962</v>
      </c>
      <c r="D16" t="inlineStr">
        <is>
          <t>VÄSTERNORRLANDS LÄN</t>
        </is>
      </c>
      <c r="E16" t="inlineStr">
        <is>
          <t>KRAMFORS</t>
        </is>
      </c>
      <c r="G16" t="n">
        <v>10.2</v>
      </c>
      <c r="H16" t="n">
        <v>1</v>
      </c>
      <c r="I16" t="n">
        <v>5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5</v>
      </c>
      <c r="R16" s="2" t="inlineStr">
        <is>
          <t>Fällmossa
Grön sköldmossa
Guldlockmossa
Skogstimmia
Stubbspretmossa</t>
        </is>
      </c>
      <c r="S16">
        <f>HYPERLINK("https://klasma.github.io/Logging_2282/artfynd/A 66067-2020 artfynd.xlsx", "A 66067-2020")</f>
        <v/>
      </c>
      <c r="T16">
        <f>HYPERLINK("https://klasma.github.io/Logging_2282/kartor/A 66067-2020 karta.png", "A 66067-2020")</f>
        <v/>
      </c>
      <c r="V16">
        <f>HYPERLINK("https://klasma.github.io/Logging_2282/klagomål/A 66067-2020 FSC-klagomål.docx", "A 66067-2020")</f>
        <v/>
      </c>
      <c r="W16">
        <f>HYPERLINK("https://klasma.github.io/Logging_2282/klagomålsmail/A 66067-2020 FSC-klagomål mail.docx", "A 66067-2020")</f>
        <v/>
      </c>
      <c r="X16">
        <f>HYPERLINK("https://klasma.github.io/Logging_2282/tillsyn/A 66067-2020 tillsynsbegäran.docx", "A 66067-2020")</f>
        <v/>
      </c>
      <c r="Y16">
        <f>HYPERLINK("https://klasma.github.io/Logging_2282/tillsynsmail/A 66067-2020 tillsynsbegäran mail.docx", "A 66067-2020")</f>
        <v/>
      </c>
    </row>
    <row r="17" ht="15" customHeight="1">
      <c r="A17" t="inlineStr">
        <is>
          <t>A 15139-2024</t>
        </is>
      </c>
      <c r="B17" s="1" t="n">
        <v>45399</v>
      </c>
      <c r="C17" s="1" t="n">
        <v>45962</v>
      </c>
      <c r="D17" t="inlineStr">
        <is>
          <t>VÄSTERNORRLANDS LÄN</t>
        </is>
      </c>
      <c r="E17" t="inlineStr">
        <is>
          <t>KRAMFORS</t>
        </is>
      </c>
      <c r="F17" t="inlineStr">
        <is>
          <t>SCA</t>
        </is>
      </c>
      <c r="G17" t="n">
        <v>4.8</v>
      </c>
      <c r="H17" t="n">
        <v>0</v>
      </c>
      <c r="I17" t="n">
        <v>2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5</v>
      </c>
      <c r="R17" s="2" t="inlineStr">
        <is>
          <t>Rynkskinn
Rosenticka
Ullticka
Trådticka
Vedticka</t>
        </is>
      </c>
      <c r="S17">
        <f>HYPERLINK("https://klasma.github.io/Logging_2282/artfynd/A 15139-2024 artfynd.xlsx", "A 15139-2024")</f>
        <v/>
      </c>
      <c r="T17">
        <f>HYPERLINK("https://klasma.github.io/Logging_2282/kartor/A 15139-2024 karta.png", "A 15139-2024")</f>
        <v/>
      </c>
      <c r="V17">
        <f>HYPERLINK("https://klasma.github.io/Logging_2282/klagomål/A 15139-2024 FSC-klagomål.docx", "A 15139-2024")</f>
        <v/>
      </c>
      <c r="W17">
        <f>HYPERLINK("https://klasma.github.io/Logging_2282/klagomålsmail/A 15139-2024 FSC-klagomål mail.docx", "A 15139-2024")</f>
        <v/>
      </c>
      <c r="X17">
        <f>HYPERLINK("https://klasma.github.io/Logging_2282/tillsyn/A 15139-2024 tillsynsbegäran.docx", "A 15139-2024")</f>
        <v/>
      </c>
      <c r="Y17">
        <f>HYPERLINK("https://klasma.github.io/Logging_2282/tillsynsmail/A 15139-2024 tillsynsbegäran mail.docx", "A 15139-2024")</f>
        <v/>
      </c>
    </row>
    <row r="18" ht="15" customHeight="1">
      <c r="A18" t="inlineStr">
        <is>
          <t>A 22047-2025</t>
        </is>
      </c>
      <c r="B18" s="1" t="n">
        <v>45785.34423611111</v>
      </c>
      <c r="C18" s="1" t="n">
        <v>45962</v>
      </c>
      <c r="D18" t="inlineStr">
        <is>
          <t>VÄSTERNORRLANDS LÄN</t>
        </is>
      </c>
      <c r="E18" t="inlineStr">
        <is>
          <t>KRAMFORS</t>
        </is>
      </c>
      <c r="F18" t="inlineStr">
        <is>
          <t>SCA</t>
        </is>
      </c>
      <c r="G18" t="n">
        <v>12.4</v>
      </c>
      <c r="H18" t="n">
        <v>1</v>
      </c>
      <c r="I18" t="n">
        <v>0</v>
      </c>
      <c r="J18" t="n">
        <v>2</v>
      </c>
      <c r="K18" t="n">
        <v>3</v>
      </c>
      <c r="L18" t="n">
        <v>0</v>
      </c>
      <c r="M18" t="n">
        <v>0</v>
      </c>
      <c r="N18" t="n">
        <v>0</v>
      </c>
      <c r="O18" t="n">
        <v>5</v>
      </c>
      <c r="P18" t="n">
        <v>3</v>
      </c>
      <c r="Q18" t="n">
        <v>5</v>
      </c>
      <c r="R18" s="2" t="inlineStr">
        <is>
          <t>Knärot
Rynkskinn
Ulltickeporing
Rosenticka
Ullticka</t>
        </is>
      </c>
      <c r="S18">
        <f>HYPERLINK("https://klasma.github.io/Logging_2282/artfynd/A 22047-2025 artfynd.xlsx", "A 22047-2025")</f>
        <v/>
      </c>
      <c r="T18">
        <f>HYPERLINK("https://klasma.github.io/Logging_2282/kartor/A 22047-2025 karta.png", "A 22047-2025")</f>
        <v/>
      </c>
      <c r="U18">
        <f>HYPERLINK("https://klasma.github.io/Logging_2282/knärot/A 22047-2025 karta knärot.png", "A 22047-2025")</f>
        <v/>
      </c>
      <c r="V18">
        <f>HYPERLINK("https://klasma.github.io/Logging_2282/klagomål/A 22047-2025 FSC-klagomål.docx", "A 22047-2025")</f>
        <v/>
      </c>
      <c r="W18">
        <f>HYPERLINK("https://klasma.github.io/Logging_2282/klagomålsmail/A 22047-2025 FSC-klagomål mail.docx", "A 22047-2025")</f>
        <v/>
      </c>
      <c r="X18">
        <f>HYPERLINK("https://klasma.github.io/Logging_2282/tillsyn/A 22047-2025 tillsynsbegäran.docx", "A 22047-2025")</f>
        <v/>
      </c>
      <c r="Y18">
        <f>HYPERLINK("https://klasma.github.io/Logging_2282/tillsynsmail/A 22047-2025 tillsynsbegäran mail.docx", "A 22047-2025")</f>
        <v/>
      </c>
    </row>
    <row r="19" ht="15" customHeight="1">
      <c r="A19" t="inlineStr">
        <is>
          <t>A 29620-2024</t>
        </is>
      </c>
      <c r="B19" s="1" t="n">
        <v>45484.65516203704</v>
      </c>
      <c r="C19" s="1" t="n">
        <v>45962</v>
      </c>
      <c r="D19" t="inlineStr">
        <is>
          <t>VÄSTERNORRLANDS LÄN</t>
        </is>
      </c>
      <c r="E19" t="inlineStr">
        <is>
          <t>KRAMFORS</t>
        </is>
      </c>
      <c r="G19" t="n">
        <v>5.4</v>
      </c>
      <c r="H19" t="n">
        <v>0</v>
      </c>
      <c r="I19" t="n">
        <v>0</v>
      </c>
      <c r="J19" t="n">
        <v>5</v>
      </c>
      <c r="K19" t="n">
        <v>0</v>
      </c>
      <c r="L19" t="n">
        <v>0</v>
      </c>
      <c r="M19" t="n">
        <v>0</v>
      </c>
      <c r="N19" t="n">
        <v>0</v>
      </c>
      <c r="O19" t="n">
        <v>5</v>
      </c>
      <c r="P19" t="n">
        <v>0</v>
      </c>
      <c r="Q19" t="n">
        <v>5</v>
      </c>
      <c r="R19" s="2" t="inlineStr">
        <is>
          <t>Dvärgbägarlav
Garnlav
Kolflarnlav
Mörk kolflarnlav
Vedskivlav</t>
        </is>
      </c>
      <c r="S19">
        <f>HYPERLINK("https://klasma.github.io/Logging_2282/artfynd/A 29620-2024 artfynd.xlsx", "A 29620-2024")</f>
        <v/>
      </c>
      <c r="T19">
        <f>HYPERLINK("https://klasma.github.io/Logging_2282/kartor/A 29620-2024 karta.png", "A 29620-2024")</f>
        <v/>
      </c>
      <c r="V19">
        <f>HYPERLINK("https://klasma.github.io/Logging_2282/klagomål/A 29620-2024 FSC-klagomål.docx", "A 29620-2024")</f>
        <v/>
      </c>
      <c r="W19">
        <f>HYPERLINK("https://klasma.github.io/Logging_2282/klagomålsmail/A 29620-2024 FSC-klagomål mail.docx", "A 29620-2024")</f>
        <v/>
      </c>
      <c r="X19">
        <f>HYPERLINK("https://klasma.github.io/Logging_2282/tillsyn/A 29620-2024 tillsynsbegäran.docx", "A 29620-2024")</f>
        <v/>
      </c>
      <c r="Y19">
        <f>HYPERLINK("https://klasma.github.io/Logging_2282/tillsynsmail/A 29620-2024 tillsynsbegäran mail.docx", "A 29620-2024")</f>
        <v/>
      </c>
    </row>
    <row r="20" ht="15" customHeight="1">
      <c r="A20" t="inlineStr">
        <is>
          <t>A 28159-2025</t>
        </is>
      </c>
      <c r="B20" s="1" t="n">
        <v>45818.36550925926</v>
      </c>
      <c r="C20" s="1" t="n">
        <v>45962</v>
      </c>
      <c r="D20" t="inlineStr">
        <is>
          <t>VÄSTERNORRLANDS LÄN</t>
        </is>
      </c>
      <c r="E20" t="inlineStr">
        <is>
          <t>KRAMFORS</t>
        </is>
      </c>
      <c r="F20" t="inlineStr">
        <is>
          <t>SCA</t>
        </is>
      </c>
      <c r="G20" t="n">
        <v>2.9</v>
      </c>
      <c r="H20" t="n">
        <v>0</v>
      </c>
      <c r="I20" t="n">
        <v>1</v>
      </c>
      <c r="J20" t="n">
        <v>4</v>
      </c>
      <c r="K20" t="n">
        <v>0</v>
      </c>
      <c r="L20" t="n">
        <v>0</v>
      </c>
      <c r="M20" t="n">
        <v>0</v>
      </c>
      <c r="N20" t="n">
        <v>0</v>
      </c>
      <c r="O20" t="n">
        <v>4</v>
      </c>
      <c r="P20" t="n">
        <v>0</v>
      </c>
      <c r="Q20" t="n">
        <v>5</v>
      </c>
      <c r="R20" s="2" t="inlineStr">
        <is>
          <t>Gammelgransskål
Garnlav
Rosenticka
Ullticka
Svavelriska</t>
        </is>
      </c>
      <c r="S20">
        <f>HYPERLINK("https://klasma.github.io/Logging_2282/artfynd/A 28159-2025 artfynd.xlsx", "A 28159-2025")</f>
        <v/>
      </c>
      <c r="T20">
        <f>HYPERLINK("https://klasma.github.io/Logging_2282/kartor/A 28159-2025 karta.png", "A 28159-2025")</f>
        <v/>
      </c>
      <c r="V20">
        <f>HYPERLINK("https://klasma.github.io/Logging_2282/klagomål/A 28159-2025 FSC-klagomål.docx", "A 28159-2025")</f>
        <v/>
      </c>
      <c r="W20">
        <f>HYPERLINK("https://klasma.github.io/Logging_2282/klagomålsmail/A 28159-2025 FSC-klagomål mail.docx", "A 28159-2025")</f>
        <v/>
      </c>
      <c r="X20">
        <f>HYPERLINK("https://klasma.github.io/Logging_2282/tillsyn/A 28159-2025 tillsynsbegäran.docx", "A 28159-2025")</f>
        <v/>
      </c>
      <c r="Y20">
        <f>HYPERLINK("https://klasma.github.io/Logging_2282/tillsynsmail/A 28159-2025 tillsynsbegäran mail.docx", "A 28159-2025")</f>
        <v/>
      </c>
    </row>
    <row r="21" ht="15" customHeight="1">
      <c r="A21" t="inlineStr">
        <is>
          <t>A 601-2025</t>
        </is>
      </c>
      <c r="B21" s="1" t="n">
        <v>45664</v>
      </c>
      <c r="C21" s="1" t="n">
        <v>45962</v>
      </c>
      <c r="D21" t="inlineStr">
        <is>
          <t>VÄSTERNORRLANDS LÄN</t>
        </is>
      </c>
      <c r="E21" t="inlineStr">
        <is>
          <t>KRAMFORS</t>
        </is>
      </c>
      <c r="G21" t="n">
        <v>12.9</v>
      </c>
      <c r="H21" t="n">
        <v>1</v>
      </c>
      <c r="I21" t="n">
        <v>1</v>
      </c>
      <c r="J21" t="n">
        <v>3</v>
      </c>
      <c r="K21" t="n">
        <v>1</v>
      </c>
      <c r="L21" t="n">
        <v>0</v>
      </c>
      <c r="M21" t="n">
        <v>0</v>
      </c>
      <c r="N21" t="n">
        <v>0</v>
      </c>
      <c r="O21" t="n">
        <v>4</v>
      </c>
      <c r="P21" t="n">
        <v>1</v>
      </c>
      <c r="Q21" t="n">
        <v>5</v>
      </c>
      <c r="R21" s="2" t="inlineStr">
        <is>
          <t>Aspgelélav
Doftskinn
Lunglav
Tretåig hackspett
Korallblylav</t>
        </is>
      </c>
      <c r="S21">
        <f>HYPERLINK("https://klasma.github.io/Logging_2282/artfynd/A 601-2025 artfynd.xlsx", "A 601-2025")</f>
        <v/>
      </c>
      <c r="T21">
        <f>HYPERLINK("https://klasma.github.io/Logging_2282/kartor/A 601-2025 karta.png", "A 601-2025")</f>
        <v/>
      </c>
      <c r="V21">
        <f>HYPERLINK("https://klasma.github.io/Logging_2282/klagomål/A 601-2025 FSC-klagomål.docx", "A 601-2025")</f>
        <v/>
      </c>
      <c r="W21">
        <f>HYPERLINK("https://klasma.github.io/Logging_2282/klagomålsmail/A 601-2025 FSC-klagomål mail.docx", "A 601-2025")</f>
        <v/>
      </c>
      <c r="X21">
        <f>HYPERLINK("https://klasma.github.io/Logging_2282/tillsyn/A 601-2025 tillsynsbegäran.docx", "A 601-2025")</f>
        <v/>
      </c>
      <c r="Y21">
        <f>HYPERLINK("https://klasma.github.io/Logging_2282/tillsynsmail/A 601-2025 tillsynsbegäran mail.docx", "A 601-2025")</f>
        <v/>
      </c>
      <c r="Z21">
        <f>HYPERLINK("https://klasma.github.io/Logging_2282/fåglar/A 601-2025 prioriterade fågelarter.docx", "A 601-2025")</f>
        <v/>
      </c>
    </row>
    <row r="22" ht="15" customHeight="1">
      <c r="A22" t="inlineStr">
        <is>
          <t>A 20286-2021</t>
        </is>
      </c>
      <c r="B22" s="1" t="n">
        <v>44314.94075231482</v>
      </c>
      <c r="C22" s="1" t="n">
        <v>45962</v>
      </c>
      <c r="D22" t="inlineStr">
        <is>
          <t>VÄSTERNORRLANDS LÄN</t>
        </is>
      </c>
      <c r="E22" t="inlineStr">
        <is>
          <t>KRAMFORS</t>
        </is>
      </c>
      <c r="F22" t="inlineStr">
        <is>
          <t>SCA</t>
        </is>
      </c>
      <c r="G22" t="n">
        <v>4.8</v>
      </c>
      <c r="H22" t="n">
        <v>2</v>
      </c>
      <c r="I22" t="n">
        <v>2</v>
      </c>
      <c r="J22" t="n">
        <v>2</v>
      </c>
      <c r="K22" t="n">
        <v>1</v>
      </c>
      <c r="L22" t="n">
        <v>0</v>
      </c>
      <c r="M22" t="n">
        <v>0</v>
      </c>
      <c r="N22" t="n">
        <v>0</v>
      </c>
      <c r="O22" t="n">
        <v>3</v>
      </c>
      <c r="P22" t="n">
        <v>1</v>
      </c>
      <c r="Q22" t="n">
        <v>5</v>
      </c>
      <c r="R22" s="2" t="inlineStr">
        <is>
          <t>Knärot
Spillkråka
Vedskivlav
Trådticka
Vågbandad barkbock</t>
        </is>
      </c>
      <c r="S22">
        <f>HYPERLINK("https://klasma.github.io/Logging_2282/artfynd/A 20286-2021 artfynd.xlsx", "A 20286-2021")</f>
        <v/>
      </c>
      <c r="T22">
        <f>HYPERLINK("https://klasma.github.io/Logging_2282/kartor/A 20286-2021 karta.png", "A 20286-2021")</f>
        <v/>
      </c>
      <c r="U22">
        <f>HYPERLINK("https://klasma.github.io/Logging_2282/knärot/A 20286-2021 karta knärot.png", "A 20286-2021")</f>
        <v/>
      </c>
      <c r="V22">
        <f>HYPERLINK("https://klasma.github.io/Logging_2282/klagomål/A 20286-2021 FSC-klagomål.docx", "A 20286-2021")</f>
        <v/>
      </c>
      <c r="W22">
        <f>HYPERLINK("https://klasma.github.io/Logging_2282/klagomålsmail/A 20286-2021 FSC-klagomål mail.docx", "A 20286-2021")</f>
        <v/>
      </c>
      <c r="X22">
        <f>HYPERLINK("https://klasma.github.io/Logging_2282/tillsyn/A 20286-2021 tillsynsbegäran.docx", "A 20286-2021")</f>
        <v/>
      </c>
      <c r="Y22">
        <f>HYPERLINK("https://klasma.github.io/Logging_2282/tillsynsmail/A 20286-2021 tillsynsbegäran mail.docx", "A 20286-2021")</f>
        <v/>
      </c>
      <c r="Z22">
        <f>HYPERLINK("https://klasma.github.io/Logging_2282/fåglar/A 20286-2021 prioriterade fågelarter.docx", "A 20286-2021")</f>
        <v/>
      </c>
    </row>
    <row r="23" ht="15" customHeight="1">
      <c r="A23" t="inlineStr">
        <is>
          <t>A 38717-2024</t>
        </is>
      </c>
      <c r="B23" s="1" t="n">
        <v>45547.39003472222</v>
      </c>
      <c r="C23" s="1" t="n">
        <v>45962</v>
      </c>
      <c r="D23" t="inlineStr">
        <is>
          <t>VÄSTERNORRLANDS LÄN</t>
        </is>
      </c>
      <c r="E23" t="inlineStr">
        <is>
          <t>KRAMFORS</t>
        </is>
      </c>
      <c r="G23" t="n">
        <v>17.4</v>
      </c>
      <c r="H23" t="n">
        <v>1</v>
      </c>
      <c r="I23" t="n">
        <v>1</v>
      </c>
      <c r="J23" t="n">
        <v>2</v>
      </c>
      <c r="K23" t="n">
        <v>0</v>
      </c>
      <c r="L23" t="n">
        <v>0</v>
      </c>
      <c r="M23" t="n">
        <v>0</v>
      </c>
      <c r="N23" t="n">
        <v>0</v>
      </c>
      <c r="O23" t="n">
        <v>2</v>
      </c>
      <c r="P23" t="n">
        <v>0</v>
      </c>
      <c r="Q23" t="n">
        <v>4</v>
      </c>
      <c r="R23" s="2" t="inlineStr">
        <is>
          <t>Garnlav
Violettgrå tagellav
Vedticka
Fläcknycklar</t>
        </is>
      </c>
      <c r="S23">
        <f>HYPERLINK("https://klasma.github.io/Logging_2282/artfynd/A 38717-2024 artfynd.xlsx", "A 38717-2024")</f>
        <v/>
      </c>
      <c r="T23">
        <f>HYPERLINK("https://klasma.github.io/Logging_2282/kartor/A 38717-2024 karta.png", "A 38717-2024")</f>
        <v/>
      </c>
      <c r="V23">
        <f>HYPERLINK("https://klasma.github.io/Logging_2282/klagomål/A 38717-2024 FSC-klagomål.docx", "A 38717-2024")</f>
        <v/>
      </c>
      <c r="W23">
        <f>HYPERLINK("https://klasma.github.io/Logging_2282/klagomålsmail/A 38717-2024 FSC-klagomål mail.docx", "A 38717-2024")</f>
        <v/>
      </c>
      <c r="X23">
        <f>HYPERLINK("https://klasma.github.io/Logging_2282/tillsyn/A 38717-2024 tillsynsbegäran.docx", "A 38717-2024")</f>
        <v/>
      </c>
      <c r="Y23">
        <f>HYPERLINK("https://klasma.github.io/Logging_2282/tillsynsmail/A 38717-2024 tillsynsbegäran mail.docx", "A 38717-2024")</f>
        <v/>
      </c>
    </row>
    <row r="24" ht="15" customHeight="1">
      <c r="A24" t="inlineStr">
        <is>
          <t>A 33614-2021</t>
        </is>
      </c>
      <c r="B24" s="1" t="n">
        <v>44377</v>
      </c>
      <c r="C24" s="1" t="n">
        <v>45962</v>
      </c>
      <c r="D24" t="inlineStr">
        <is>
          <t>VÄSTERNORRLANDS LÄN</t>
        </is>
      </c>
      <c r="E24" t="inlineStr">
        <is>
          <t>KRAMFORS</t>
        </is>
      </c>
      <c r="G24" t="n">
        <v>4.7</v>
      </c>
      <c r="H24" t="n">
        <v>2</v>
      </c>
      <c r="I24" t="n">
        <v>2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3</v>
      </c>
      <c r="R24" s="2" t="inlineStr">
        <is>
          <t>Grön sköldmossa
Stubbspretmossa
Blåsippa</t>
        </is>
      </c>
      <c r="S24">
        <f>HYPERLINK("https://klasma.github.io/Logging_2282/artfynd/A 33614-2021 artfynd.xlsx", "A 33614-2021")</f>
        <v/>
      </c>
      <c r="T24">
        <f>HYPERLINK("https://klasma.github.io/Logging_2282/kartor/A 33614-2021 karta.png", "A 33614-2021")</f>
        <v/>
      </c>
      <c r="V24">
        <f>HYPERLINK("https://klasma.github.io/Logging_2282/klagomål/A 33614-2021 FSC-klagomål.docx", "A 33614-2021")</f>
        <v/>
      </c>
      <c r="W24">
        <f>HYPERLINK("https://klasma.github.io/Logging_2282/klagomålsmail/A 33614-2021 FSC-klagomål mail.docx", "A 33614-2021")</f>
        <v/>
      </c>
      <c r="X24">
        <f>HYPERLINK("https://klasma.github.io/Logging_2282/tillsyn/A 33614-2021 tillsynsbegäran.docx", "A 33614-2021")</f>
        <v/>
      </c>
      <c r="Y24">
        <f>HYPERLINK("https://klasma.github.io/Logging_2282/tillsynsmail/A 33614-2021 tillsynsbegäran mail.docx", "A 33614-2021")</f>
        <v/>
      </c>
    </row>
    <row r="25" ht="15" customHeight="1">
      <c r="A25" t="inlineStr">
        <is>
          <t>A 67478-2021</t>
        </is>
      </c>
      <c r="B25" s="1" t="n">
        <v>44524</v>
      </c>
      <c r="C25" s="1" t="n">
        <v>45962</v>
      </c>
      <c r="D25" t="inlineStr">
        <is>
          <t>VÄSTERNORRLANDS LÄN</t>
        </is>
      </c>
      <c r="E25" t="inlineStr">
        <is>
          <t>KRAMFORS</t>
        </is>
      </c>
      <c r="G25" t="n">
        <v>1.8</v>
      </c>
      <c r="H25" t="n">
        <v>0</v>
      </c>
      <c r="I25" t="n">
        <v>1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3</v>
      </c>
      <c r="R25" s="2" t="inlineStr">
        <is>
          <t>Aspfjädermossa
Ullticka
Rävticka</t>
        </is>
      </c>
      <c r="S25">
        <f>HYPERLINK("https://klasma.github.io/Logging_2282/artfynd/A 67478-2021 artfynd.xlsx", "A 67478-2021")</f>
        <v/>
      </c>
      <c r="T25">
        <f>HYPERLINK("https://klasma.github.io/Logging_2282/kartor/A 67478-2021 karta.png", "A 67478-2021")</f>
        <v/>
      </c>
      <c r="V25">
        <f>HYPERLINK("https://klasma.github.io/Logging_2282/klagomål/A 67478-2021 FSC-klagomål.docx", "A 67478-2021")</f>
        <v/>
      </c>
      <c r="W25">
        <f>HYPERLINK("https://klasma.github.io/Logging_2282/klagomålsmail/A 67478-2021 FSC-klagomål mail.docx", "A 67478-2021")</f>
        <v/>
      </c>
      <c r="X25">
        <f>HYPERLINK("https://klasma.github.io/Logging_2282/tillsyn/A 67478-2021 tillsynsbegäran.docx", "A 67478-2021")</f>
        <v/>
      </c>
      <c r="Y25">
        <f>HYPERLINK("https://klasma.github.io/Logging_2282/tillsynsmail/A 67478-2021 tillsynsbegäran mail.docx", "A 67478-2021")</f>
        <v/>
      </c>
    </row>
    <row r="26" ht="15" customHeight="1">
      <c r="A26" t="inlineStr">
        <is>
          <t>A 22289-2025</t>
        </is>
      </c>
      <c r="B26" s="1" t="n">
        <v>45786.34436342592</v>
      </c>
      <c r="C26" s="1" t="n">
        <v>45962</v>
      </c>
      <c r="D26" t="inlineStr">
        <is>
          <t>VÄSTERNORRLANDS LÄN</t>
        </is>
      </c>
      <c r="E26" t="inlineStr">
        <is>
          <t>KRAMFORS</t>
        </is>
      </c>
      <c r="F26" t="inlineStr">
        <is>
          <t>SCA</t>
        </is>
      </c>
      <c r="G26" t="n">
        <v>5.6</v>
      </c>
      <c r="H26" t="n">
        <v>1</v>
      </c>
      <c r="I26" t="n">
        <v>0</v>
      </c>
      <c r="J26" t="n">
        <v>3</v>
      </c>
      <c r="K26" t="n">
        <v>0</v>
      </c>
      <c r="L26" t="n">
        <v>0</v>
      </c>
      <c r="M26" t="n">
        <v>0</v>
      </c>
      <c r="N26" t="n">
        <v>0</v>
      </c>
      <c r="O26" t="n">
        <v>3</v>
      </c>
      <c r="P26" t="n">
        <v>0</v>
      </c>
      <c r="Q26" t="n">
        <v>3</v>
      </c>
      <c r="R26" s="2" t="inlineStr">
        <is>
          <t>Garnlav
Granticka
Tretåig hackspett</t>
        </is>
      </c>
      <c r="S26">
        <f>HYPERLINK("https://klasma.github.io/Logging_2282/artfynd/A 22289-2025 artfynd.xlsx", "A 22289-2025")</f>
        <v/>
      </c>
      <c r="T26">
        <f>HYPERLINK("https://klasma.github.io/Logging_2282/kartor/A 22289-2025 karta.png", "A 22289-2025")</f>
        <v/>
      </c>
      <c r="V26">
        <f>HYPERLINK("https://klasma.github.io/Logging_2282/klagomål/A 22289-2025 FSC-klagomål.docx", "A 22289-2025")</f>
        <v/>
      </c>
      <c r="W26">
        <f>HYPERLINK("https://klasma.github.io/Logging_2282/klagomålsmail/A 22289-2025 FSC-klagomål mail.docx", "A 22289-2025")</f>
        <v/>
      </c>
      <c r="X26">
        <f>HYPERLINK("https://klasma.github.io/Logging_2282/tillsyn/A 22289-2025 tillsynsbegäran.docx", "A 22289-2025")</f>
        <v/>
      </c>
      <c r="Y26">
        <f>HYPERLINK("https://klasma.github.io/Logging_2282/tillsynsmail/A 22289-2025 tillsynsbegäran mail.docx", "A 22289-2025")</f>
        <v/>
      </c>
      <c r="Z26">
        <f>HYPERLINK("https://klasma.github.io/Logging_2282/fåglar/A 22289-2025 prioriterade fågelarter.docx", "A 22289-2025")</f>
        <v/>
      </c>
    </row>
    <row r="27" ht="15" customHeight="1">
      <c r="A27" t="inlineStr">
        <is>
          <t>A 11972-2025</t>
        </is>
      </c>
      <c r="B27" s="1" t="n">
        <v>45728</v>
      </c>
      <c r="C27" s="1" t="n">
        <v>45962</v>
      </c>
      <c r="D27" t="inlineStr">
        <is>
          <t>VÄSTERNORRLANDS LÄN</t>
        </is>
      </c>
      <c r="E27" t="inlineStr">
        <is>
          <t>KRAMFORS</t>
        </is>
      </c>
      <c r="G27" t="n">
        <v>2.7</v>
      </c>
      <c r="H27" t="n">
        <v>2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3</v>
      </c>
      <c r="R27" s="2" t="inlineStr">
        <is>
          <t>Spillkråka
Grov husmossa
Blåsippa</t>
        </is>
      </c>
      <c r="S27">
        <f>HYPERLINK("https://klasma.github.io/Logging_2282/artfynd/A 11972-2025 artfynd.xlsx", "A 11972-2025")</f>
        <v/>
      </c>
      <c r="T27">
        <f>HYPERLINK("https://klasma.github.io/Logging_2282/kartor/A 11972-2025 karta.png", "A 11972-2025")</f>
        <v/>
      </c>
      <c r="V27">
        <f>HYPERLINK("https://klasma.github.io/Logging_2282/klagomål/A 11972-2025 FSC-klagomål.docx", "A 11972-2025")</f>
        <v/>
      </c>
      <c r="W27">
        <f>HYPERLINK("https://klasma.github.io/Logging_2282/klagomålsmail/A 11972-2025 FSC-klagomål mail.docx", "A 11972-2025")</f>
        <v/>
      </c>
      <c r="X27">
        <f>HYPERLINK("https://klasma.github.io/Logging_2282/tillsyn/A 11972-2025 tillsynsbegäran.docx", "A 11972-2025")</f>
        <v/>
      </c>
      <c r="Y27">
        <f>HYPERLINK("https://klasma.github.io/Logging_2282/tillsynsmail/A 11972-2025 tillsynsbegäran mail.docx", "A 11972-2025")</f>
        <v/>
      </c>
      <c r="Z27">
        <f>HYPERLINK("https://klasma.github.io/Logging_2282/fåglar/A 11972-2025 prioriterade fågelarter.docx", "A 11972-2025")</f>
        <v/>
      </c>
    </row>
    <row r="28" ht="15" customHeight="1">
      <c r="A28" t="inlineStr">
        <is>
          <t>A 64904-2023</t>
        </is>
      </c>
      <c r="B28" s="1" t="n">
        <v>45282</v>
      </c>
      <c r="C28" s="1" t="n">
        <v>45962</v>
      </c>
      <c r="D28" t="inlineStr">
        <is>
          <t>VÄSTERNORRLANDS LÄN</t>
        </is>
      </c>
      <c r="E28" t="inlineStr">
        <is>
          <t>KRAMFORS</t>
        </is>
      </c>
      <c r="G28" t="n">
        <v>1.1</v>
      </c>
      <c r="H28" t="n">
        <v>0</v>
      </c>
      <c r="I28" t="n">
        <v>2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3</v>
      </c>
      <c r="R28" s="2" t="inlineStr">
        <is>
          <t>Ullticka
Strutbräken
Vågbandad barkbock</t>
        </is>
      </c>
      <c r="S28">
        <f>HYPERLINK("https://klasma.github.io/Logging_2282/artfynd/A 64904-2023 artfynd.xlsx", "A 64904-2023")</f>
        <v/>
      </c>
      <c r="T28">
        <f>HYPERLINK("https://klasma.github.io/Logging_2282/kartor/A 64904-2023 karta.png", "A 64904-2023")</f>
        <v/>
      </c>
      <c r="V28">
        <f>HYPERLINK("https://klasma.github.io/Logging_2282/klagomål/A 64904-2023 FSC-klagomål.docx", "A 64904-2023")</f>
        <v/>
      </c>
      <c r="W28">
        <f>HYPERLINK("https://klasma.github.io/Logging_2282/klagomålsmail/A 64904-2023 FSC-klagomål mail.docx", "A 64904-2023")</f>
        <v/>
      </c>
      <c r="X28">
        <f>HYPERLINK("https://klasma.github.io/Logging_2282/tillsyn/A 64904-2023 tillsynsbegäran.docx", "A 64904-2023")</f>
        <v/>
      </c>
      <c r="Y28">
        <f>HYPERLINK("https://klasma.github.io/Logging_2282/tillsynsmail/A 64904-2023 tillsynsbegäran mail.docx", "A 64904-2023")</f>
        <v/>
      </c>
    </row>
    <row r="29" ht="15" customHeight="1">
      <c r="A29" t="inlineStr">
        <is>
          <t>A 28158-2025</t>
        </is>
      </c>
      <c r="B29" s="1" t="n">
        <v>45818.36548611111</v>
      </c>
      <c r="C29" s="1" t="n">
        <v>45962</v>
      </c>
      <c r="D29" t="inlineStr">
        <is>
          <t>VÄSTERNORRLANDS LÄN</t>
        </is>
      </c>
      <c r="E29" t="inlineStr">
        <is>
          <t>KRAMFORS</t>
        </is>
      </c>
      <c r="F29" t="inlineStr">
        <is>
          <t>SCA</t>
        </is>
      </c>
      <c r="G29" t="n">
        <v>2.9</v>
      </c>
      <c r="H29" t="n">
        <v>0</v>
      </c>
      <c r="I29" t="n">
        <v>1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3</v>
      </c>
      <c r="R29" s="2" t="inlineStr">
        <is>
          <t>Lunglav
Ullticka
Vedticka</t>
        </is>
      </c>
      <c r="S29">
        <f>HYPERLINK("https://klasma.github.io/Logging_2282/artfynd/A 28158-2025 artfynd.xlsx", "A 28158-2025")</f>
        <v/>
      </c>
      <c r="T29">
        <f>HYPERLINK("https://klasma.github.io/Logging_2282/kartor/A 28158-2025 karta.png", "A 28158-2025")</f>
        <v/>
      </c>
      <c r="V29">
        <f>HYPERLINK("https://klasma.github.io/Logging_2282/klagomål/A 28158-2025 FSC-klagomål.docx", "A 28158-2025")</f>
        <v/>
      </c>
      <c r="W29">
        <f>HYPERLINK("https://klasma.github.io/Logging_2282/klagomålsmail/A 28158-2025 FSC-klagomål mail.docx", "A 28158-2025")</f>
        <v/>
      </c>
      <c r="X29">
        <f>HYPERLINK("https://klasma.github.io/Logging_2282/tillsyn/A 28158-2025 tillsynsbegäran.docx", "A 28158-2025")</f>
        <v/>
      </c>
      <c r="Y29">
        <f>HYPERLINK("https://klasma.github.io/Logging_2282/tillsynsmail/A 28158-2025 tillsynsbegäran mail.docx", "A 28158-2025")</f>
        <v/>
      </c>
    </row>
    <row r="30" ht="15" customHeight="1">
      <c r="A30" t="inlineStr">
        <is>
          <t>A 45607-2025</t>
        </is>
      </c>
      <c r="B30" s="1" t="n">
        <v>45922</v>
      </c>
      <c r="C30" s="1" t="n">
        <v>45962</v>
      </c>
      <c r="D30" t="inlineStr">
        <is>
          <t>VÄSTERNORRLANDS LÄN</t>
        </is>
      </c>
      <c r="E30" t="inlineStr">
        <is>
          <t>KRAMFORS</t>
        </is>
      </c>
      <c r="G30" t="n">
        <v>1</v>
      </c>
      <c r="H30" t="n">
        <v>0</v>
      </c>
      <c r="I30" t="n">
        <v>0</v>
      </c>
      <c r="J30" t="n">
        <v>3</v>
      </c>
      <c r="K30" t="n">
        <v>0</v>
      </c>
      <c r="L30" t="n">
        <v>0</v>
      </c>
      <c r="M30" t="n">
        <v>0</v>
      </c>
      <c r="N30" t="n">
        <v>0</v>
      </c>
      <c r="O30" t="n">
        <v>3</v>
      </c>
      <c r="P30" t="n">
        <v>0</v>
      </c>
      <c r="Q30" t="n">
        <v>3</v>
      </c>
      <c r="R30" s="2" t="inlineStr">
        <is>
          <t>Garnlav
Motaggsvamp
Violettgrå tagellav</t>
        </is>
      </c>
      <c r="S30">
        <f>HYPERLINK("https://klasma.github.io/Logging_2282/artfynd/A 45607-2025 artfynd.xlsx", "A 45607-2025")</f>
        <v/>
      </c>
      <c r="T30">
        <f>HYPERLINK("https://klasma.github.io/Logging_2282/kartor/A 45607-2025 karta.png", "A 45607-2025")</f>
        <v/>
      </c>
      <c r="V30">
        <f>HYPERLINK("https://klasma.github.io/Logging_2282/klagomål/A 45607-2025 FSC-klagomål.docx", "A 45607-2025")</f>
        <v/>
      </c>
      <c r="W30">
        <f>HYPERLINK("https://klasma.github.io/Logging_2282/klagomålsmail/A 45607-2025 FSC-klagomål mail.docx", "A 45607-2025")</f>
        <v/>
      </c>
      <c r="X30">
        <f>HYPERLINK("https://klasma.github.io/Logging_2282/tillsyn/A 45607-2025 tillsynsbegäran.docx", "A 45607-2025")</f>
        <v/>
      </c>
      <c r="Y30">
        <f>HYPERLINK("https://klasma.github.io/Logging_2282/tillsynsmail/A 45607-2025 tillsynsbegäran mail.docx", "A 45607-2025")</f>
        <v/>
      </c>
    </row>
    <row r="31" ht="15" customHeight="1">
      <c r="A31" t="inlineStr">
        <is>
          <t>A 52937-2025</t>
        </is>
      </c>
      <c r="B31" s="1" t="n">
        <v>45957.63583333333</v>
      </c>
      <c r="C31" s="1" t="n">
        <v>45962</v>
      </c>
      <c r="D31" t="inlineStr">
        <is>
          <t>VÄSTERNORRLANDS LÄN</t>
        </is>
      </c>
      <c r="E31" t="inlineStr">
        <is>
          <t>KRAMFORS</t>
        </is>
      </c>
      <c r="F31" t="inlineStr">
        <is>
          <t>SCA</t>
        </is>
      </c>
      <c r="G31" t="n">
        <v>1.5</v>
      </c>
      <c r="H31" t="n">
        <v>0</v>
      </c>
      <c r="I31" t="n">
        <v>0</v>
      </c>
      <c r="J31" t="n">
        <v>3</v>
      </c>
      <c r="K31" t="n">
        <v>0</v>
      </c>
      <c r="L31" t="n">
        <v>0</v>
      </c>
      <c r="M31" t="n">
        <v>0</v>
      </c>
      <c r="N31" t="n">
        <v>0</v>
      </c>
      <c r="O31" t="n">
        <v>3</v>
      </c>
      <c r="P31" t="n">
        <v>0</v>
      </c>
      <c r="Q31" t="n">
        <v>3</v>
      </c>
      <c r="R31" s="2" t="inlineStr">
        <is>
          <t>Garnlav
Kortskaftad ärgspik
Vedflamlav</t>
        </is>
      </c>
      <c r="S31">
        <f>HYPERLINK("https://klasma.github.io/Logging_2282/artfynd/A 52937-2025 artfynd.xlsx", "A 52937-2025")</f>
        <v/>
      </c>
      <c r="T31">
        <f>HYPERLINK("https://klasma.github.io/Logging_2282/kartor/A 52937-2025 karta.png", "A 52937-2025")</f>
        <v/>
      </c>
      <c r="V31">
        <f>HYPERLINK("https://klasma.github.io/Logging_2282/klagomål/A 52937-2025 FSC-klagomål.docx", "A 52937-2025")</f>
        <v/>
      </c>
      <c r="W31">
        <f>HYPERLINK("https://klasma.github.io/Logging_2282/klagomålsmail/A 52937-2025 FSC-klagomål mail.docx", "A 52937-2025")</f>
        <v/>
      </c>
      <c r="X31">
        <f>HYPERLINK("https://klasma.github.io/Logging_2282/tillsyn/A 52937-2025 tillsynsbegäran.docx", "A 52937-2025")</f>
        <v/>
      </c>
      <c r="Y31">
        <f>HYPERLINK("https://klasma.github.io/Logging_2282/tillsynsmail/A 52937-2025 tillsynsbegäran mail.docx", "A 52937-2025")</f>
        <v/>
      </c>
    </row>
    <row r="32" ht="15" customHeight="1">
      <c r="A32" t="inlineStr">
        <is>
          <t>A 716-2021</t>
        </is>
      </c>
      <c r="B32" s="1" t="n">
        <v>44204</v>
      </c>
      <c r="C32" s="1" t="n">
        <v>45962</v>
      </c>
      <c r="D32" t="inlineStr">
        <is>
          <t>VÄSTERNORRLANDS LÄN</t>
        </is>
      </c>
      <c r="E32" t="inlineStr">
        <is>
          <t>KRAMFORS</t>
        </is>
      </c>
      <c r="G32" t="n">
        <v>1.2</v>
      </c>
      <c r="H32" t="n">
        <v>1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Grön sköldmossa
Stubbspretmossa</t>
        </is>
      </c>
      <c r="S32">
        <f>HYPERLINK("https://klasma.github.io/Logging_2282/artfynd/A 716-2021 artfynd.xlsx", "A 716-2021")</f>
        <v/>
      </c>
      <c r="T32">
        <f>HYPERLINK("https://klasma.github.io/Logging_2282/kartor/A 716-2021 karta.png", "A 716-2021")</f>
        <v/>
      </c>
      <c r="V32">
        <f>HYPERLINK("https://klasma.github.io/Logging_2282/klagomål/A 716-2021 FSC-klagomål.docx", "A 716-2021")</f>
        <v/>
      </c>
      <c r="W32">
        <f>HYPERLINK("https://klasma.github.io/Logging_2282/klagomålsmail/A 716-2021 FSC-klagomål mail.docx", "A 716-2021")</f>
        <v/>
      </c>
      <c r="X32">
        <f>HYPERLINK("https://klasma.github.io/Logging_2282/tillsyn/A 716-2021 tillsynsbegäran.docx", "A 716-2021")</f>
        <v/>
      </c>
      <c r="Y32">
        <f>HYPERLINK("https://klasma.github.io/Logging_2282/tillsynsmail/A 716-2021 tillsynsbegäran mail.docx", "A 716-2021")</f>
        <v/>
      </c>
    </row>
    <row r="33" ht="15" customHeight="1">
      <c r="A33" t="inlineStr">
        <is>
          <t>A 22660-2024</t>
        </is>
      </c>
      <c r="B33" s="1" t="n">
        <v>45447</v>
      </c>
      <c r="C33" s="1" t="n">
        <v>45962</v>
      </c>
      <c r="D33" t="inlineStr">
        <is>
          <t>VÄSTERNORRLANDS LÄN</t>
        </is>
      </c>
      <c r="E33" t="inlineStr">
        <is>
          <t>KRAMFORS</t>
        </is>
      </c>
      <c r="F33" t="inlineStr">
        <is>
          <t>SCA</t>
        </is>
      </c>
      <c r="G33" t="n">
        <v>9.800000000000001</v>
      </c>
      <c r="H33" t="n">
        <v>0</v>
      </c>
      <c r="I33" t="n">
        <v>2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Luddlav
Stor aspticka</t>
        </is>
      </c>
      <c r="S33">
        <f>HYPERLINK("https://klasma.github.io/Logging_2282/artfynd/A 22660-2024 artfynd.xlsx", "A 22660-2024")</f>
        <v/>
      </c>
      <c r="T33">
        <f>HYPERLINK("https://klasma.github.io/Logging_2282/kartor/A 22660-2024 karta.png", "A 22660-2024")</f>
        <v/>
      </c>
      <c r="V33">
        <f>HYPERLINK("https://klasma.github.io/Logging_2282/klagomål/A 22660-2024 FSC-klagomål.docx", "A 22660-2024")</f>
        <v/>
      </c>
      <c r="W33">
        <f>HYPERLINK("https://klasma.github.io/Logging_2282/klagomålsmail/A 22660-2024 FSC-klagomål mail.docx", "A 22660-2024")</f>
        <v/>
      </c>
      <c r="X33">
        <f>HYPERLINK("https://klasma.github.io/Logging_2282/tillsyn/A 22660-2024 tillsynsbegäran.docx", "A 22660-2024")</f>
        <v/>
      </c>
      <c r="Y33">
        <f>HYPERLINK("https://klasma.github.io/Logging_2282/tillsynsmail/A 22660-2024 tillsynsbegäran mail.docx", "A 22660-2024")</f>
        <v/>
      </c>
    </row>
    <row r="34" ht="15" customHeight="1">
      <c r="A34" t="inlineStr">
        <is>
          <t>A 12120-2025</t>
        </is>
      </c>
      <c r="B34" s="1" t="n">
        <v>45729.36545138889</v>
      </c>
      <c r="C34" s="1" t="n">
        <v>45962</v>
      </c>
      <c r="D34" t="inlineStr">
        <is>
          <t>VÄSTERNORRLANDS LÄN</t>
        </is>
      </c>
      <c r="E34" t="inlineStr">
        <is>
          <t>KRAMFORS</t>
        </is>
      </c>
      <c r="G34" t="n">
        <v>7.5</v>
      </c>
      <c r="H34" t="n">
        <v>0</v>
      </c>
      <c r="I34" t="n">
        <v>0</v>
      </c>
      <c r="J34" t="n">
        <v>2</v>
      </c>
      <c r="K34" t="n">
        <v>0</v>
      </c>
      <c r="L34" t="n">
        <v>0</v>
      </c>
      <c r="M34" t="n">
        <v>0</v>
      </c>
      <c r="N34" t="n">
        <v>0</v>
      </c>
      <c r="O34" t="n">
        <v>2</v>
      </c>
      <c r="P34" t="n">
        <v>0</v>
      </c>
      <c r="Q34" t="n">
        <v>2</v>
      </c>
      <c r="R34" s="2" t="inlineStr">
        <is>
          <t>Garnlav
Ullticka</t>
        </is>
      </c>
      <c r="S34">
        <f>HYPERLINK("https://klasma.github.io/Logging_2282/artfynd/A 12120-2025 artfynd.xlsx", "A 12120-2025")</f>
        <v/>
      </c>
      <c r="T34">
        <f>HYPERLINK("https://klasma.github.io/Logging_2282/kartor/A 12120-2025 karta.png", "A 12120-2025")</f>
        <v/>
      </c>
      <c r="V34">
        <f>HYPERLINK("https://klasma.github.io/Logging_2282/klagomål/A 12120-2025 FSC-klagomål.docx", "A 12120-2025")</f>
        <v/>
      </c>
      <c r="W34">
        <f>HYPERLINK("https://klasma.github.io/Logging_2282/klagomålsmail/A 12120-2025 FSC-klagomål mail.docx", "A 12120-2025")</f>
        <v/>
      </c>
      <c r="X34">
        <f>HYPERLINK("https://klasma.github.io/Logging_2282/tillsyn/A 12120-2025 tillsynsbegäran.docx", "A 12120-2025")</f>
        <v/>
      </c>
      <c r="Y34">
        <f>HYPERLINK("https://klasma.github.io/Logging_2282/tillsynsmail/A 12120-2025 tillsynsbegäran mail.docx", "A 12120-2025")</f>
        <v/>
      </c>
    </row>
    <row r="35" ht="15" customHeight="1">
      <c r="A35" t="inlineStr">
        <is>
          <t>A 33210-2023</t>
        </is>
      </c>
      <c r="B35" s="1" t="n">
        <v>45114</v>
      </c>
      <c r="C35" s="1" t="n">
        <v>45962</v>
      </c>
      <c r="D35" t="inlineStr">
        <is>
          <t>VÄSTERNORRLANDS LÄN</t>
        </is>
      </c>
      <c r="E35" t="inlineStr">
        <is>
          <t>KRAMFORS</t>
        </is>
      </c>
      <c r="G35" t="n">
        <v>20.1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2</v>
      </c>
      <c r="R35" s="2" t="inlineStr">
        <is>
          <t>Svart trolldruva
Blåsippa</t>
        </is>
      </c>
      <c r="S35">
        <f>HYPERLINK("https://klasma.github.io/Logging_2282/artfynd/A 33210-2023 artfynd.xlsx", "A 33210-2023")</f>
        <v/>
      </c>
      <c r="T35">
        <f>HYPERLINK("https://klasma.github.io/Logging_2282/kartor/A 33210-2023 karta.png", "A 33210-2023")</f>
        <v/>
      </c>
      <c r="V35">
        <f>HYPERLINK("https://klasma.github.io/Logging_2282/klagomål/A 33210-2023 FSC-klagomål.docx", "A 33210-2023")</f>
        <v/>
      </c>
      <c r="W35">
        <f>HYPERLINK("https://klasma.github.io/Logging_2282/klagomålsmail/A 33210-2023 FSC-klagomål mail.docx", "A 33210-2023")</f>
        <v/>
      </c>
      <c r="X35">
        <f>HYPERLINK("https://klasma.github.io/Logging_2282/tillsyn/A 33210-2023 tillsynsbegäran.docx", "A 33210-2023")</f>
        <v/>
      </c>
      <c r="Y35">
        <f>HYPERLINK("https://klasma.github.io/Logging_2282/tillsynsmail/A 33210-2023 tillsynsbegäran mail.docx", "A 33210-2023")</f>
        <v/>
      </c>
    </row>
    <row r="36" ht="15" customHeight="1">
      <c r="A36" t="inlineStr">
        <is>
          <t>A 41122-2025</t>
        </is>
      </c>
      <c r="B36" s="1" t="n">
        <v>45898.4693287037</v>
      </c>
      <c r="C36" s="1" t="n">
        <v>45962</v>
      </c>
      <c r="D36" t="inlineStr">
        <is>
          <t>VÄSTERNORRLANDS LÄN</t>
        </is>
      </c>
      <c r="E36" t="inlineStr">
        <is>
          <t>KRAMFORS</t>
        </is>
      </c>
      <c r="F36" t="inlineStr">
        <is>
          <t>SCA</t>
        </is>
      </c>
      <c r="G36" t="n">
        <v>6.7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2</v>
      </c>
      <c r="R36" s="2" t="inlineStr">
        <is>
          <t>Läderdoftande fingersvamp
Nattviol</t>
        </is>
      </c>
      <c r="S36">
        <f>HYPERLINK("https://klasma.github.io/Logging_2282/artfynd/A 41122-2025 artfynd.xlsx", "A 41122-2025")</f>
        <v/>
      </c>
      <c r="T36">
        <f>HYPERLINK("https://klasma.github.io/Logging_2282/kartor/A 41122-2025 karta.png", "A 41122-2025")</f>
        <v/>
      </c>
      <c r="V36">
        <f>HYPERLINK("https://klasma.github.io/Logging_2282/klagomål/A 41122-2025 FSC-klagomål.docx", "A 41122-2025")</f>
        <v/>
      </c>
      <c r="W36">
        <f>HYPERLINK("https://klasma.github.io/Logging_2282/klagomålsmail/A 41122-2025 FSC-klagomål mail.docx", "A 41122-2025")</f>
        <v/>
      </c>
      <c r="X36">
        <f>HYPERLINK("https://klasma.github.io/Logging_2282/tillsyn/A 41122-2025 tillsynsbegäran.docx", "A 41122-2025")</f>
        <v/>
      </c>
      <c r="Y36">
        <f>HYPERLINK("https://klasma.github.io/Logging_2282/tillsynsmail/A 41122-2025 tillsynsbegäran mail.docx", "A 41122-2025")</f>
        <v/>
      </c>
    </row>
    <row r="37" ht="15" customHeight="1">
      <c r="A37" t="inlineStr">
        <is>
          <t>A 41024-2025</t>
        </is>
      </c>
      <c r="B37" s="1" t="n">
        <v>45898.36831018519</v>
      </c>
      <c r="C37" s="1" t="n">
        <v>45962</v>
      </c>
      <c r="D37" t="inlineStr">
        <is>
          <t>VÄSTERNORRLANDS LÄN</t>
        </is>
      </c>
      <c r="E37" t="inlineStr">
        <is>
          <t>KRAMFORS</t>
        </is>
      </c>
      <c r="G37" t="n">
        <v>5.2</v>
      </c>
      <c r="H37" t="n">
        <v>0</v>
      </c>
      <c r="I37" t="n">
        <v>2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Stubbspretmossa
Svart trolldruva</t>
        </is>
      </c>
      <c r="S37">
        <f>HYPERLINK("https://klasma.github.io/Logging_2282/artfynd/A 41024-2025 artfynd.xlsx", "A 41024-2025")</f>
        <v/>
      </c>
      <c r="T37">
        <f>HYPERLINK("https://klasma.github.io/Logging_2282/kartor/A 41024-2025 karta.png", "A 41024-2025")</f>
        <v/>
      </c>
      <c r="V37">
        <f>HYPERLINK("https://klasma.github.io/Logging_2282/klagomål/A 41024-2025 FSC-klagomål.docx", "A 41024-2025")</f>
        <v/>
      </c>
      <c r="W37">
        <f>HYPERLINK("https://klasma.github.io/Logging_2282/klagomålsmail/A 41024-2025 FSC-klagomål mail.docx", "A 41024-2025")</f>
        <v/>
      </c>
      <c r="X37">
        <f>HYPERLINK("https://klasma.github.io/Logging_2282/tillsyn/A 41024-2025 tillsynsbegäran.docx", "A 41024-2025")</f>
        <v/>
      </c>
      <c r="Y37">
        <f>HYPERLINK("https://klasma.github.io/Logging_2282/tillsynsmail/A 41024-2025 tillsynsbegäran mail.docx", "A 41024-2025")</f>
        <v/>
      </c>
    </row>
    <row r="38" ht="15" customHeight="1">
      <c r="A38" t="inlineStr">
        <is>
          <t>A 51166-2025</t>
        </is>
      </c>
      <c r="B38" s="1" t="n">
        <v>45947.59516203704</v>
      </c>
      <c r="C38" s="1" t="n">
        <v>45962</v>
      </c>
      <c r="D38" t="inlineStr">
        <is>
          <t>VÄSTERNORRLANDS LÄN</t>
        </is>
      </c>
      <c r="E38" t="inlineStr">
        <is>
          <t>KRAMFORS</t>
        </is>
      </c>
      <c r="G38" t="n">
        <v>4.8</v>
      </c>
      <c r="H38" t="n">
        <v>1</v>
      </c>
      <c r="I38" t="n">
        <v>1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Nordlig källmossa
Fläcknycklar</t>
        </is>
      </c>
      <c r="S38">
        <f>HYPERLINK("https://klasma.github.io/Logging_2282/artfynd/A 51166-2025 artfynd.xlsx", "A 51166-2025")</f>
        <v/>
      </c>
      <c r="T38">
        <f>HYPERLINK("https://klasma.github.io/Logging_2282/kartor/A 51166-2025 karta.png", "A 51166-2025")</f>
        <v/>
      </c>
      <c r="V38">
        <f>HYPERLINK("https://klasma.github.io/Logging_2282/klagomål/A 51166-2025 FSC-klagomål.docx", "A 51166-2025")</f>
        <v/>
      </c>
      <c r="W38">
        <f>HYPERLINK("https://klasma.github.io/Logging_2282/klagomålsmail/A 51166-2025 FSC-klagomål mail.docx", "A 51166-2025")</f>
        <v/>
      </c>
      <c r="X38">
        <f>HYPERLINK("https://klasma.github.io/Logging_2282/tillsyn/A 51166-2025 tillsynsbegäran.docx", "A 51166-2025")</f>
        <v/>
      </c>
      <c r="Y38">
        <f>HYPERLINK("https://klasma.github.io/Logging_2282/tillsynsmail/A 51166-2025 tillsynsbegäran mail.docx", "A 51166-2025")</f>
        <v/>
      </c>
    </row>
    <row r="39" ht="15" customHeight="1">
      <c r="A39" t="inlineStr">
        <is>
          <t>A 22382-2022</t>
        </is>
      </c>
      <c r="B39" s="1" t="n">
        <v>44713</v>
      </c>
      <c r="C39" s="1" t="n">
        <v>45962</v>
      </c>
      <c r="D39" t="inlineStr">
        <is>
          <t>VÄSTERNORRLANDS LÄN</t>
        </is>
      </c>
      <c r="E39" t="inlineStr">
        <is>
          <t>KRAMFORS</t>
        </is>
      </c>
      <c r="G39" t="n">
        <v>1.5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Spillkråka</t>
        </is>
      </c>
      <c r="S39">
        <f>HYPERLINK("https://klasma.github.io/Logging_2282/artfynd/A 22382-2022 artfynd.xlsx", "A 22382-2022")</f>
        <v/>
      </c>
      <c r="T39">
        <f>HYPERLINK("https://klasma.github.io/Logging_2282/kartor/A 22382-2022 karta.png", "A 22382-2022")</f>
        <v/>
      </c>
      <c r="V39">
        <f>HYPERLINK("https://klasma.github.io/Logging_2282/klagomål/A 22382-2022 FSC-klagomål.docx", "A 22382-2022")</f>
        <v/>
      </c>
      <c r="W39">
        <f>HYPERLINK("https://klasma.github.io/Logging_2282/klagomålsmail/A 22382-2022 FSC-klagomål mail.docx", "A 22382-2022")</f>
        <v/>
      </c>
      <c r="X39">
        <f>HYPERLINK("https://klasma.github.io/Logging_2282/tillsyn/A 22382-2022 tillsynsbegäran.docx", "A 22382-2022")</f>
        <v/>
      </c>
      <c r="Y39">
        <f>HYPERLINK("https://klasma.github.io/Logging_2282/tillsynsmail/A 22382-2022 tillsynsbegäran mail.docx", "A 22382-2022")</f>
        <v/>
      </c>
      <c r="Z39">
        <f>HYPERLINK("https://klasma.github.io/Logging_2282/fåglar/A 22382-2022 prioriterade fågelarter.docx", "A 22382-2022")</f>
        <v/>
      </c>
    </row>
    <row r="40" ht="15" customHeight="1">
      <c r="A40" t="inlineStr">
        <is>
          <t>A 18692-2025</t>
        </is>
      </c>
      <c r="B40" s="1" t="n">
        <v>45763.61526620371</v>
      </c>
      <c r="C40" s="1" t="n">
        <v>45962</v>
      </c>
      <c r="D40" t="inlineStr">
        <is>
          <t>VÄSTERNORRLANDS LÄN</t>
        </is>
      </c>
      <c r="E40" t="inlineStr">
        <is>
          <t>KRAMFORS</t>
        </is>
      </c>
      <c r="F40" t="inlineStr">
        <is>
          <t>SCA</t>
        </is>
      </c>
      <c r="G40" t="n">
        <v>13.1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Talltita</t>
        </is>
      </c>
      <c r="S40">
        <f>HYPERLINK("https://klasma.github.io/Logging_2282/artfynd/A 18692-2025 artfynd.xlsx", "A 18692-2025")</f>
        <v/>
      </c>
      <c r="T40">
        <f>HYPERLINK("https://klasma.github.io/Logging_2282/kartor/A 18692-2025 karta.png", "A 18692-2025")</f>
        <v/>
      </c>
      <c r="V40">
        <f>HYPERLINK("https://klasma.github.io/Logging_2282/klagomål/A 18692-2025 FSC-klagomål.docx", "A 18692-2025")</f>
        <v/>
      </c>
      <c r="W40">
        <f>HYPERLINK("https://klasma.github.io/Logging_2282/klagomålsmail/A 18692-2025 FSC-klagomål mail.docx", "A 18692-2025")</f>
        <v/>
      </c>
      <c r="X40">
        <f>HYPERLINK("https://klasma.github.io/Logging_2282/tillsyn/A 18692-2025 tillsynsbegäran.docx", "A 18692-2025")</f>
        <v/>
      </c>
      <c r="Y40">
        <f>HYPERLINK("https://klasma.github.io/Logging_2282/tillsynsmail/A 18692-2025 tillsynsbegäran mail.docx", "A 18692-2025")</f>
        <v/>
      </c>
      <c r="Z40">
        <f>HYPERLINK("https://klasma.github.io/Logging_2282/fåglar/A 18692-2025 prioriterade fågelarter.docx", "A 18692-2025")</f>
        <v/>
      </c>
    </row>
    <row r="41" ht="15" customHeight="1">
      <c r="A41" t="inlineStr">
        <is>
          <t>A 517-2025</t>
        </is>
      </c>
      <c r="B41" s="1" t="n">
        <v>45664.47754629629</v>
      </c>
      <c r="C41" s="1" t="n">
        <v>45962</v>
      </c>
      <c r="D41" t="inlineStr">
        <is>
          <t>VÄSTERNORRLANDS LÄN</t>
        </is>
      </c>
      <c r="E41" t="inlineStr">
        <is>
          <t>KRAMFORS</t>
        </is>
      </c>
      <c r="G41" t="n">
        <v>1.7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Storplattnos</t>
        </is>
      </c>
      <c r="S41">
        <f>HYPERLINK("https://klasma.github.io/Logging_2282/artfynd/A 517-2025 artfynd.xlsx", "A 517-2025")</f>
        <v/>
      </c>
      <c r="T41">
        <f>HYPERLINK("https://klasma.github.io/Logging_2282/kartor/A 517-2025 karta.png", "A 517-2025")</f>
        <v/>
      </c>
      <c r="V41">
        <f>HYPERLINK("https://klasma.github.io/Logging_2282/klagomål/A 517-2025 FSC-klagomål.docx", "A 517-2025")</f>
        <v/>
      </c>
      <c r="W41">
        <f>HYPERLINK("https://klasma.github.io/Logging_2282/klagomålsmail/A 517-2025 FSC-klagomål mail.docx", "A 517-2025")</f>
        <v/>
      </c>
      <c r="X41">
        <f>HYPERLINK("https://klasma.github.io/Logging_2282/tillsyn/A 517-2025 tillsynsbegäran.docx", "A 517-2025")</f>
        <v/>
      </c>
      <c r="Y41">
        <f>HYPERLINK("https://klasma.github.io/Logging_2282/tillsynsmail/A 517-2025 tillsynsbegäran mail.docx", "A 517-2025")</f>
        <v/>
      </c>
    </row>
    <row r="42" ht="15" customHeight="1">
      <c r="A42" t="inlineStr">
        <is>
          <t>A 37593-2023</t>
        </is>
      </c>
      <c r="B42" s="1" t="n">
        <v>45156</v>
      </c>
      <c r="C42" s="1" t="n">
        <v>45962</v>
      </c>
      <c r="D42" t="inlineStr">
        <is>
          <t>VÄSTERNORRLANDS LÄN</t>
        </is>
      </c>
      <c r="E42" t="inlineStr">
        <is>
          <t>KRAMFORS</t>
        </is>
      </c>
      <c r="G42" t="n">
        <v>1.7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Ullticka</t>
        </is>
      </c>
      <c r="S42">
        <f>HYPERLINK("https://klasma.github.io/Logging_2282/artfynd/A 37593-2023 artfynd.xlsx", "A 37593-2023")</f>
        <v/>
      </c>
      <c r="T42">
        <f>HYPERLINK("https://klasma.github.io/Logging_2282/kartor/A 37593-2023 karta.png", "A 37593-2023")</f>
        <v/>
      </c>
      <c r="V42">
        <f>HYPERLINK("https://klasma.github.io/Logging_2282/klagomål/A 37593-2023 FSC-klagomål.docx", "A 37593-2023")</f>
        <v/>
      </c>
      <c r="W42">
        <f>HYPERLINK("https://klasma.github.io/Logging_2282/klagomålsmail/A 37593-2023 FSC-klagomål mail.docx", "A 37593-2023")</f>
        <v/>
      </c>
      <c r="X42">
        <f>HYPERLINK("https://klasma.github.io/Logging_2282/tillsyn/A 37593-2023 tillsynsbegäran.docx", "A 37593-2023")</f>
        <v/>
      </c>
      <c r="Y42">
        <f>HYPERLINK("https://klasma.github.io/Logging_2282/tillsynsmail/A 37593-2023 tillsynsbegäran mail.docx", "A 37593-2023")</f>
        <v/>
      </c>
    </row>
    <row r="43" ht="15" customHeight="1">
      <c r="A43" t="inlineStr">
        <is>
          <t>A 57056-2023</t>
        </is>
      </c>
      <c r="B43" s="1" t="n">
        <v>45244</v>
      </c>
      <c r="C43" s="1" t="n">
        <v>45962</v>
      </c>
      <c r="D43" t="inlineStr">
        <is>
          <t>VÄSTERNORRLANDS LÄN</t>
        </is>
      </c>
      <c r="E43" t="inlineStr">
        <is>
          <t>KRAMFORS</t>
        </is>
      </c>
      <c r="G43" t="n">
        <v>15.9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Garnlav</t>
        </is>
      </c>
      <c r="S43">
        <f>HYPERLINK("https://klasma.github.io/Logging_2282/artfynd/A 57056-2023 artfynd.xlsx", "A 57056-2023")</f>
        <v/>
      </c>
      <c r="T43">
        <f>HYPERLINK("https://klasma.github.io/Logging_2282/kartor/A 57056-2023 karta.png", "A 57056-2023")</f>
        <v/>
      </c>
      <c r="V43">
        <f>HYPERLINK("https://klasma.github.io/Logging_2282/klagomål/A 57056-2023 FSC-klagomål.docx", "A 57056-2023")</f>
        <v/>
      </c>
      <c r="W43">
        <f>HYPERLINK("https://klasma.github.io/Logging_2282/klagomålsmail/A 57056-2023 FSC-klagomål mail.docx", "A 57056-2023")</f>
        <v/>
      </c>
      <c r="X43">
        <f>HYPERLINK("https://klasma.github.io/Logging_2282/tillsyn/A 57056-2023 tillsynsbegäran.docx", "A 57056-2023")</f>
        <v/>
      </c>
      <c r="Y43">
        <f>HYPERLINK("https://klasma.github.io/Logging_2282/tillsynsmail/A 57056-2023 tillsynsbegäran mail.docx", "A 57056-2023")</f>
        <v/>
      </c>
    </row>
    <row r="44" ht="15" customHeight="1">
      <c r="A44" t="inlineStr">
        <is>
          <t>A 7153-2024</t>
        </is>
      </c>
      <c r="B44" s="1" t="n">
        <v>45344</v>
      </c>
      <c r="C44" s="1" t="n">
        <v>45962</v>
      </c>
      <c r="D44" t="inlineStr">
        <is>
          <t>VÄSTERNORRLANDS LÄN</t>
        </is>
      </c>
      <c r="E44" t="inlineStr">
        <is>
          <t>KRAMFORS</t>
        </is>
      </c>
      <c r="G44" t="n">
        <v>7.6</v>
      </c>
      <c r="H44" t="n">
        <v>0</v>
      </c>
      <c r="I44" t="n">
        <v>0</v>
      </c>
      <c r="J44" t="n">
        <v>1</v>
      </c>
      <c r="K44" t="n">
        <v>0</v>
      </c>
      <c r="L44" t="n">
        <v>0</v>
      </c>
      <c r="M44" t="n">
        <v>0</v>
      </c>
      <c r="N44" t="n">
        <v>0</v>
      </c>
      <c r="O44" t="n">
        <v>1</v>
      </c>
      <c r="P44" t="n">
        <v>0</v>
      </c>
      <c r="Q44" t="n">
        <v>1</v>
      </c>
      <c r="R44" s="2" t="inlineStr">
        <is>
          <t>Luddfingersvamp</t>
        </is>
      </c>
      <c r="S44">
        <f>HYPERLINK("https://klasma.github.io/Logging_2282/artfynd/A 7153-2024 artfynd.xlsx", "A 7153-2024")</f>
        <v/>
      </c>
      <c r="T44">
        <f>HYPERLINK("https://klasma.github.io/Logging_2282/kartor/A 7153-2024 karta.png", "A 7153-2024")</f>
        <v/>
      </c>
      <c r="V44">
        <f>HYPERLINK("https://klasma.github.io/Logging_2282/klagomål/A 7153-2024 FSC-klagomål.docx", "A 7153-2024")</f>
        <v/>
      </c>
      <c r="W44">
        <f>HYPERLINK("https://klasma.github.io/Logging_2282/klagomålsmail/A 7153-2024 FSC-klagomål mail.docx", "A 7153-2024")</f>
        <v/>
      </c>
      <c r="X44">
        <f>HYPERLINK("https://klasma.github.io/Logging_2282/tillsyn/A 7153-2024 tillsynsbegäran.docx", "A 7153-2024")</f>
        <v/>
      </c>
      <c r="Y44">
        <f>HYPERLINK("https://klasma.github.io/Logging_2282/tillsynsmail/A 7153-2024 tillsynsbegäran mail.docx", "A 7153-2024")</f>
        <v/>
      </c>
    </row>
    <row r="45" ht="15" customHeight="1">
      <c r="A45" t="inlineStr">
        <is>
          <t>A 45947-2023</t>
        </is>
      </c>
      <c r="B45" s="1" t="n">
        <v>45195</v>
      </c>
      <c r="C45" s="1" t="n">
        <v>45962</v>
      </c>
      <c r="D45" t="inlineStr">
        <is>
          <t>VÄSTERNORRLANDS LÄN</t>
        </is>
      </c>
      <c r="E45" t="inlineStr">
        <is>
          <t>KRAMFORS</t>
        </is>
      </c>
      <c r="F45" t="inlineStr">
        <is>
          <t>SCA</t>
        </is>
      </c>
      <c r="G45" t="n">
        <v>1.7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Kattfotslav</t>
        </is>
      </c>
      <c r="S45">
        <f>HYPERLINK("https://klasma.github.io/Logging_2282/artfynd/A 45947-2023 artfynd.xlsx", "A 45947-2023")</f>
        <v/>
      </c>
      <c r="T45">
        <f>HYPERLINK("https://klasma.github.io/Logging_2282/kartor/A 45947-2023 karta.png", "A 45947-2023")</f>
        <v/>
      </c>
      <c r="V45">
        <f>HYPERLINK("https://klasma.github.io/Logging_2282/klagomål/A 45947-2023 FSC-klagomål.docx", "A 45947-2023")</f>
        <v/>
      </c>
      <c r="W45">
        <f>HYPERLINK("https://klasma.github.io/Logging_2282/klagomålsmail/A 45947-2023 FSC-klagomål mail.docx", "A 45947-2023")</f>
        <v/>
      </c>
      <c r="X45">
        <f>HYPERLINK("https://klasma.github.io/Logging_2282/tillsyn/A 45947-2023 tillsynsbegäran.docx", "A 45947-2023")</f>
        <v/>
      </c>
      <c r="Y45">
        <f>HYPERLINK("https://klasma.github.io/Logging_2282/tillsynsmail/A 45947-2023 tillsynsbegäran mail.docx", "A 45947-2023")</f>
        <v/>
      </c>
    </row>
    <row r="46" ht="15" customHeight="1">
      <c r="A46" t="inlineStr">
        <is>
          <t>A 11276-2025</t>
        </is>
      </c>
      <c r="B46" s="1" t="n">
        <v>45726</v>
      </c>
      <c r="C46" s="1" t="n">
        <v>45962</v>
      </c>
      <c r="D46" t="inlineStr">
        <is>
          <t>VÄSTERNORRLANDS LÄN</t>
        </is>
      </c>
      <c r="E46" t="inlineStr">
        <is>
          <t>KRAMFORS</t>
        </is>
      </c>
      <c r="G46" t="n">
        <v>7.1</v>
      </c>
      <c r="H46" t="n">
        <v>0</v>
      </c>
      <c r="I46" t="n">
        <v>1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Skinnlav</t>
        </is>
      </c>
      <c r="S46">
        <f>HYPERLINK("https://klasma.github.io/Logging_2282/artfynd/A 11276-2025 artfynd.xlsx", "A 11276-2025")</f>
        <v/>
      </c>
      <c r="T46">
        <f>HYPERLINK("https://klasma.github.io/Logging_2282/kartor/A 11276-2025 karta.png", "A 11276-2025")</f>
        <v/>
      </c>
      <c r="V46">
        <f>HYPERLINK("https://klasma.github.io/Logging_2282/klagomål/A 11276-2025 FSC-klagomål.docx", "A 11276-2025")</f>
        <v/>
      </c>
      <c r="W46">
        <f>HYPERLINK("https://klasma.github.io/Logging_2282/klagomålsmail/A 11276-2025 FSC-klagomål mail.docx", "A 11276-2025")</f>
        <v/>
      </c>
      <c r="X46">
        <f>HYPERLINK("https://klasma.github.io/Logging_2282/tillsyn/A 11276-2025 tillsynsbegäran.docx", "A 11276-2025")</f>
        <v/>
      </c>
      <c r="Y46">
        <f>HYPERLINK("https://klasma.github.io/Logging_2282/tillsynsmail/A 11276-2025 tillsynsbegäran mail.docx", "A 11276-2025")</f>
        <v/>
      </c>
    </row>
    <row r="47" ht="15" customHeight="1">
      <c r="A47" t="inlineStr">
        <is>
          <t>A 25591-2025</t>
        </is>
      </c>
      <c r="B47" s="1" t="n">
        <v>45803.50528935185</v>
      </c>
      <c r="C47" s="1" t="n">
        <v>45962</v>
      </c>
      <c r="D47" t="inlineStr">
        <is>
          <t>VÄSTERNORRLANDS LÄN</t>
        </is>
      </c>
      <c r="E47" t="inlineStr">
        <is>
          <t>KRAMFORS</t>
        </is>
      </c>
      <c r="G47" t="n">
        <v>13.5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Slåtterfibbla</t>
        </is>
      </c>
      <c r="S47">
        <f>HYPERLINK("https://klasma.github.io/Logging_2282/artfynd/A 25591-2025 artfynd.xlsx", "A 25591-2025")</f>
        <v/>
      </c>
      <c r="T47">
        <f>HYPERLINK("https://klasma.github.io/Logging_2282/kartor/A 25591-2025 karta.png", "A 25591-2025")</f>
        <v/>
      </c>
      <c r="V47">
        <f>HYPERLINK("https://klasma.github.io/Logging_2282/klagomål/A 25591-2025 FSC-klagomål.docx", "A 25591-2025")</f>
        <v/>
      </c>
      <c r="W47">
        <f>HYPERLINK("https://klasma.github.io/Logging_2282/klagomålsmail/A 25591-2025 FSC-klagomål mail.docx", "A 25591-2025")</f>
        <v/>
      </c>
      <c r="X47">
        <f>HYPERLINK("https://klasma.github.io/Logging_2282/tillsyn/A 25591-2025 tillsynsbegäran.docx", "A 25591-2025")</f>
        <v/>
      </c>
      <c r="Y47">
        <f>HYPERLINK("https://klasma.github.io/Logging_2282/tillsynsmail/A 25591-2025 tillsynsbegäran mail.docx", "A 25591-2025")</f>
        <v/>
      </c>
    </row>
    <row r="48" ht="15" customHeight="1">
      <c r="A48" t="inlineStr">
        <is>
          <t>A 32160-2024</t>
        </is>
      </c>
      <c r="B48" s="1" t="n">
        <v>45511</v>
      </c>
      <c r="C48" s="1" t="n">
        <v>45962</v>
      </c>
      <c r="D48" t="inlineStr">
        <is>
          <t>VÄSTERNORRLANDS LÄN</t>
        </is>
      </c>
      <c r="E48" t="inlineStr">
        <is>
          <t>KRAMFORS</t>
        </is>
      </c>
      <c r="G48" t="n">
        <v>0.3</v>
      </c>
      <c r="H48" t="n">
        <v>0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Ringlav</t>
        </is>
      </c>
      <c r="S48">
        <f>HYPERLINK("https://klasma.github.io/Logging_2282/artfynd/A 32160-2024 artfynd.xlsx", "A 32160-2024")</f>
        <v/>
      </c>
      <c r="T48">
        <f>HYPERLINK("https://klasma.github.io/Logging_2282/kartor/A 32160-2024 karta.png", "A 32160-2024")</f>
        <v/>
      </c>
      <c r="V48">
        <f>HYPERLINK("https://klasma.github.io/Logging_2282/klagomål/A 32160-2024 FSC-klagomål.docx", "A 32160-2024")</f>
        <v/>
      </c>
      <c r="W48">
        <f>HYPERLINK("https://klasma.github.io/Logging_2282/klagomålsmail/A 32160-2024 FSC-klagomål mail.docx", "A 32160-2024")</f>
        <v/>
      </c>
      <c r="X48">
        <f>HYPERLINK("https://klasma.github.io/Logging_2282/tillsyn/A 32160-2024 tillsynsbegäran.docx", "A 32160-2024")</f>
        <v/>
      </c>
      <c r="Y48">
        <f>HYPERLINK("https://klasma.github.io/Logging_2282/tillsynsmail/A 32160-2024 tillsynsbegäran mail.docx", "A 32160-2024")</f>
        <v/>
      </c>
      <c r="Z48">
        <f>HYPERLINK("https://klasma.github.io/Logging_2282/fåglar/A 32160-2024 prioriterade fågelarter.docx", "A 32160-2024")</f>
        <v/>
      </c>
    </row>
    <row r="49" ht="15" customHeight="1">
      <c r="A49" t="inlineStr">
        <is>
          <t>A 18792-2025</t>
        </is>
      </c>
      <c r="B49" s="1" t="n">
        <v>45764.34509259259</v>
      </c>
      <c r="C49" s="1" t="n">
        <v>45962</v>
      </c>
      <c r="D49" t="inlineStr">
        <is>
          <t>VÄSTERNORRLANDS LÄN</t>
        </is>
      </c>
      <c r="E49" t="inlineStr">
        <is>
          <t>KRAMFORS</t>
        </is>
      </c>
      <c r="F49" t="inlineStr">
        <is>
          <t>SCA</t>
        </is>
      </c>
      <c r="G49" t="n">
        <v>5.1</v>
      </c>
      <c r="H49" t="n">
        <v>0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Gammelgransskål</t>
        </is>
      </c>
      <c r="S49">
        <f>HYPERLINK("https://klasma.github.io/Logging_2282/artfynd/A 18792-2025 artfynd.xlsx", "A 18792-2025")</f>
        <v/>
      </c>
      <c r="T49">
        <f>HYPERLINK("https://klasma.github.io/Logging_2282/kartor/A 18792-2025 karta.png", "A 18792-2025")</f>
        <v/>
      </c>
      <c r="V49">
        <f>HYPERLINK("https://klasma.github.io/Logging_2282/klagomål/A 18792-2025 FSC-klagomål.docx", "A 18792-2025")</f>
        <v/>
      </c>
      <c r="W49">
        <f>HYPERLINK("https://klasma.github.io/Logging_2282/klagomålsmail/A 18792-2025 FSC-klagomål mail.docx", "A 18792-2025")</f>
        <v/>
      </c>
      <c r="X49">
        <f>HYPERLINK("https://klasma.github.io/Logging_2282/tillsyn/A 18792-2025 tillsynsbegäran.docx", "A 18792-2025")</f>
        <v/>
      </c>
      <c r="Y49">
        <f>HYPERLINK("https://klasma.github.io/Logging_2282/tillsynsmail/A 18792-2025 tillsynsbegäran mail.docx", "A 18792-2025")</f>
        <v/>
      </c>
    </row>
    <row r="50" ht="15" customHeight="1">
      <c r="A50" t="inlineStr">
        <is>
          <t>A 48970-2023</t>
        </is>
      </c>
      <c r="B50" s="1" t="n">
        <v>45204</v>
      </c>
      <c r="C50" s="1" t="n">
        <v>45962</v>
      </c>
      <c r="D50" t="inlineStr">
        <is>
          <t>VÄSTERNORRLANDS LÄN</t>
        </is>
      </c>
      <c r="E50" t="inlineStr">
        <is>
          <t>KRAMFORS</t>
        </is>
      </c>
      <c r="G50" t="n">
        <v>3.9</v>
      </c>
      <c r="H50" t="n">
        <v>1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Tretåig hackspett</t>
        </is>
      </c>
      <c r="S50">
        <f>HYPERLINK("https://klasma.github.io/Logging_2282/artfynd/A 48970-2023 artfynd.xlsx", "A 48970-2023")</f>
        <v/>
      </c>
      <c r="T50">
        <f>HYPERLINK("https://klasma.github.io/Logging_2282/kartor/A 48970-2023 karta.png", "A 48970-2023")</f>
        <v/>
      </c>
      <c r="V50">
        <f>HYPERLINK("https://klasma.github.io/Logging_2282/klagomål/A 48970-2023 FSC-klagomål.docx", "A 48970-2023")</f>
        <v/>
      </c>
      <c r="W50">
        <f>HYPERLINK("https://klasma.github.io/Logging_2282/klagomålsmail/A 48970-2023 FSC-klagomål mail.docx", "A 48970-2023")</f>
        <v/>
      </c>
      <c r="X50">
        <f>HYPERLINK("https://klasma.github.io/Logging_2282/tillsyn/A 48970-2023 tillsynsbegäran.docx", "A 48970-2023")</f>
        <v/>
      </c>
      <c r="Y50">
        <f>HYPERLINK("https://klasma.github.io/Logging_2282/tillsynsmail/A 48970-2023 tillsynsbegäran mail.docx", "A 48970-2023")</f>
        <v/>
      </c>
      <c r="Z50">
        <f>HYPERLINK("https://klasma.github.io/Logging_2282/fåglar/A 48970-2023 prioriterade fågelarter.docx", "A 48970-2023")</f>
        <v/>
      </c>
    </row>
    <row r="51" ht="15" customHeight="1">
      <c r="A51" t="inlineStr">
        <is>
          <t>A 36285-2025</t>
        </is>
      </c>
      <c r="B51" s="1" t="n">
        <v>45867</v>
      </c>
      <c r="C51" s="1" t="n">
        <v>45962</v>
      </c>
      <c r="D51" t="inlineStr">
        <is>
          <t>VÄSTERNORRLANDS LÄN</t>
        </is>
      </c>
      <c r="E51" t="inlineStr">
        <is>
          <t>KRAMFORS</t>
        </is>
      </c>
      <c r="G51" t="n">
        <v>5.2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Källpraktmossa</t>
        </is>
      </c>
      <c r="S51">
        <f>HYPERLINK("https://klasma.github.io/Logging_2282/artfynd/A 36285-2025 artfynd.xlsx", "A 36285-2025")</f>
        <v/>
      </c>
      <c r="T51">
        <f>HYPERLINK("https://klasma.github.io/Logging_2282/kartor/A 36285-2025 karta.png", "A 36285-2025")</f>
        <v/>
      </c>
      <c r="V51">
        <f>HYPERLINK("https://klasma.github.io/Logging_2282/klagomål/A 36285-2025 FSC-klagomål.docx", "A 36285-2025")</f>
        <v/>
      </c>
      <c r="W51">
        <f>HYPERLINK("https://klasma.github.io/Logging_2282/klagomålsmail/A 36285-2025 FSC-klagomål mail.docx", "A 36285-2025")</f>
        <v/>
      </c>
      <c r="X51">
        <f>HYPERLINK("https://klasma.github.io/Logging_2282/tillsyn/A 36285-2025 tillsynsbegäran.docx", "A 36285-2025")</f>
        <v/>
      </c>
      <c r="Y51">
        <f>HYPERLINK("https://klasma.github.io/Logging_2282/tillsynsmail/A 36285-2025 tillsynsbegäran mail.docx", "A 36285-2025")</f>
        <v/>
      </c>
    </row>
    <row r="52" ht="15" customHeight="1">
      <c r="A52" t="inlineStr">
        <is>
          <t>A 26368-2025</t>
        </is>
      </c>
      <c r="B52" s="1" t="n">
        <v>45806</v>
      </c>
      <c r="C52" s="1" t="n">
        <v>45962</v>
      </c>
      <c r="D52" t="inlineStr">
        <is>
          <t>VÄSTERNORRLANDS LÄN</t>
        </is>
      </c>
      <c r="E52" t="inlineStr">
        <is>
          <t>KRAMFORS</t>
        </is>
      </c>
      <c r="G52" t="n">
        <v>8.199999999999999</v>
      </c>
      <c r="H52" t="n">
        <v>1</v>
      </c>
      <c r="I52" t="n">
        <v>0</v>
      </c>
      <c r="J52" t="n">
        <v>1</v>
      </c>
      <c r="K52" t="n">
        <v>0</v>
      </c>
      <c r="L52" t="n">
        <v>0</v>
      </c>
      <c r="M52" t="n">
        <v>0</v>
      </c>
      <c r="N52" t="n">
        <v>0</v>
      </c>
      <c r="O52" t="n">
        <v>1</v>
      </c>
      <c r="P52" t="n">
        <v>0</v>
      </c>
      <c r="Q52" t="n">
        <v>1</v>
      </c>
      <c r="R52" s="2" t="inlineStr">
        <is>
          <t>Tretåig hackspett</t>
        </is>
      </c>
      <c r="S52">
        <f>HYPERLINK("https://klasma.github.io/Logging_2282/artfynd/A 26368-2025 artfynd.xlsx", "A 26368-2025")</f>
        <v/>
      </c>
      <c r="T52">
        <f>HYPERLINK("https://klasma.github.io/Logging_2282/kartor/A 26368-2025 karta.png", "A 26368-2025")</f>
        <v/>
      </c>
      <c r="V52">
        <f>HYPERLINK("https://klasma.github.io/Logging_2282/klagomål/A 26368-2025 FSC-klagomål.docx", "A 26368-2025")</f>
        <v/>
      </c>
      <c r="W52">
        <f>HYPERLINK("https://klasma.github.io/Logging_2282/klagomålsmail/A 26368-2025 FSC-klagomål mail.docx", "A 26368-2025")</f>
        <v/>
      </c>
      <c r="X52">
        <f>HYPERLINK("https://klasma.github.io/Logging_2282/tillsyn/A 26368-2025 tillsynsbegäran.docx", "A 26368-2025")</f>
        <v/>
      </c>
      <c r="Y52">
        <f>HYPERLINK("https://klasma.github.io/Logging_2282/tillsynsmail/A 26368-2025 tillsynsbegäran mail.docx", "A 26368-2025")</f>
        <v/>
      </c>
      <c r="Z52">
        <f>HYPERLINK("https://klasma.github.io/Logging_2282/fåglar/A 26368-2025 prioriterade fågelarter.docx", "A 26368-2025")</f>
        <v/>
      </c>
    </row>
    <row r="53" ht="15" customHeight="1">
      <c r="A53" t="inlineStr">
        <is>
          <t>A 18793-2025</t>
        </is>
      </c>
      <c r="B53" s="1" t="n">
        <v>45764.34525462963</v>
      </c>
      <c r="C53" s="1" t="n">
        <v>45962</v>
      </c>
      <c r="D53" t="inlineStr">
        <is>
          <t>VÄSTERNORRLANDS LÄN</t>
        </is>
      </c>
      <c r="E53" t="inlineStr">
        <is>
          <t>KRAMFORS</t>
        </is>
      </c>
      <c r="F53" t="inlineStr">
        <is>
          <t>SCA</t>
        </is>
      </c>
      <c r="G53" t="n">
        <v>2.8</v>
      </c>
      <c r="H53" t="n">
        <v>1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Nordfladdermus</t>
        </is>
      </c>
      <c r="S53">
        <f>HYPERLINK("https://klasma.github.io/Logging_2282/artfynd/A 18793-2025 artfynd.xlsx", "A 18793-2025")</f>
        <v/>
      </c>
      <c r="T53">
        <f>HYPERLINK("https://klasma.github.io/Logging_2282/kartor/A 18793-2025 karta.png", "A 18793-2025")</f>
        <v/>
      </c>
      <c r="V53">
        <f>HYPERLINK("https://klasma.github.io/Logging_2282/klagomål/A 18793-2025 FSC-klagomål.docx", "A 18793-2025")</f>
        <v/>
      </c>
      <c r="W53">
        <f>HYPERLINK("https://klasma.github.io/Logging_2282/klagomålsmail/A 18793-2025 FSC-klagomål mail.docx", "A 18793-2025")</f>
        <v/>
      </c>
      <c r="X53">
        <f>HYPERLINK("https://klasma.github.io/Logging_2282/tillsyn/A 18793-2025 tillsynsbegäran.docx", "A 18793-2025")</f>
        <v/>
      </c>
      <c r="Y53">
        <f>HYPERLINK("https://klasma.github.io/Logging_2282/tillsynsmail/A 18793-2025 tillsynsbegäran mail.docx", "A 18793-2025")</f>
        <v/>
      </c>
    </row>
    <row r="54" ht="15" customHeight="1">
      <c r="A54" t="inlineStr">
        <is>
          <t>A 19437-2021</t>
        </is>
      </c>
      <c r="B54" s="1" t="n">
        <v>44310</v>
      </c>
      <c r="C54" s="1" t="n">
        <v>45962</v>
      </c>
      <c r="D54" t="inlineStr">
        <is>
          <t>VÄSTERNORRLANDS LÄN</t>
        </is>
      </c>
      <c r="E54" t="inlineStr">
        <is>
          <t>KRAMFORS</t>
        </is>
      </c>
      <c r="G54" t="n">
        <v>6.7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Tjäder</t>
        </is>
      </c>
      <c r="S54">
        <f>HYPERLINK("https://klasma.github.io/Logging_2282/artfynd/A 19437-2021 artfynd.xlsx", "A 19437-2021")</f>
        <v/>
      </c>
      <c r="T54">
        <f>HYPERLINK("https://klasma.github.io/Logging_2282/kartor/A 19437-2021 karta.png", "A 19437-2021")</f>
        <v/>
      </c>
      <c r="V54">
        <f>HYPERLINK("https://klasma.github.io/Logging_2282/klagomål/A 19437-2021 FSC-klagomål.docx", "A 19437-2021")</f>
        <v/>
      </c>
      <c r="W54">
        <f>HYPERLINK("https://klasma.github.io/Logging_2282/klagomålsmail/A 19437-2021 FSC-klagomål mail.docx", "A 19437-2021")</f>
        <v/>
      </c>
      <c r="X54">
        <f>HYPERLINK("https://klasma.github.io/Logging_2282/tillsyn/A 19437-2021 tillsynsbegäran.docx", "A 19437-2021")</f>
        <v/>
      </c>
      <c r="Y54">
        <f>HYPERLINK("https://klasma.github.io/Logging_2282/tillsynsmail/A 19437-2021 tillsynsbegäran mail.docx", "A 19437-2021")</f>
        <v/>
      </c>
      <c r="Z54">
        <f>HYPERLINK("https://klasma.github.io/Logging_2282/fåglar/A 19437-2021 prioriterade fågelarter.docx", "A 19437-2021")</f>
        <v/>
      </c>
    </row>
    <row r="55" ht="15" customHeight="1">
      <c r="A55" t="inlineStr">
        <is>
          <t>A 20741-2021</t>
        </is>
      </c>
      <c r="B55" s="1" t="n">
        <v>44316</v>
      </c>
      <c r="C55" s="1" t="n">
        <v>45962</v>
      </c>
      <c r="D55" t="inlineStr">
        <is>
          <t>VÄSTERNORRLANDS LÄN</t>
        </is>
      </c>
      <c r="E55" t="inlineStr">
        <is>
          <t>KRAMFORS</t>
        </is>
      </c>
      <c r="G55" t="n">
        <v>4.9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Vedticka</t>
        </is>
      </c>
      <c r="S55">
        <f>HYPERLINK("https://klasma.github.io/Logging_2282/artfynd/A 20741-2021 artfynd.xlsx", "A 20741-2021")</f>
        <v/>
      </c>
      <c r="T55">
        <f>HYPERLINK("https://klasma.github.io/Logging_2282/kartor/A 20741-2021 karta.png", "A 20741-2021")</f>
        <v/>
      </c>
      <c r="V55">
        <f>HYPERLINK("https://klasma.github.io/Logging_2282/klagomål/A 20741-2021 FSC-klagomål.docx", "A 20741-2021")</f>
        <v/>
      </c>
      <c r="W55">
        <f>HYPERLINK("https://klasma.github.io/Logging_2282/klagomålsmail/A 20741-2021 FSC-klagomål mail.docx", "A 20741-2021")</f>
        <v/>
      </c>
      <c r="X55">
        <f>HYPERLINK("https://klasma.github.io/Logging_2282/tillsyn/A 20741-2021 tillsynsbegäran.docx", "A 20741-2021")</f>
        <v/>
      </c>
      <c r="Y55">
        <f>HYPERLINK("https://klasma.github.io/Logging_2282/tillsynsmail/A 20741-2021 tillsynsbegäran mail.docx", "A 20741-2021")</f>
        <v/>
      </c>
    </row>
    <row r="56" ht="15" customHeight="1">
      <c r="A56" t="inlineStr">
        <is>
          <t>A 39364-2022</t>
        </is>
      </c>
      <c r="B56" s="1" t="n">
        <v>44817</v>
      </c>
      <c r="C56" s="1" t="n">
        <v>45962</v>
      </c>
      <c r="D56" t="inlineStr">
        <is>
          <t>VÄSTERNORRLANDS LÄN</t>
        </is>
      </c>
      <c r="E56" t="inlineStr">
        <is>
          <t>KRAMFORS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36644-2022</t>
        </is>
      </c>
      <c r="B57" s="1" t="n">
        <v>44804.74203703704</v>
      </c>
      <c r="C57" s="1" t="n">
        <v>45962</v>
      </c>
      <c r="D57" t="inlineStr">
        <is>
          <t>VÄSTERNORRLANDS LÄN</t>
        </is>
      </c>
      <c r="E57" t="inlineStr">
        <is>
          <t>KRAMFORS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67601-2020</t>
        </is>
      </c>
      <c r="B58" s="1" t="n">
        <v>44181</v>
      </c>
      <c r="C58" s="1" t="n">
        <v>45962</v>
      </c>
      <c r="D58" t="inlineStr">
        <is>
          <t>VÄSTERNORRLANDS LÄN</t>
        </is>
      </c>
      <c r="E58" t="inlineStr">
        <is>
          <t>KRAMFORS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14254-2021</t>
        </is>
      </c>
      <c r="B59" s="1" t="n">
        <v>44278</v>
      </c>
      <c r="C59" s="1" t="n">
        <v>45962</v>
      </c>
      <c r="D59" t="inlineStr">
        <is>
          <t>VÄSTERNORRLANDS LÄN</t>
        </is>
      </c>
      <c r="E59" t="inlineStr">
        <is>
          <t>KRAMFORS</t>
        </is>
      </c>
      <c r="G59" t="n">
        <v>1.5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19128-2021</t>
        </is>
      </c>
      <c r="B60" s="1" t="n">
        <v>44308</v>
      </c>
      <c r="C60" s="1" t="n">
        <v>45962</v>
      </c>
      <c r="D60" t="inlineStr">
        <is>
          <t>VÄSTERNORRLANDS LÄN</t>
        </is>
      </c>
      <c r="E60" t="inlineStr">
        <is>
          <t>KRAMFORS</t>
        </is>
      </c>
      <c r="G60" t="n">
        <v>6.9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28519-2021</t>
        </is>
      </c>
      <c r="B61" s="1" t="n">
        <v>44356</v>
      </c>
      <c r="C61" s="1" t="n">
        <v>45962</v>
      </c>
      <c r="D61" t="inlineStr">
        <is>
          <t>VÄSTERNORRLANDS LÄN</t>
        </is>
      </c>
      <c r="E61" t="inlineStr">
        <is>
          <t>KRAMFORS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8298-2021</t>
        </is>
      </c>
      <c r="B62" s="1" t="n">
        <v>44244</v>
      </c>
      <c r="C62" s="1" t="n">
        <v>45962</v>
      </c>
      <c r="D62" t="inlineStr">
        <is>
          <t>VÄSTERNORRLANDS LÄN</t>
        </is>
      </c>
      <c r="E62" t="inlineStr">
        <is>
          <t>KRAMFORS</t>
        </is>
      </c>
      <c r="G62" t="n">
        <v>0.1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3830-2021</t>
        </is>
      </c>
      <c r="B63" s="1" t="n">
        <v>44216</v>
      </c>
      <c r="C63" s="1" t="n">
        <v>45962</v>
      </c>
      <c r="D63" t="inlineStr">
        <is>
          <t>VÄSTERNORRLANDS LÄN</t>
        </is>
      </c>
      <c r="E63" t="inlineStr">
        <is>
          <t>KRAMFORS</t>
        </is>
      </c>
      <c r="G63" t="n">
        <v>28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21111-2021</t>
        </is>
      </c>
      <c r="B64" s="1" t="n">
        <v>44319</v>
      </c>
      <c r="C64" s="1" t="n">
        <v>45962</v>
      </c>
      <c r="D64" t="inlineStr">
        <is>
          <t>VÄSTERNORRLANDS LÄN</t>
        </is>
      </c>
      <c r="E64" t="inlineStr">
        <is>
          <t>KRAMFORS</t>
        </is>
      </c>
      <c r="F64" t="inlineStr">
        <is>
          <t>Kommuner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53578-2021</t>
        </is>
      </c>
      <c r="B65" s="1" t="n">
        <v>44469</v>
      </c>
      <c r="C65" s="1" t="n">
        <v>45962</v>
      </c>
      <c r="D65" t="inlineStr">
        <is>
          <t>VÄSTERNORRLANDS LÄN</t>
        </is>
      </c>
      <c r="E65" t="inlineStr">
        <is>
          <t>KRAMFORS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11838-2022</t>
        </is>
      </c>
      <c r="B66" s="1" t="n">
        <v>44634.92177083333</v>
      </c>
      <c r="C66" s="1" t="n">
        <v>45962</v>
      </c>
      <c r="D66" t="inlineStr">
        <is>
          <t>VÄSTERNORRLANDS LÄN</t>
        </is>
      </c>
      <c r="E66" t="inlineStr">
        <is>
          <t>KRAMFORS</t>
        </is>
      </c>
      <c r="G66" t="n">
        <v>0.2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61051-2020</t>
        </is>
      </c>
      <c r="B67" s="1" t="n">
        <v>44154</v>
      </c>
      <c r="C67" s="1" t="n">
        <v>45962</v>
      </c>
      <c r="D67" t="inlineStr">
        <is>
          <t>VÄSTERNORRLANDS LÄN</t>
        </is>
      </c>
      <c r="E67" t="inlineStr">
        <is>
          <t>KRAMFORS</t>
        </is>
      </c>
      <c r="G67" t="n">
        <v>15.4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49434-2022</t>
        </is>
      </c>
      <c r="B68" s="1" t="n">
        <v>44859</v>
      </c>
      <c r="C68" s="1" t="n">
        <v>45962</v>
      </c>
      <c r="D68" t="inlineStr">
        <is>
          <t>VÄSTERNORRLANDS LÄN</t>
        </is>
      </c>
      <c r="E68" t="inlineStr">
        <is>
          <t>KRAMFORS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10277-2021</t>
        </is>
      </c>
      <c r="B69" s="1" t="n">
        <v>44256</v>
      </c>
      <c r="C69" s="1" t="n">
        <v>45962</v>
      </c>
      <c r="D69" t="inlineStr">
        <is>
          <t>VÄSTERNORRLANDS LÄN</t>
        </is>
      </c>
      <c r="E69" t="inlineStr">
        <is>
          <t>KRAMFORS</t>
        </is>
      </c>
      <c r="G69" t="n">
        <v>3.2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25562-2021</t>
        </is>
      </c>
      <c r="B70" s="1" t="n">
        <v>44343</v>
      </c>
      <c r="C70" s="1" t="n">
        <v>45962</v>
      </c>
      <c r="D70" t="inlineStr">
        <is>
          <t>VÄSTERNORRLANDS LÄN</t>
        </is>
      </c>
      <c r="E70" t="inlineStr">
        <is>
          <t>KRAMFORS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16902-2021</t>
        </is>
      </c>
      <c r="B71" s="1" t="n">
        <v>44294</v>
      </c>
      <c r="C71" s="1" t="n">
        <v>45962</v>
      </c>
      <c r="D71" t="inlineStr">
        <is>
          <t>VÄSTERNORRLANDS LÄN</t>
        </is>
      </c>
      <c r="E71" t="inlineStr">
        <is>
          <t>KRAMFORS</t>
        </is>
      </c>
      <c r="G71" t="n">
        <v>3.7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63424-2021</t>
        </is>
      </c>
      <c r="B72" s="1" t="n">
        <v>44508</v>
      </c>
      <c r="C72" s="1" t="n">
        <v>45962</v>
      </c>
      <c r="D72" t="inlineStr">
        <is>
          <t>VÄSTERNORRLANDS LÄN</t>
        </is>
      </c>
      <c r="E72" t="inlineStr">
        <is>
          <t>KRAMFORS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63446-2021</t>
        </is>
      </c>
      <c r="B73" s="1" t="n">
        <v>44508</v>
      </c>
      <c r="C73" s="1" t="n">
        <v>45962</v>
      </c>
      <c r="D73" t="inlineStr">
        <is>
          <t>VÄSTERNORRLANDS LÄN</t>
        </is>
      </c>
      <c r="E73" t="inlineStr">
        <is>
          <t>KRAMFORS</t>
        </is>
      </c>
      <c r="G73" t="n">
        <v>4.5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24255-2021</t>
        </is>
      </c>
      <c r="B74" s="1" t="n">
        <v>44336</v>
      </c>
      <c r="C74" s="1" t="n">
        <v>45962</v>
      </c>
      <c r="D74" t="inlineStr">
        <is>
          <t>VÄSTERNORRLANDS LÄN</t>
        </is>
      </c>
      <c r="E74" t="inlineStr">
        <is>
          <t>KRAMFORS</t>
        </is>
      </c>
      <c r="G74" t="n">
        <v>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64205-2020</t>
        </is>
      </c>
      <c r="B75" s="1" t="n">
        <v>44167</v>
      </c>
      <c r="C75" s="1" t="n">
        <v>45962</v>
      </c>
      <c r="D75" t="inlineStr">
        <is>
          <t>VÄSTERNORRLANDS LÄN</t>
        </is>
      </c>
      <c r="E75" t="inlineStr">
        <is>
          <t>KRAMFORS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19425-2021</t>
        </is>
      </c>
      <c r="B76" s="1" t="n">
        <v>44309</v>
      </c>
      <c r="C76" s="1" t="n">
        <v>45962</v>
      </c>
      <c r="D76" t="inlineStr">
        <is>
          <t>VÄSTERNORRLANDS LÄN</t>
        </is>
      </c>
      <c r="E76" t="inlineStr">
        <is>
          <t>KRAMFORS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36198-2021</t>
        </is>
      </c>
      <c r="B77" s="1" t="n">
        <v>44388</v>
      </c>
      <c r="C77" s="1" t="n">
        <v>45962</v>
      </c>
      <c r="D77" t="inlineStr">
        <is>
          <t>VÄSTERNORRLANDS LÄN</t>
        </is>
      </c>
      <c r="E77" t="inlineStr">
        <is>
          <t>KRAMFORS</t>
        </is>
      </c>
      <c r="G77" t="n">
        <v>4.1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5300-2022</t>
        </is>
      </c>
      <c r="B78" s="1" t="n">
        <v>44594</v>
      </c>
      <c r="C78" s="1" t="n">
        <v>45962</v>
      </c>
      <c r="D78" t="inlineStr">
        <is>
          <t>VÄSTERNORRLANDS LÄN</t>
        </is>
      </c>
      <c r="E78" t="inlineStr">
        <is>
          <t>KRAMFORS</t>
        </is>
      </c>
      <c r="G78" t="n">
        <v>0.2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63974-2021</t>
        </is>
      </c>
      <c r="B79" s="1" t="n">
        <v>44509.91273148148</v>
      </c>
      <c r="C79" s="1" t="n">
        <v>45962</v>
      </c>
      <c r="D79" t="inlineStr">
        <is>
          <t>VÄSTERNORRLANDS LÄN</t>
        </is>
      </c>
      <c r="E79" t="inlineStr">
        <is>
          <t>KRAMFORS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7822-2022</t>
        </is>
      </c>
      <c r="B80" s="1" t="n">
        <v>44608</v>
      </c>
      <c r="C80" s="1" t="n">
        <v>45962</v>
      </c>
      <c r="D80" t="inlineStr">
        <is>
          <t>VÄSTERNORRLANDS LÄN</t>
        </is>
      </c>
      <c r="E80" t="inlineStr">
        <is>
          <t>KRAMFORS</t>
        </is>
      </c>
      <c r="G80" t="n">
        <v>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4664-2021</t>
        </is>
      </c>
      <c r="B81" s="1" t="n">
        <v>44224</v>
      </c>
      <c r="C81" s="1" t="n">
        <v>45962</v>
      </c>
      <c r="D81" t="inlineStr">
        <is>
          <t>VÄSTERNORRLANDS LÄN</t>
        </is>
      </c>
      <c r="E81" t="inlineStr">
        <is>
          <t>KRAMFORS</t>
        </is>
      </c>
      <c r="F81" t="inlineStr">
        <is>
          <t>SCA</t>
        </is>
      </c>
      <c r="G81" t="n">
        <v>5.9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16354-2021</t>
        </is>
      </c>
      <c r="B82" s="1" t="n">
        <v>44292</v>
      </c>
      <c r="C82" s="1" t="n">
        <v>45962</v>
      </c>
      <c r="D82" t="inlineStr">
        <is>
          <t>VÄSTERNORRLANDS LÄN</t>
        </is>
      </c>
      <c r="E82" t="inlineStr">
        <is>
          <t>KRAMFORS</t>
        </is>
      </c>
      <c r="F82" t="inlineStr">
        <is>
          <t>Kyrkan</t>
        </is>
      </c>
      <c r="G82" t="n">
        <v>2.7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11293-2022</t>
        </is>
      </c>
      <c r="B83" s="1" t="n">
        <v>44629</v>
      </c>
      <c r="C83" s="1" t="n">
        <v>45962</v>
      </c>
      <c r="D83" t="inlineStr">
        <is>
          <t>VÄSTERNORRLANDS LÄN</t>
        </is>
      </c>
      <c r="E83" t="inlineStr">
        <is>
          <t>KRAMFORS</t>
        </is>
      </c>
      <c r="G83" t="n">
        <v>6.9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47572-2021</t>
        </is>
      </c>
      <c r="B84" s="1" t="n">
        <v>44447</v>
      </c>
      <c r="C84" s="1" t="n">
        <v>45962</v>
      </c>
      <c r="D84" t="inlineStr">
        <is>
          <t>VÄSTERNORRLANDS LÄN</t>
        </is>
      </c>
      <c r="E84" t="inlineStr">
        <is>
          <t>KRAMFORS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23503-2021</t>
        </is>
      </c>
      <c r="B85" s="1" t="n">
        <v>44333.94502314815</v>
      </c>
      <c r="C85" s="1" t="n">
        <v>45962</v>
      </c>
      <c r="D85" t="inlineStr">
        <is>
          <t>VÄSTERNORRLANDS LÄN</t>
        </is>
      </c>
      <c r="E85" t="inlineStr">
        <is>
          <t>KRAMFORS</t>
        </is>
      </c>
      <c r="F85" t="inlineStr">
        <is>
          <t>SCA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5210-2021</t>
        </is>
      </c>
      <c r="B86" s="1" t="n">
        <v>44228</v>
      </c>
      <c r="C86" s="1" t="n">
        <v>45962</v>
      </c>
      <c r="D86" t="inlineStr">
        <is>
          <t>VÄSTERNORRLANDS LÄN</t>
        </is>
      </c>
      <c r="E86" t="inlineStr">
        <is>
          <t>KRAMFORS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60630-2021</t>
        </is>
      </c>
      <c r="B87" s="1" t="n">
        <v>44496</v>
      </c>
      <c r="C87" s="1" t="n">
        <v>45962</v>
      </c>
      <c r="D87" t="inlineStr">
        <is>
          <t>VÄSTERNORRLANDS LÄN</t>
        </is>
      </c>
      <c r="E87" t="inlineStr">
        <is>
          <t>KRAMFORS</t>
        </is>
      </c>
      <c r="G87" t="n">
        <v>0.9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62870-2020</t>
        </is>
      </c>
      <c r="B88" s="1" t="n">
        <v>44161</v>
      </c>
      <c r="C88" s="1" t="n">
        <v>45962</v>
      </c>
      <c r="D88" t="inlineStr">
        <is>
          <t>VÄSTERNORRLANDS LÄN</t>
        </is>
      </c>
      <c r="E88" t="inlineStr">
        <is>
          <t>KRAMFORS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22317-2021</t>
        </is>
      </c>
      <c r="B89" s="1" t="n">
        <v>44323</v>
      </c>
      <c r="C89" s="1" t="n">
        <v>45962</v>
      </c>
      <c r="D89" t="inlineStr">
        <is>
          <t>VÄSTERNORRLANDS LÄN</t>
        </is>
      </c>
      <c r="E89" t="inlineStr">
        <is>
          <t>KRAMFORS</t>
        </is>
      </c>
      <c r="G89" t="n">
        <v>4.2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64440-2021</t>
        </is>
      </c>
      <c r="B90" s="1" t="n">
        <v>44511</v>
      </c>
      <c r="C90" s="1" t="n">
        <v>45962</v>
      </c>
      <c r="D90" t="inlineStr">
        <is>
          <t>VÄSTERNORRLANDS LÄN</t>
        </is>
      </c>
      <c r="E90" t="inlineStr">
        <is>
          <t>KRAMFORS</t>
        </is>
      </c>
      <c r="G90" t="n">
        <v>7.5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4021-2022</t>
        </is>
      </c>
      <c r="B91" s="1" t="n">
        <v>44587</v>
      </c>
      <c r="C91" s="1" t="n">
        <v>45962</v>
      </c>
      <c r="D91" t="inlineStr">
        <is>
          <t>VÄSTERNORRLANDS LÄN</t>
        </is>
      </c>
      <c r="E91" t="inlineStr">
        <is>
          <t>KRAMFORS</t>
        </is>
      </c>
      <c r="F91" t="inlineStr">
        <is>
          <t>SCA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67523-2020</t>
        </is>
      </c>
      <c r="B92" s="1" t="n">
        <v>44181</v>
      </c>
      <c r="C92" s="1" t="n">
        <v>45962</v>
      </c>
      <c r="D92" t="inlineStr">
        <is>
          <t>VÄSTERNORRLANDS LÄN</t>
        </is>
      </c>
      <c r="E92" t="inlineStr">
        <is>
          <t>KRAMFORS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32802-2021</t>
        </is>
      </c>
      <c r="B93" s="1" t="n">
        <v>44375</v>
      </c>
      <c r="C93" s="1" t="n">
        <v>45962</v>
      </c>
      <c r="D93" t="inlineStr">
        <is>
          <t>VÄSTERNORRLANDS LÄN</t>
        </is>
      </c>
      <c r="E93" t="inlineStr">
        <is>
          <t>KRAMFORS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11299-2022</t>
        </is>
      </c>
      <c r="B94" s="1" t="n">
        <v>44629</v>
      </c>
      <c r="C94" s="1" t="n">
        <v>45962</v>
      </c>
      <c r="D94" t="inlineStr">
        <is>
          <t>VÄSTERNORRLANDS LÄN</t>
        </is>
      </c>
      <c r="E94" t="inlineStr">
        <is>
          <t>KRAMFORS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4678-2022</t>
        </is>
      </c>
      <c r="B95" s="1" t="n">
        <v>44592</v>
      </c>
      <c r="C95" s="1" t="n">
        <v>45962</v>
      </c>
      <c r="D95" t="inlineStr">
        <is>
          <t>VÄSTERNORRLANDS LÄN</t>
        </is>
      </c>
      <c r="E95" t="inlineStr">
        <is>
          <t>KRAMFORS</t>
        </is>
      </c>
      <c r="G95" t="n">
        <v>16.1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4684-2022</t>
        </is>
      </c>
      <c r="B96" s="1" t="n">
        <v>44592.47915509259</v>
      </c>
      <c r="C96" s="1" t="n">
        <v>45962</v>
      </c>
      <c r="D96" t="inlineStr">
        <is>
          <t>VÄSTERNORRLANDS LÄN</t>
        </is>
      </c>
      <c r="E96" t="inlineStr">
        <is>
          <t>KRAMFORS</t>
        </is>
      </c>
      <c r="G96" t="n">
        <v>3.3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29904-2021</t>
        </is>
      </c>
      <c r="B97" s="1" t="n">
        <v>44362.91961805556</v>
      </c>
      <c r="C97" s="1" t="n">
        <v>45962</v>
      </c>
      <c r="D97" t="inlineStr">
        <is>
          <t>VÄSTERNORRLANDS LÄN</t>
        </is>
      </c>
      <c r="E97" t="inlineStr">
        <is>
          <t>KRAMFORS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23972-2022</t>
        </is>
      </c>
      <c r="B98" s="1" t="n">
        <v>44722</v>
      </c>
      <c r="C98" s="1" t="n">
        <v>45962</v>
      </c>
      <c r="D98" t="inlineStr">
        <is>
          <t>VÄSTERNORRLANDS LÄN</t>
        </is>
      </c>
      <c r="E98" t="inlineStr">
        <is>
          <t>KRAMFORS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48360-2022</t>
        </is>
      </c>
      <c r="B99" s="1" t="n">
        <v>44854</v>
      </c>
      <c r="C99" s="1" t="n">
        <v>45962</v>
      </c>
      <c r="D99" t="inlineStr">
        <is>
          <t>VÄSTERNORRLANDS LÄN</t>
        </is>
      </c>
      <c r="E99" t="inlineStr">
        <is>
          <t>KRAMFORS</t>
        </is>
      </c>
      <c r="G99" t="n">
        <v>2.3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61932-2020</t>
        </is>
      </c>
      <c r="B100" s="1" t="n">
        <v>44155</v>
      </c>
      <c r="C100" s="1" t="n">
        <v>45962</v>
      </c>
      <c r="D100" t="inlineStr">
        <is>
          <t>VÄSTERNORRLANDS LÄN</t>
        </is>
      </c>
      <c r="E100" t="inlineStr">
        <is>
          <t>KRAMFORS</t>
        </is>
      </c>
      <c r="G100" t="n">
        <v>1.4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50567-2021</t>
        </is>
      </c>
      <c r="B101" s="1" t="n">
        <v>44459</v>
      </c>
      <c r="C101" s="1" t="n">
        <v>45962</v>
      </c>
      <c r="D101" t="inlineStr">
        <is>
          <t>VÄSTERNORRLANDS LÄN</t>
        </is>
      </c>
      <c r="E101" t="inlineStr">
        <is>
          <t>KRAMFORS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18764-2022</t>
        </is>
      </c>
      <c r="B102" s="1" t="n">
        <v>44688</v>
      </c>
      <c r="C102" s="1" t="n">
        <v>45962</v>
      </c>
      <c r="D102" t="inlineStr">
        <is>
          <t>VÄSTERNORRLANDS LÄN</t>
        </is>
      </c>
      <c r="E102" t="inlineStr">
        <is>
          <t>KRAMFORS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18224-2021</t>
        </is>
      </c>
      <c r="B103" s="1" t="n">
        <v>44302.93605324074</v>
      </c>
      <c r="C103" s="1" t="n">
        <v>45962</v>
      </c>
      <c r="D103" t="inlineStr">
        <is>
          <t>VÄSTERNORRLANDS LÄN</t>
        </is>
      </c>
      <c r="E103" t="inlineStr">
        <is>
          <t>KRAMFORS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1215-2022</t>
        </is>
      </c>
      <c r="B104" s="1" t="n">
        <v>44572</v>
      </c>
      <c r="C104" s="1" t="n">
        <v>45962</v>
      </c>
      <c r="D104" t="inlineStr">
        <is>
          <t>VÄSTERNORRLANDS LÄN</t>
        </is>
      </c>
      <c r="E104" t="inlineStr">
        <is>
          <t>KRAMFORS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73989-2021</t>
        </is>
      </c>
      <c r="B105" s="1" t="n">
        <v>44556</v>
      </c>
      <c r="C105" s="1" t="n">
        <v>45962</v>
      </c>
      <c r="D105" t="inlineStr">
        <is>
          <t>VÄSTERNORRLANDS LÄN</t>
        </is>
      </c>
      <c r="E105" t="inlineStr">
        <is>
          <t>KRAMFORS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47171-2022</t>
        </is>
      </c>
      <c r="B106" s="1" t="n">
        <v>44852</v>
      </c>
      <c r="C106" s="1" t="n">
        <v>45962</v>
      </c>
      <c r="D106" t="inlineStr">
        <is>
          <t>VÄSTERNORRLANDS LÄN</t>
        </is>
      </c>
      <c r="E106" t="inlineStr">
        <is>
          <t>KRAMFORS</t>
        </is>
      </c>
      <c r="G106" t="n">
        <v>7.9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63434-2021</t>
        </is>
      </c>
      <c r="B107" s="1" t="n">
        <v>44508</v>
      </c>
      <c r="C107" s="1" t="n">
        <v>45962</v>
      </c>
      <c r="D107" t="inlineStr">
        <is>
          <t>VÄSTERNORRLANDS LÄN</t>
        </is>
      </c>
      <c r="E107" t="inlineStr">
        <is>
          <t>KRAMFORS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39365-2022</t>
        </is>
      </c>
      <c r="B108" s="1" t="n">
        <v>44817</v>
      </c>
      <c r="C108" s="1" t="n">
        <v>45962</v>
      </c>
      <c r="D108" t="inlineStr">
        <is>
          <t>VÄSTERNORRLANDS LÄN</t>
        </is>
      </c>
      <c r="E108" t="inlineStr">
        <is>
          <t>KRAMFORS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6457-2021</t>
        </is>
      </c>
      <c r="B109" s="1" t="n">
        <v>44235</v>
      </c>
      <c r="C109" s="1" t="n">
        <v>45962</v>
      </c>
      <c r="D109" t="inlineStr">
        <is>
          <t>VÄSTERNORRLANDS LÄN</t>
        </is>
      </c>
      <c r="E109" t="inlineStr">
        <is>
          <t>KRAMFORS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39366-2022</t>
        </is>
      </c>
      <c r="B110" s="1" t="n">
        <v>44817.92686342593</v>
      </c>
      <c r="C110" s="1" t="n">
        <v>45962</v>
      </c>
      <c r="D110" t="inlineStr">
        <is>
          <t>VÄSTERNORRLANDS LÄN</t>
        </is>
      </c>
      <c r="E110" t="inlineStr">
        <is>
          <t>KRAMFORS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30519-2022</t>
        </is>
      </c>
      <c r="B111" s="1" t="n">
        <v>44762</v>
      </c>
      <c r="C111" s="1" t="n">
        <v>45962</v>
      </c>
      <c r="D111" t="inlineStr">
        <is>
          <t>VÄSTERNORRLANDS LÄN</t>
        </is>
      </c>
      <c r="E111" t="inlineStr">
        <is>
          <t>KRAMFORS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1203-2021</t>
        </is>
      </c>
      <c r="B112" s="1" t="n">
        <v>44207</v>
      </c>
      <c r="C112" s="1" t="n">
        <v>45962</v>
      </c>
      <c r="D112" t="inlineStr">
        <is>
          <t>VÄSTERNORRLANDS LÄN</t>
        </is>
      </c>
      <c r="E112" t="inlineStr">
        <is>
          <t>KRAMFORS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63701-2021</t>
        </is>
      </c>
      <c r="B113" s="1" t="n">
        <v>44509.4091087963</v>
      </c>
      <c r="C113" s="1" t="n">
        <v>45962</v>
      </c>
      <c r="D113" t="inlineStr">
        <is>
          <t>VÄSTERNORRLANDS LÄN</t>
        </is>
      </c>
      <c r="E113" t="inlineStr">
        <is>
          <t>KRAMFORS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49438-2022</t>
        </is>
      </c>
      <c r="B114" s="1" t="n">
        <v>44859</v>
      </c>
      <c r="C114" s="1" t="n">
        <v>45962</v>
      </c>
      <c r="D114" t="inlineStr">
        <is>
          <t>VÄSTERNORRLANDS LÄN</t>
        </is>
      </c>
      <c r="E114" t="inlineStr">
        <is>
          <t>KRAMFORS</t>
        </is>
      </c>
      <c r="G114" t="n">
        <v>0.7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1010-2021</t>
        </is>
      </c>
      <c r="B115" s="1" t="n">
        <v>44207.44585648148</v>
      </c>
      <c r="C115" s="1" t="n">
        <v>45962</v>
      </c>
      <c r="D115" t="inlineStr">
        <is>
          <t>VÄSTERNORRLANDS LÄN</t>
        </is>
      </c>
      <c r="E115" t="inlineStr">
        <is>
          <t>KRAMFORS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1013-2021</t>
        </is>
      </c>
      <c r="B116" s="1" t="n">
        <v>44207.44829861111</v>
      </c>
      <c r="C116" s="1" t="n">
        <v>45962</v>
      </c>
      <c r="D116" t="inlineStr">
        <is>
          <t>VÄSTERNORRLANDS LÄN</t>
        </is>
      </c>
      <c r="E116" t="inlineStr">
        <is>
          <t>KRAMFORS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67499-2020</t>
        </is>
      </c>
      <c r="B117" s="1" t="n">
        <v>44181</v>
      </c>
      <c r="C117" s="1" t="n">
        <v>45962</v>
      </c>
      <c r="D117" t="inlineStr">
        <is>
          <t>VÄSTERNORRLANDS LÄN</t>
        </is>
      </c>
      <c r="E117" t="inlineStr">
        <is>
          <t>KRAMFORS</t>
        </is>
      </c>
      <c r="G117" t="n">
        <v>2.1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16444-2021</t>
        </is>
      </c>
      <c r="B118" s="1" t="n">
        <v>44293</v>
      </c>
      <c r="C118" s="1" t="n">
        <v>45962</v>
      </c>
      <c r="D118" t="inlineStr">
        <is>
          <t>VÄSTERNORRLANDS LÄN</t>
        </is>
      </c>
      <c r="E118" t="inlineStr">
        <is>
          <t>KRAMFORS</t>
        </is>
      </c>
      <c r="G118" t="n">
        <v>14.1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20542-2021</t>
        </is>
      </c>
      <c r="B119" s="1" t="n">
        <v>44315.94444444445</v>
      </c>
      <c r="C119" s="1" t="n">
        <v>45962</v>
      </c>
      <c r="D119" t="inlineStr">
        <is>
          <t>VÄSTERNORRLANDS LÄN</t>
        </is>
      </c>
      <c r="E119" t="inlineStr">
        <is>
          <t>KRAMFORS</t>
        </is>
      </c>
      <c r="F119" t="inlineStr">
        <is>
          <t>SCA</t>
        </is>
      </c>
      <c r="G119" t="n">
        <v>1.3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22910-2021</t>
        </is>
      </c>
      <c r="B120" s="1" t="n">
        <v>44328</v>
      </c>
      <c r="C120" s="1" t="n">
        <v>45962</v>
      </c>
      <c r="D120" t="inlineStr">
        <is>
          <t>VÄSTERNORRLANDS LÄN</t>
        </is>
      </c>
      <c r="E120" t="inlineStr">
        <is>
          <t>KRAMFORS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18223-2021</t>
        </is>
      </c>
      <c r="B121" s="1" t="n">
        <v>44302.93600694444</v>
      </c>
      <c r="C121" s="1" t="n">
        <v>45962</v>
      </c>
      <c r="D121" t="inlineStr">
        <is>
          <t>VÄSTERNORRLANDS LÄN</t>
        </is>
      </c>
      <c r="E121" t="inlineStr">
        <is>
          <t>KRAMFORS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2328-2022</t>
        </is>
      </c>
      <c r="B122" s="1" t="n">
        <v>44578.91508101852</v>
      </c>
      <c r="C122" s="1" t="n">
        <v>45962</v>
      </c>
      <c r="D122" t="inlineStr">
        <is>
          <t>VÄSTERNORRLANDS LÄN</t>
        </is>
      </c>
      <c r="E122" t="inlineStr">
        <is>
          <t>KRAMFORS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23755-2021</t>
        </is>
      </c>
      <c r="B123" s="1" t="n">
        <v>44334</v>
      </c>
      <c r="C123" s="1" t="n">
        <v>45962</v>
      </c>
      <c r="D123" t="inlineStr">
        <is>
          <t>VÄSTERNORRLANDS LÄN</t>
        </is>
      </c>
      <c r="E123" t="inlineStr">
        <is>
          <t>KRAMFORS</t>
        </is>
      </c>
      <c r="G123" t="n">
        <v>11.2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20544-2021</t>
        </is>
      </c>
      <c r="B124" s="1" t="n">
        <v>44315.94458333333</v>
      </c>
      <c r="C124" s="1" t="n">
        <v>45962</v>
      </c>
      <c r="D124" t="inlineStr">
        <is>
          <t>VÄSTERNORRLANDS LÄN</t>
        </is>
      </c>
      <c r="E124" t="inlineStr">
        <is>
          <t>KRAMFORS</t>
        </is>
      </c>
      <c r="F124" t="inlineStr">
        <is>
          <t>SCA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26320-2021</t>
        </is>
      </c>
      <c r="B125" s="1" t="n">
        <v>44347</v>
      </c>
      <c r="C125" s="1" t="n">
        <v>45962</v>
      </c>
      <c r="D125" t="inlineStr">
        <is>
          <t>VÄSTERNORRLANDS LÄN</t>
        </is>
      </c>
      <c r="E125" t="inlineStr">
        <is>
          <t>KRAMFORS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19440-2021</t>
        </is>
      </c>
      <c r="B126" s="1" t="n">
        <v>44310</v>
      </c>
      <c r="C126" s="1" t="n">
        <v>45962</v>
      </c>
      <c r="D126" t="inlineStr">
        <is>
          <t>VÄSTERNORRLANDS LÄN</t>
        </is>
      </c>
      <c r="E126" t="inlineStr">
        <is>
          <t>KRAMFORS</t>
        </is>
      </c>
      <c r="G126" t="n">
        <v>10.3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48897-2021</t>
        </is>
      </c>
      <c r="B127" s="1" t="n">
        <v>44452</v>
      </c>
      <c r="C127" s="1" t="n">
        <v>45962</v>
      </c>
      <c r="D127" t="inlineStr">
        <is>
          <t>VÄSTERNORRLANDS LÄN</t>
        </is>
      </c>
      <c r="E127" t="inlineStr">
        <is>
          <t>KRAMFORS</t>
        </is>
      </c>
      <c r="G127" t="n">
        <v>18.3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28651-2021</t>
        </is>
      </c>
      <c r="B128" s="1" t="n">
        <v>44356</v>
      </c>
      <c r="C128" s="1" t="n">
        <v>45962</v>
      </c>
      <c r="D128" t="inlineStr">
        <is>
          <t>VÄSTERNORRLANDS LÄN</t>
        </is>
      </c>
      <c r="E128" t="inlineStr">
        <is>
          <t>KRAMFORS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26832-2021</t>
        </is>
      </c>
      <c r="B129" s="1" t="n">
        <v>44349</v>
      </c>
      <c r="C129" s="1" t="n">
        <v>45962</v>
      </c>
      <c r="D129" t="inlineStr">
        <is>
          <t>VÄSTERNORRLANDS LÄN</t>
        </is>
      </c>
      <c r="E129" t="inlineStr">
        <is>
          <t>KRAMFORS</t>
        </is>
      </c>
      <c r="G129" t="n">
        <v>0.2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2852-2022</t>
        </is>
      </c>
      <c r="B130" s="1" t="n">
        <v>44581</v>
      </c>
      <c r="C130" s="1" t="n">
        <v>45962</v>
      </c>
      <c r="D130" t="inlineStr">
        <is>
          <t>VÄSTERNORRLANDS LÄN</t>
        </is>
      </c>
      <c r="E130" t="inlineStr">
        <is>
          <t>KRAMFORS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43293-2021</t>
        </is>
      </c>
      <c r="B131" s="1" t="n">
        <v>44432</v>
      </c>
      <c r="C131" s="1" t="n">
        <v>45962</v>
      </c>
      <c r="D131" t="inlineStr">
        <is>
          <t>VÄSTERNORRLANDS LÄN</t>
        </is>
      </c>
      <c r="E131" t="inlineStr">
        <is>
          <t>KRAMFORS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65829-2021</t>
        </is>
      </c>
      <c r="B132" s="1" t="n">
        <v>44516</v>
      </c>
      <c r="C132" s="1" t="n">
        <v>45962</v>
      </c>
      <c r="D132" t="inlineStr">
        <is>
          <t>VÄSTERNORRLANDS LÄN</t>
        </is>
      </c>
      <c r="E132" t="inlineStr">
        <is>
          <t>KRAMFORS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12040-2021</t>
        </is>
      </c>
      <c r="B133" s="1" t="n">
        <v>44266</v>
      </c>
      <c r="C133" s="1" t="n">
        <v>45962</v>
      </c>
      <c r="D133" t="inlineStr">
        <is>
          <t>VÄSTERNORRLANDS LÄN</t>
        </is>
      </c>
      <c r="E133" t="inlineStr">
        <is>
          <t>KRAMFORS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14705-2021</t>
        </is>
      </c>
      <c r="B134" s="1" t="n">
        <v>44280</v>
      </c>
      <c r="C134" s="1" t="n">
        <v>45962</v>
      </c>
      <c r="D134" t="inlineStr">
        <is>
          <t>VÄSTERNORRLANDS LÄN</t>
        </is>
      </c>
      <c r="E134" t="inlineStr">
        <is>
          <t>KRAMFORS</t>
        </is>
      </c>
      <c r="G134" t="n">
        <v>4.1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63971-2021</t>
        </is>
      </c>
      <c r="B135" s="1" t="n">
        <v>44509.88978009259</v>
      </c>
      <c r="C135" s="1" t="n">
        <v>45962</v>
      </c>
      <c r="D135" t="inlineStr">
        <is>
          <t>VÄSTERNORRLANDS LÄN</t>
        </is>
      </c>
      <c r="E135" t="inlineStr">
        <is>
          <t>KRAMFORS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23482-2021</t>
        </is>
      </c>
      <c r="B136" s="1" t="n">
        <v>44333.93880787037</v>
      </c>
      <c r="C136" s="1" t="n">
        <v>45962</v>
      </c>
      <c r="D136" t="inlineStr">
        <is>
          <t>VÄSTERNORRLANDS LÄN</t>
        </is>
      </c>
      <c r="E136" t="inlineStr">
        <is>
          <t>KRAMFORS</t>
        </is>
      </c>
      <c r="F136" t="inlineStr">
        <is>
          <t>SCA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71722-2021</t>
        </is>
      </c>
      <c r="B137" s="1" t="n">
        <v>44539</v>
      </c>
      <c r="C137" s="1" t="n">
        <v>45962</v>
      </c>
      <c r="D137" t="inlineStr">
        <is>
          <t>VÄSTERNORRLANDS LÄN</t>
        </is>
      </c>
      <c r="E137" t="inlineStr">
        <is>
          <t>KRAMFORS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34181-2021</t>
        </is>
      </c>
      <c r="B138" s="1" t="n">
        <v>44379</v>
      </c>
      <c r="C138" s="1" t="n">
        <v>45962</v>
      </c>
      <c r="D138" t="inlineStr">
        <is>
          <t>VÄSTERNORRLANDS LÄN</t>
        </is>
      </c>
      <c r="E138" t="inlineStr">
        <is>
          <t>KRAMFORS</t>
        </is>
      </c>
      <c r="G138" t="n">
        <v>1.6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66783-2020</t>
        </is>
      </c>
      <c r="B139" s="1" t="n">
        <v>44179</v>
      </c>
      <c r="C139" s="1" t="n">
        <v>45962</v>
      </c>
      <c r="D139" t="inlineStr">
        <is>
          <t>VÄSTERNORRLANDS LÄN</t>
        </is>
      </c>
      <c r="E139" t="inlineStr">
        <is>
          <t>KRAMFORS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301-2021</t>
        </is>
      </c>
      <c r="B140" s="1" t="n">
        <v>44201</v>
      </c>
      <c r="C140" s="1" t="n">
        <v>45962</v>
      </c>
      <c r="D140" t="inlineStr">
        <is>
          <t>VÄSTERNORRLANDS LÄN</t>
        </is>
      </c>
      <c r="E140" t="inlineStr">
        <is>
          <t>KRAMFORS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21501-2021</t>
        </is>
      </c>
      <c r="B141" s="1" t="n">
        <v>44320</v>
      </c>
      <c r="C141" s="1" t="n">
        <v>45962</v>
      </c>
      <c r="D141" t="inlineStr">
        <is>
          <t>VÄSTERNORRLANDS LÄN</t>
        </is>
      </c>
      <c r="E141" t="inlineStr">
        <is>
          <t>KRAMFORS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20296-2021</t>
        </is>
      </c>
      <c r="B142" s="1" t="n">
        <v>44314</v>
      </c>
      <c r="C142" s="1" t="n">
        <v>45962</v>
      </c>
      <c r="D142" t="inlineStr">
        <is>
          <t>VÄSTERNORRLANDS LÄN</t>
        </is>
      </c>
      <c r="E142" t="inlineStr">
        <is>
          <t>KRAMFORS</t>
        </is>
      </c>
      <c r="F142" t="inlineStr">
        <is>
          <t>SCA</t>
        </is>
      </c>
      <c r="G142" t="n">
        <v>5.4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692-2022</t>
        </is>
      </c>
      <c r="B143" s="1" t="n">
        <v>44566</v>
      </c>
      <c r="C143" s="1" t="n">
        <v>45962</v>
      </c>
      <c r="D143" t="inlineStr">
        <is>
          <t>VÄSTERNORRLANDS LÄN</t>
        </is>
      </c>
      <c r="E143" t="inlineStr">
        <is>
          <t>KRAMFORS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72008-2021</t>
        </is>
      </c>
      <c r="B144" s="1" t="n">
        <v>44540</v>
      </c>
      <c r="C144" s="1" t="n">
        <v>45962</v>
      </c>
      <c r="D144" t="inlineStr">
        <is>
          <t>VÄSTERNORRLANDS LÄN</t>
        </is>
      </c>
      <c r="E144" t="inlineStr">
        <is>
          <t>KRAMFORS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18612-2022</t>
        </is>
      </c>
      <c r="B145" s="1" t="n">
        <v>44687</v>
      </c>
      <c r="C145" s="1" t="n">
        <v>45962</v>
      </c>
      <c r="D145" t="inlineStr">
        <is>
          <t>VÄSTERNORRLANDS LÄN</t>
        </is>
      </c>
      <c r="E145" t="inlineStr">
        <is>
          <t>KRAMFORS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5303-2022</t>
        </is>
      </c>
      <c r="B146" s="1" t="n">
        <v>44594</v>
      </c>
      <c r="C146" s="1" t="n">
        <v>45962</v>
      </c>
      <c r="D146" t="inlineStr">
        <is>
          <t>VÄSTERNORRLANDS LÄN</t>
        </is>
      </c>
      <c r="E146" t="inlineStr">
        <is>
          <t>KRAMFORS</t>
        </is>
      </c>
      <c r="G146" t="n">
        <v>0.2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7716-2022</t>
        </is>
      </c>
      <c r="B147" s="1" t="n">
        <v>44607</v>
      </c>
      <c r="C147" s="1" t="n">
        <v>45962</v>
      </c>
      <c r="D147" t="inlineStr">
        <is>
          <t>VÄSTERNORRLANDS LÄN</t>
        </is>
      </c>
      <c r="E147" t="inlineStr">
        <is>
          <t>KRAMFORS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65056-2020</t>
        </is>
      </c>
      <c r="B148" s="1" t="n">
        <v>44167</v>
      </c>
      <c r="C148" s="1" t="n">
        <v>45962</v>
      </c>
      <c r="D148" t="inlineStr">
        <is>
          <t>VÄSTERNORRLANDS LÄN</t>
        </is>
      </c>
      <c r="E148" t="inlineStr">
        <is>
          <t>KRAMFORS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23200-2022</t>
        </is>
      </c>
      <c r="B149" s="1" t="n">
        <v>44719.92601851852</v>
      </c>
      <c r="C149" s="1" t="n">
        <v>45962</v>
      </c>
      <c r="D149" t="inlineStr">
        <is>
          <t>VÄSTERNORRLANDS LÄN</t>
        </is>
      </c>
      <c r="E149" t="inlineStr">
        <is>
          <t>KRAMFORS</t>
        </is>
      </c>
      <c r="G149" t="n">
        <v>0.6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20545-2021</t>
        </is>
      </c>
      <c r="B150" s="1" t="n">
        <v>44315</v>
      </c>
      <c r="C150" s="1" t="n">
        <v>45962</v>
      </c>
      <c r="D150" t="inlineStr">
        <is>
          <t>VÄSTERNORRLANDS LÄN</t>
        </is>
      </c>
      <c r="E150" t="inlineStr">
        <is>
          <t>KRAMFORS</t>
        </is>
      </c>
      <c r="F150" t="inlineStr">
        <is>
          <t>SCA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65056-2020</t>
        </is>
      </c>
      <c r="B151" s="1" t="n">
        <v>44167</v>
      </c>
      <c r="C151" s="1" t="n">
        <v>45962</v>
      </c>
      <c r="D151" t="inlineStr">
        <is>
          <t>VÄSTERNORRLANDS LÄN</t>
        </is>
      </c>
      <c r="E151" t="inlineStr">
        <is>
          <t>KRAMFORS</t>
        </is>
      </c>
      <c r="G151" t="n">
        <v>0.5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46512-2022</t>
        </is>
      </c>
      <c r="B152" s="1" t="n">
        <v>44847</v>
      </c>
      <c r="C152" s="1" t="n">
        <v>45962</v>
      </c>
      <c r="D152" t="inlineStr">
        <is>
          <t>VÄSTERNORRLANDS LÄN</t>
        </is>
      </c>
      <c r="E152" t="inlineStr">
        <is>
          <t>KRAMFORS</t>
        </is>
      </c>
      <c r="G152" t="n">
        <v>4.5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15262-2021</t>
        </is>
      </c>
      <c r="B153" s="1" t="n">
        <v>44284</v>
      </c>
      <c r="C153" s="1" t="n">
        <v>45962</v>
      </c>
      <c r="D153" t="inlineStr">
        <is>
          <t>VÄSTERNORRLANDS LÄN</t>
        </is>
      </c>
      <c r="E153" t="inlineStr">
        <is>
          <t>KRAMFORS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22949-2022</t>
        </is>
      </c>
      <c r="B154" s="1" t="n">
        <v>44715</v>
      </c>
      <c r="C154" s="1" t="n">
        <v>45962</v>
      </c>
      <c r="D154" t="inlineStr">
        <is>
          <t>VÄSTERNORRLANDS LÄN</t>
        </is>
      </c>
      <c r="E154" t="inlineStr">
        <is>
          <t>KRAMFORS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18222-2021</t>
        </is>
      </c>
      <c r="B155" s="1" t="n">
        <v>44302</v>
      </c>
      <c r="C155" s="1" t="n">
        <v>45962</v>
      </c>
      <c r="D155" t="inlineStr">
        <is>
          <t>VÄSTERNORRLANDS LÄN</t>
        </is>
      </c>
      <c r="E155" t="inlineStr">
        <is>
          <t>KRAMFORS</t>
        </is>
      </c>
      <c r="G155" t="n">
        <v>0.7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18225-2021</t>
        </is>
      </c>
      <c r="B156" s="1" t="n">
        <v>44302</v>
      </c>
      <c r="C156" s="1" t="n">
        <v>45962</v>
      </c>
      <c r="D156" t="inlineStr">
        <is>
          <t>VÄSTERNORRLANDS LÄN</t>
        </is>
      </c>
      <c r="E156" t="inlineStr">
        <is>
          <t>KRAMFORS</t>
        </is>
      </c>
      <c r="G156" t="n">
        <v>2.2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57737-2021</t>
        </is>
      </c>
      <c r="B157" s="1" t="n">
        <v>44484</v>
      </c>
      <c r="C157" s="1" t="n">
        <v>45962</v>
      </c>
      <c r="D157" t="inlineStr">
        <is>
          <t>VÄSTERNORRLANDS LÄN</t>
        </is>
      </c>
      <c r="E157" t="inlineStr">
        <is>
          <t>KRAMFORS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30418-2021</t>
        </is>
      </c>
      <c r="B158" s="1" t="n">
        <v>44364</v>
      </c>
      <c r="C158" s="1" t="n">
        <v>45962</v>
      </c>
      <c r="D158" t="inlineStr">
        <is>
          <t>VÄSTERNORRLANDS LÄN</t>
        </is>
      </c>
      <c r="E158" t="inlineStr">
        <is>
          <t>KRAMFORS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53270-2022</t>
        </is>
      </c>
      <c r="B159" s="1" t="n">
        <v>44876.92712962963</v>
      </c>
      <c r="C159" s="1" t="n">
        <v>45962</v>
      </c>
      <c r="D159" t="inlineStr">
        <is>
          <t>VÄSTERNORRLANDS LÄN</t>
        </is>
      </c>
      <c r="E159" t="inlineStr">
        <is>
          <t>KRAMFORS</t>
        </is>
      </c>
      <c r="G159" t="n">
        <v>0.3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25985-2021</t>
        </is>
      </c>
      <c r="B160" s="1" t="n">
        <v>44344</v>
      </c>
      <c r="C160" s="1" t="n">
        <v>45962</v>
      </c>
      <c r="D160" t="inlineStr">
        <is>
          <t>VÄSTERNORRLANDS LÄN</t>
        </is>
      </c>
      <c r="E160" t="inlineStr">
        <is>
          <t>KRAMFORS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11038-2022</t>
        </is>
      </c>
      <c r="B161" s="1" t="n">
        <v>44628</v>
      </c>
      <c r="C161" s="1" t="n">
        <v>45962</v>
      </c>
      <c r="D161" t="inlineStr">
        <is>
          <t>VÄSTERNORRLANDS LÄN</t>
        </is>
      </c>
      <c r="E161" t="inlineStr">
        <is>
          <t>KRAMFORS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36212-2022</t>
        </is>
      </c>
      <c r="B162" s="1" t="n">
        <v>44803</v>
      </c>
      <c r="C162" s="1" t="n">
        <v>45962</v>
      </c>
      <c r="D162" t="inlineStr">
        <is>
          <t>VÄSTERNORRLANDS LÄN</t>
        </is>
      </c>
      <c r="E162" t="inlineStr">
        <is>
          <t>KRAMFORS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41324-2021</t>
        </is>
      </c>
      <c r="B163" s="1" t="n">
        <v>44424</v>
      </c>
      <c r="C163" s="1" t="n">
        <v>45962</v>
      </c>
      <c r="D163" t="inlineStr">
        <is>
          <t>VÄSTERNORRLANDS LÄN</t>
        </is>
      </c>
      <c r="E163" t="inlineStr">
        <is>
          <t>KRAMFORS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9257-2022</t>
        </is>
      </c>
      <c r="B164" s="1" t="n">
        <v>44616</v>
      </c>
      <c r="C164" s="1" t="n">
        <v>45962</v>
      </c>
      <c r="D164" t="inlineStr">
        <is>
          <t>VÄSTERNORRLANDS LÄN</t>
        </is>
      </c>
      <c r="E164" t="inlineStr">
        <is>
          <t>KRAMFORS</t>
        </is>
      </c>
      <c r="G164" t="n">
        <v>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49583-2022</t>
        </is>
      </c>
      <c r="B165" s="1" t="n">
        <v>44859</v>
      </c>
      <c r="C165" s="1" t="n">
        <v>45962</v>
      </c>
      <c r="D165" t="inlineStr">
        <is>
          <t>VÄSTERNORRLANDS LÄN</t>
        </is>
      </c>
      <c r="E165" t="inlineStr">
        <is>
          <t>KRAMFORS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28943-2022</t>
        </is>
      </c>
      <c r="B166" s="1" t="n">
        <v>44749</v>
      </c>
      <c r="C166" s="1" t="n">
        <v>45962</v>
      </c>
      <c r="D166" t="inlineStr">
        <is>
          <t>VÄSTERNORRLANDS LÄN</t>
        </is>
      </c>
      <c r="E166" t="inlineStr">
        <is>
          <t>KRAMFORS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59043-2020</t>
        </is>
      </c>
      <c r="B167" s="1" t="n">
        <v>44147</v>
      </c>
      <c r="C167" s="1" t="n">
        <v>45962</v>
      </c>
      <c r="D167" t="inlineStr">
        <is>
          <t>VÄSTERNORRLANDS LÄN</t>
        </is>
      </c>
      <c r="E167" t="inlineStr">
        <is>
          <t>KRAMFORS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59044-2020</t>
        </is>
      </c>
      <c r="B168" s="1" t="n">
        <v>44147</v>
      </c>
      <c r="C168" s="1" t="n">
        <v>45962</v>
      </c>
      <c r="D168" t="inlineStr">
        <is>
          <t>VÄSTERNORRLANDS LÄN</t>
        </is>
      </c>
      <c r="E168" t="inlineStr">
        <is>
          <t>KRAMFORS</t>
        </is>
      </c>
      <c r="G168" t="n">
        <v>1.3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8200-2021</t>
        </is>
      </c>
      <c r="B169" s="1" t="n">
        <v>44243</v>
      </c>
      <c r="C169" s="1" t="n">
        <v>45962</v>
      </c>
      <c r="D169" t="inlineStr">
        <is>
          <t>VÄSTERNORRLANDS LÄN</t>
        </is>
      </c>
      <c r="E169" t="inlineStr">
        <is>
          <t>KRAMFORS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20056-2022</t>
        </is>
      </c>
      <c r="B170" s="1" t="n">
        <v>44697.92469907407</v>
      </c>
      <c r="C170" s="1" t="n">
        <v>45962</v>
      </c>
      <c r="D170" t="inlineStr">
        <is>
          <t>VÄSTERNORRLANDS LÄN</t>
        </is>
      </c>
      <c r="E170" t="inlineStr">
        <is>
          <t>KRAMFORS</t>
        </is>
      </c>
      <c r="G170" t="n">
        <v>0.3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11294-2022</t>
        </is>
      </c>
      <c r="B171" s="1" t="n">
        <v>44629</v>
      </c>
      <c r="C171" s="1" t="n">
        <v>45962</v>
      </c>
      <c r="D171" t="inlineStr">
        <is>
          <t>VÄSTERNORRLANDS LÄN</t>
        </is>
      </c>
      <c r="E171" t="inlineStr">
        <is>
          <t>KRAMFORS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26814-2021</t>
        </is>
      </c>
      <c r="B172" s="1" t="n">
        <v>44349</v>
      </c>
      <c r="C172" s="1" t="n">
        <v>45962</v>
      </c>
      <c r="D172" t="inlineStr">
        <is>
          <t>VÄSTERNORRLANDS LÄN</t>
        </is>
      </c>
      <c r="E172" t="inlineStr">
        <is>
          <t>KRAMFORS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36605-2022</t>
        </is>
      </c>
      <c r="B173" s="1" t="n">
        <v>44804</v>
      </c>
      <c r="C173" s="1" t="n">
        <v>45962</v>
      </c>
      <c r="D173" t="inlineStr">
        <is>
          <t>VÄSTERNORRLANDS LÄN</t>
        </is>
      </c>
      <c r="E173" t="inlineStr">
        <is>
          <t>KRAMFORS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5297-2022</t>
        </is>
      </c>
      <c r="B174" s="1" t="n">
        <v>44594</v>
      </c>
      <c r="C174" s="1" t="n">
        <v>45962</v>
      </c>
      <c r="D174" t="inlineStr">
        <is>
          <t>VÄSTERNORRLANDS LÄN</t>
        </is>
      </c>
      <c r="E174" t="inlineStr">
        <is>
          <t>KRAMFORS</t>
        </is>
      </c>
      <c r="G174" t="n">
        <v>0.4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9815-2021</t>
        </is>
      </c>
      <c r="B175" s="1" t="n">
        <v>44252</v>
      </c>
      <c r="C175" s="1" t="n">
        <v>45962</v>
      </c>
      <c r="D175" t="inlineStr">
        <is>
          <t>VÄSTERNORRLANDS LÄN</t>
        </is>
      </c>
      <c r="E175" t="inlineStr">
        <is>
          <t>KRAMFORS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2775-2022</t>
        </is>
      </c>
      <c r="B176" s="1" t="n">
        <v>44581</v>
      </c>
      <c r="C176" s="1" t="n">
        <v>45962</v>
      </c>
      <c r="D176" t="inlineStr">
        <is>
          <t>VÄSTERNORRLANDS LÄN</t>
        </is>
      </c>
      <c r="E176" t="inlineStr">
        <is>
          <t>KRAMFORS</t>
        </is>
      </c>
      <c r="G176" t="n">
        <v>2.2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35867-2022</t>
        </is>
      </c>
      <c r="B177" s="1" t="n">
        <v>44802</v>
      </c>
      <c r="C177" s="1" t="n">
        <v>45962</v>
      </c>
      <c r="D177" t="inlineStr">
        <is>
          <t>VÄSTERNORRLANDS LÄN</t>
        </is>
      </c>
      <c r="E177" t="inlineStr">
        <is>
          <t>KRAMFORS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7318-2021</t>
        </is>
      </c>
      <c r="B178" s="1" t="n">
        <v>44239.30390046296</v>
      </c>
      <c r="C178" s="1" t="n">
        <v>45962</v>
      </c>
      <c r="D178" t="inlineStr">
        <is>
          <t>VÄSTERNORRLANDS LÄN</t>
        </is>
      </c>
      <c r="E178" t="inlineStr">
        <is>
          <t>KRAMFORS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28172-2021</t>
        </is>
      </c>
      <c r="B179" s="1" t="n">
        <v>44355</v>
      </c>
      <c r="C179" s="1" t="n">
        <v>45962</v>
      </c>
      <c r="D179" t="inlineStr">
        <is>
          <t>VÄSTERNORRLANDS LÄN</t>
        </is>
      </c>
      <c r="E179" t="inlineStr">
        <is>
          <t>KRAMFORS</t>
        </is>
      </c>
      <c r="G179" t="n">
        <v>11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19438-2021</t>
        </is>
      </c>
      <c r="B180" s="1" t="n">
        <v>44310</v>
      </c>
      <c r="C180" s="1" t="n">
        <v>45962</v>
      </c>
      <c r="D180" t="inlineStr">
        <is>
          <t>VÄSTERNORRLANDS LÄN</t>
        </is>
      </c>
      <c r="E180" t="inlineStr">
        <is>
          <t>KRAMFORS</t>
        </is>
      </c>
      <c r="G180" t="n">
        <v>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19136-2021</t>
        </is>
      </c>
      <c r="B181" s="1" t="n">
        <v>44308</v>
      </c>
      <c r="C181" s="1" t="n">
        <v>45962</v>
      </c>
      <c r="D181" t="inlineStr">
        <is>
          <t>VÄSTERNORRLANDS LÄN</t>
        </is>
      </c>
      <c r="E181" t="inlineStr">
        <is>
          <t>KRAMFORS</t>
        </is>
      </c>
      <c r="G181" t="n">
        <v>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63699-2021</t>
        </is>
      </c>
      <c r="B182" s="1" t="n">
        <v>44509.40767361111</v>
      </c>
      <c r="C182" s="1" t="n">
        <v>45962</v>
      </c>
      <c r="D182" t="inlineStr">
        <is>
          <t>VÄSTERNORRLANDS LÄN</t>
        </is>
      </c>
      <c r="E182" t="inlineStr">
        <is>
          <t>KRAMFORS</t>
        </is>
      </c>
      <c r="G182" t="n">
        <v>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42678-2021</t>
        </is>
      </c>
      <c r="B183" s="1" t="n">
        <v>44428</v>
      </c>
      <c r="C183" s="1" t="n">
        <v>45962</v>
      </c>
      <c r="D183" t="inlineStr">
        <is>
          <t>VÄSTERNORRLANDS LÄN</t>
        </is>
      </c>
      <c r="E183" t="inlineStr">
        <is>
          <t>KRAMFORS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62317-2021</t>
        </is>
      </c>
      <c r="B184" s="1" t="n">
        <v>44503</v>
      </c>
      <c r="C184" s="1" t="n">
        <v>45962</v>
      </c>
      <c r="D184" t="inlineStr">
        <is>
          <t>VÄSTERNORRLANDS LÄN</t>
        </is>
      </c>
      <c r="E184" t="inlineStr">
        <is>
          <t>KRAMFORS</t>
        </is>
      </c>
      <c r="G184" t="n">
        <v>8.9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71559-2021</t>
        </is>
      </c>
      <c r="B185" s="1" t="n">
        <v>44540.71927083333</v>
      </c>
      <c r="C185" s="1" t="n">
        <v>45962</v>
      </c>
      <c r="D185" t="inlineStr">
        <is>
          <t>VÄSTERNORRLANDS LÄN</t>
        </is>
      </c>
      <c r="E185" t="inlineStr">
        <is>
          <t>KRAMFORS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21644-2021</t>
        </is>
      </c>
      <c r="B186" s="1" t="n">
        <v>44321</v>
      </c>
      <c r="C186" s="1" t="n">
        <v>45962</v>
      </c>
      <c r="D186" t="inlineStr">
        <is>
          <t>VÄSTERNORRLANDS LÄN</t>
        </is>
      </c>
      <c r="E186" t="inlineStr">
        <is>
          <t>KRAMFORS</t>
        </is>
      </c>
      <c r="G186" t="n">
        <v>2.3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25592-2021</t>
        </is>
      </c>
      <c r="B187" s="1" t="n">
        <v>44343</v>
      </c>
      <c r="C187" s="1" t="n">
        <v>45962</v>
      </c>
      <c r="D187" t="inlineStr">
        <is>
          <t>VÄSTERNORRLANDS LÄN</t>
        </is>
      </c>
      <c r="E187" t="inlineStr">
        <is>
          <t>KRAMFORS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36647-2022</t>
        </is>
      </c>
      <c r="B188" s="1" t="n">
        <v>44804.75269675926</v>
      </c>
      <c r="C188" s="1" t="n">
        <v>45962</v>
      </c>
      <c r="D188" t="inlineStr">
        <is>
          <t>VÄSTERNORRLANDS LÄN</t>
        </is>
      </c>
      <c r="E188" t="inlineStr">
        <is>
          <t>KRAMFORS</t>
        </is>
      </c>
      <c r="G188" t="n">
        <v>0.3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12307-2021</t>
        </is>
      </c>
      <c r="B189" s="1" t="n">
        <v>44267</v>
      </c>
      <c r="C189" s="1" t="n">
        <v>45962</v>
      </c>
      <c r="D189" t="inlineStr">
        <is>
          <t>VÄSTERNORRLANDS LÄN</t>
        </is>
      </c>
      <c r="E189" t="inlineStr">
        <is>
          <t>KRAMFORS</t>
        </is>
      </c>
      <c r="G189" t="n">
        <v>0.1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57213-2021</t>
        </is>
      </c>
      <c r="B190" s="1" t="n">
        <v>44482</v>
      </c>
      <c r="C190" s="1" t="n">
        <v>45962</v>
      </c>
      <c r="D190" t="inlineStr">
        <is>
          <t>VÄSTERNORRLANDS LÄN</t>
        </is>
      </c>
      <c r="E190" t="inlineStr">
        <is>
          <t>KRAMFORS</t>
        </is>
      </c>
      <c r="F190" t="inlineStr">
        <is>
          <t>SCA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52364-2021</t>
        </is>
      </c>
      <c r="B191" s="1" t="n">
        <v>44465.42189814815</v>
      </c>
      <c r="C191" s="1" t="n">
        <v>45962</v>
      </c>
      <c r="D191" t="inlineStr">
        <is>
          <t>VÄSTERNORRLANDS LÄN</t>
        </is>
      </c>
      <c r="E191" t="inlineStr">
        <is>
          <t>KRAMFORS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18682-2021</t>
        </is>
      </c>
      <c r="B192" s="1" t="n">
        <v>44306.93505787037</v>
      </c>
      <c r="C192" s="1" t="n">
        <v>45962</v>
      </c>
      <c r="D192" t="inlineStr">
        <is>
          <t>VÄSTERNORRLANDS LÄN</t>
        </is>
      </c>
      <c r="E192" t="inlineStr">
        <is>
          <t>KRAMFORS</t>
        </is>
      </c>
      <c r="G192" t="n">
        <v>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13455-2025</t>
        </is>
      </c>
      <c r="B193" s="1" t="n">
        <v>45736.38248842592</v>
      </c>
      <c r="C193" s="1" t="n">
        <v>45962</v>
      </c>
      <c r="D193" t="inlineStr">
        <is>
          <t>VÄSTERNORRLANDS LÄN</t>
        </is>
      </c>
      <c r="E193" t="inlineStr">
        <is>
          <t>KRAMFORS</t>
        </is>
      </c>
      <c r="G193" t="n">
        <v>2.7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73277-2021</t>
        </is>
      </c>
      <c r="B194" s="1" t="n">
        <v>44550</v>
      </c>
      <c r="C194" s="1" t="n">
        <v>45962</v>
      </c>
      <c r="D194" t="inlineStr">
        <is>
          <t>VÄSTERNORRLANDS LÄN</t>
        </is>
      </c>
      <c r="E194" t="inlineStr">
        <is>
          <t>KRAMFORS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5151-2023</t>
        </is>
      </c>
      <c r="B195" s="1" t="n">
        <v>44958</v>
      </c>
      <c r="C195" s="1" t="n">
        <v>45962</v>
      </c>
      <c r="D195" t="inlineStr">
        <is>
          <t>VÄSTERNORRLANDS LÄN</t>
        </is>
      </c>
      <c r="E195" t="inlineStr">
        <is>
          <t>KRAMFORS</t>
        </is>
      </c>
      <c r="G195" t="n">
        <v>11.3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47189-2022</t>
        </is>
      </c>
      <c r="B196" s="1" t="n">
        <v>44852</v>
      </c>
      <c r="C196" s="1" t="n">
        <v>45962</v>
      </c>
      <c r="D196" t="inlineStr">
        <is>
          <t>VÄSTERNORRLANDS LÄN</t>
        </is>
      </c>
      <c r="E196" t="inlineStr">
        <is>
          <t>KRAMFORS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47192-2022</t>
        </is>
      </c>
      <c r="B197" s="1" t="n">
        <v>44852</v>
      </c>
      <c r="C197" s="1" t="n">
        <v>45962</v>
      </c>
      <c r="D197" t="inlineStr">
        <is>
          <t>VÄSTERNORRLANDS LÄN</t>
        </is>
      </c>
      <c r="E197" t="inlineStr">
        <is>
          <t>KRAMFORS</t>
        </is>
      </c>
      <c r="G197" t="n">
        <v>1.4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66554-2021</t>
        </is>
      </c>
      <c r="B198" s="1" t="n">
        <v>44519</v>
      </c>
      <c r="C198" s="1" t="n">
        <v>45962</v>
      </c>
      <c r="D198" t="inlineStr">
        <is>
          <t>VÄSTERNORRLANDS LÄN</t>
        </is>
      </c>
      <c r="E198" t="inlineStr">
        <is>
          <t>KRAMFORS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3675-2025</t>
        </is>
      </c>
      <c r="B199" s="1" t="n">
        <v>45681.4403125</v>
      </c>
      <c r="C199" s="1" t="n">
        <v>45962</v>
      </c>
      <c r="D199" t="inlineStr">
        <is>
          <t>VÄSTERNORRLANDS LÄN</t>
        </is>
      </c>
      <c r="E199" t="inlineStr">
        <is>
          <t>KRAMFORS</t>
        </is>
      </c>
      <c r="G199" t="n">
        <v>0.9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64901-2023</t>
        </is>
      </c>
      <c r="B200" s="1" t="n">
        <v>45282.62491898148</v>
      </c>
      <c r="C200" s="1" t="n">
        <v>45962</v>
      </c>
      <c r="D200" t="inlineStr">
        <is>
          <t>VÄSTERNORRLANDS LÄN</t>
        </is>
      </c>
      <c r="E200" t="inlineStr">
        <is>
          <t>KRAMFORS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67503-2020</t>
        </is>
      </c>
      <c r="B201" s="1" t="n">
        <v>44181</v>
      </c>
      <c r="C201" s="1" t="n">
        <v>45962</v>
      </c>
      <c r="D201" t="inlineStr">
        <is>
          <t>VÄSTERNORRLANDS LÄN</t>
        </is>
      </c>
      <c r="E201" t="inlineStr">
        <is>
          <t>KRAMFORS</t>
        </is>
      </c>
      <c r="G201" t="n">
        <v>4.2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2150-2025</t>
        </is>
      </c>
      <c r="B202" s="1" t="n">
        <v>45672.69993055556</v>
      </c>
      <c r="C202" s="1" t="n">
        <v>45962</v>
      </c>
      <c r="D202" t="inlineStr">
        <is>
          <t>VÄSTERNORRLANDS LÄN</t>
        </is>
      </c>
      <c r="E202" t="inlineStr">
        <is>
          <t>KRAMFORS</t>
        </is>
      </c>
      <c r="G202" t="n">
        <v>5.4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2151-2025</t>
        </is>
      </c>
      <c r="B203" s="1" t="n">
        <v>45672.70005787037</v>
      </c>
      <c r="C203" s="1" t="n">
        <v>45962</v>
      </c>
      <c r="D203" t="inlineStr">
        <is>
          <t>VÄSTERNORRLANDS LÄN</t>
        </is>
      </c>
      <c r="E203" t="inlineStr">
        <is>
          <t>KRAMFORS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770-2025</t>
        </is>
      </c>
      <c r="B204" s="1" t="n">
        <v>45665</v>
      </c>
      <c r="C204" s="1" t="n">
        <v>45962</v>
      </c>
      <c r="D204" t="inlineStr">
        <is>
          <t>VÄSTERNORRLANDS LÄN</t>
        </is>
      </c>
      <c r="E204" t="inlineStr">
        <is>
          <t>KRAMFORS</t>
        </is>
      </c>
      <c r="G204" t="n">
        <v>21.6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56325-2023</t>
        </is>
      </c>
      <c r="B205" s="1" t="n">
        <v>45236</v>
      </c>
      <c r="C205" s="1" t="n">
        <v>45962</v>
      </c>
      <c r="D205" t="inlineStr">
        <is>
          <t>VÄSTERNORRLANDS LÄN</t>
        </is>
      </c>
      <c r="E205" t="inlineStr">
        <is>
          <t>KRAMFORS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56401-2023</t>
        </is>
      </c>
      <c r="B206" s="1" t="n">
        <v>45243</v>
      </c>
      <c r="C206" s="1" t="n">
        <v>45962</v>
      </c>
      <c r="D206" t="inlineStr">
        <is>
          <t>VÄSTERNORRLANDS LÄN</t>
        </is>
      </c>
      <c r="E206" t="inlineStr">
        <is>
          <t>KRAMFORS</t>
        </is>
      </c>
      <c r="G206" t="n">
        <v>16.4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64482-2023</t>
        </is>
      </c>
      <c r="B207" s="1" t="n">
        <v>45280</v>
      </c>
      <c r="C207" s="1" t="n">
        <v>45962</v>
      </c>
      <c r="D207" t="inlineStr">
        <is>
          <t>VÄSTERNORRLANDS LÄN</t>
        </is>
      </c>
      <c r="E207" t="inlineStr">
        <is>
          <t>KRAMFORS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38447-2023</t>
        </is>
      </c>
      <c r="B208" s="1" t="n">
        <v>45162</v>
      </c>
      <c r="C208" s="1" t="n">
        <v>45962</v>
      </c>
      <c r="D208" t="inlineStr">
        <is>
          <t>VÄSTERNORRLANDS LÄN</t>
        </is>
      </c>
      <c r="E208" t="inlineStr">
        <is>
          <t>KRAMFORS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21609-2023</t>
        </is>
      </c>
      <c r="B209" s="1" t="n">
        <v>45062</v>
      </c>
      <c r="C209" s="1" t="n">
        <v>45962</v>
      </c>
      <c r="D209" t="inlineStr">
        <is>
          <t>VÄSTERNORRLANDS LÄN</t>
        </is>
      </c>
      <c r="E209" t="inlineStr">
        <is>
          <t>KRAMFORS</t>
        </is>
      </c>
      <c r="G209" t="n">
        <v>3.8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6200-2025</t>
        </is>
      </c>
      <c r="B210" s="1" t="n">
        <v>45698.47840277778</v>
      </c>
      <c r="C210" s="1" t="n">
        <v>45962</v>
      </c>
      <c r="D210" t="inlineStr">
        <is>
          <t>VÄSTERNORRLANDS LÄN</t>
        </is>
      </c>
      <c r="E210" t="inlineStr">
        <is>
          <t>KRAMFORS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58521-2024</t>
        </is>
      </c>
      <c r="B211" s="1" t="n">
        <v>45629</v>
      </c>
      <c r="C211" s="1" t="n">
        <v>45962</v>
      </c>
      <c r="D211" t="inlineStr">
        <is>
          <t>VÄSTERNORRLANDS LÄN</t>
        </is>
      </c>
      <c r="E211" t="inlineStr">
        <is>
          <t>KRAMFORS</t>
        </is>
      </c>
      <c r="G211" t="n">
        <v>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29255-2022</t>
        </is>
      </c>
      <c r="B212" s="1" t="n">
        <v>44750</v>
      </c>
      <c r="C212" s="1" t="n">
        <v>45962</v>
      </c>
      <c r="D212" t="inlineStr">
        <is>
          <t>VÄSTERNORRLANDS LÄN</t>
        </is>
      </c>
      <c r="E212" t="inlineStr">
        <is>
          <t>KRAMFORS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56110-2023</t>
        </is>
      </c>
      <c r="B213" s="1" t="n">
        <v>45240.55074074074</v>
      </c>
      <c r="C213" s="1" t="n">
        <v>45962</v>
      </c>
      <c r="D213" t="inlineStr">
        <is>
          <t>VÄSTERNORRLANDS LÄN</t>
        </is>
      </c>
      <c r="E213" t="inlineStr">
        <is>
          <t>KRAMFORS</t>
        </is>
      </c>
      <c r="G213" t="n">
        <v>9.9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60829-2024</t>
        </is>
      </c>
      <c r="B214" s="1" t="n">
        <v>45644</v>
      </c>
      <c r="C214" s="1" t="n">
        <v>45962</v>
      </c>
      <c r="D214" t="inlineStr">
        <is>
          <t>VÄSTERNORRLANDS LÄN</t>
        </is>
      </c>
      <c r="E214" t="inlineStr">
        <is>
          <t>KRAMFORS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35241-2024</t>
        </is>
      </c>
      <c r="B215" s="1" t="n">
        <v>45530.55289351852</v>
      </c>
      <c r="C215" s="1" t="n">
        <v>45962</v>
      </c>
      <c r="D215" t="inlineStr">
        <is>
          <t>VÄSTERNORRLANDS LÄN</t>
        </is>
      </c>
      <c r="E215" t="inlineStr">
        <is>
          <t>KRAMFORS</t>
        </is>
      </c>
      <c r="G215" t="n">
        <v>10.8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36178-2024</t>
        </is>
      </c>
      <c r="B216" s="1" t="n">
        <v>45534.40929398148</v>
      </c>
      <c r="C216" s="1" t="n">
        <v>45962</v>
      </c>
      <c r="D216" t="inlineStr">
        <is>
          <t>VÄSTERNORRLANDS LÄN</t>
        </is>
      </c>
      <c r="E216" t="inlineStr">
        <is>
          <t>KRAMFORS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58965-2024</t>
        </is>
      </c>
      <c r="B217" s="1" t="n">
        <v>45636.59234953704</v>
      </c>
      <c r="C217" s="1" t="n">
        <v>45962</v>
      </c>
      <c r="D217" t="inlineStr">
        <is>
          <t>VÄSTERNORRLANDS LÄN</t>
        </is>
      </c>
      <c r="E217" t="inlineStr">
        <is>
          <t>KRAMFORS</t>
        </is>
      </c>
      <c r="G217" t="n">
        <v>11.7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9506-2023</t>
        </is>
      </c>
      <c r="B218" s="1" t="n">
        <v>44978</v>
      </c>
      <c r="C218" s="1" t="n">
        <v>45962</v>
      </c>
      <c r="D218" t="inlineStr">
        <is>
          <t>VÄSTERNORRLANDS LÄN</t>
        </is>
      </c>
      <c r="E218" t="inlineStr">
        <is>
          <t>KRAMFORS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5145-2023</t>
        </is>
      </c>
      <c r="B219" s="1" t="n">
        <v>44958</v>
      </c>
      <c r="C219" s="1" t="n">
        <v>45962</v>
      </c>
      <c r="D219" t="inlineStr">
        <is>
          <t>VÄSTERNORRLANDS LÄN</t>
        </is>
      </c>
      <c r="E219" t="inlineStr">
        <is>
          <t>KRAMFORS</t>
        </is>
      </c>
      <c r="G219" t="n">
        <v>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64042-2023</t>
        </is>
      </c>
      <c r="B220" s="1" t="n">
        <v>45279</v>
      </c>
      <c r="C220" s="1" t="n">
        <v>45962</v>
      </c>
      <c r="D220" t="inlineStr">
        <is>
          <t>VÄSTERNORRLANDS LÄN</t>
        </is>
      </c>
      <c r="E220" t="inlineStr">
        <is>
          <t>KRAMFORS</t>
        </is>
      </c>
      <c r="G220" t="n">
        <v>6.2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3144-2025</t>
        </is>
      </c>
      <c r="B221" s="1" t="n">
        <v>45678.76961805556</v>
      </c>
      <c r="C221" s="1" t="n">
        <v>45962</v>
      </c>
      <c r="D221" t="inlineStr">
        <is>
          <t>VÄSTERNORRLANDS LÄN</t>
        </is>
      </c>
      <c r="E221" t="inlineStr">
        <is>
          <t>KRAMFORS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57203-2021</t>
        </is>
      </c>
      <c r="B222" s="1" t="n">
        <v>44482</v>
      </c>
      <c r="C222" s="1" t="n">
        <v>45962</v>
      </c>
      <c r="D222" t="inlineStr">
        <is>
          <t>VÄSTERNORRLANDS LÄN</t>
        </is>
      </c>
      <c r="E222" t="inlineStr">
        <is>
          <t>KRAMFORS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10311-2024</t>
        </is>
      </c>
      <c r="B223" s="1" t="n">
        <v>45365</v>
      </c>
      <c r="C223" s="1" t="n">
        <v>45962</v>
      </c>
      <c r="D223" t="inlineStr">
        <is>
          <t>VÄSTERNORRLANDS LÄN</t>
        </is>
      </c>
      <c r="E223" t="inlineStr">
        <is>
          <t>KRAMFORS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32494-2022</t>
        </is>
      </c>
      <c r="B224" s="1" t="n">
        <v>44782</v>
      </c>
      <c r="C224" s="1" t="n">
        <v>45962</v>
      </c>
      <c r="D224" t="inlineStr">
        <is>
          <t>VÄSTERNORRLANDS LÄN</t>
        </is>
      </c>
      <c r="E224" t="inlineStr">
        <is>
          <t>KRAMFORS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44685-2023</t>
        </is>
      </c>
      <c r="B225" s="1" t="n">
        <v>45189</v>
      </c>
      <c r="C225" s="1" t="n">
        <v>45962</v>
      </c>
      <c r="D225" t="inlineStr">
        <is>
          <t>VÄSTERNORRLANDS LÄN</t>
        </is>
      </c>
      <c r="E225" t="inlineStr">
        <is>
          <t>KRAMFORS</t>
        </is>
      </c>
      <c r="G225" t="n">
        <v>0.2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2601-2023</t>
        </is>
      </c>
      <c r="B226" s="1" t="n">
        <v>44943</v>
      </c>
      <c r="C226" s="1" t="n">
        <v>45962</v>
      </c>
      <c r="D226" t="inlineStr">
        <is>
          <t>VÄSTERNORRLANDS LÄN</t>
        </is>
      </c>
      <c r="E226" t="inlineStr">
        <is>
          <t>KRAMFORS</t>
        </is>
      </c>
      <c r="F226" t="inlineStr">
        <is>
          <t>SCA</t>
        </is>
      </c>
      <c r="G226" t="n">
        <v>44.5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254-2025</t>
        </is>
      </c>
      <c r="B227" s="1" t="n">
        <v>45660.42829861111</v>
      </c>
      <c r="C227" s="1" t="n">
        <v>45962</v>
      </c>
      <c r="D227" t="inlineStr">
        <is>
          <t>VÄSTERNORRLANDS LÄN</t>
        </is>
      </c>
      <c r="E227" t="inlineStr">
        <is>
          <t>KRAMFORS</t>
        </is>
      </c>
      <c r="G227" t="n">
        <v>1.8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63992-2023</t>
        </is>
      </c>
      <c r="B228" s="1" t="n">
        <v>45278</v>
      </c>
      <c r="C228" s="1" t="n">
        <v>45962</v>
      </c>
      <c r="D228" t="inlineStr">
        <is>
          <t>VÄSTERNORRLANDS LÄN</t>
        </is>
      </c>
      <c r="E228" t="inlineStr">
        <is>
          <t>KRAMFORS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8257-2022</t>
        </is>
      </c>
      <c r="B229" s="1" t="n">
        <v>44610.34373842592</v>
      </c>
      <c r="C229" s="1" t="n">
        <v>45962</v>
      </c>
      <c r="D229" t="inlineStr">
        <is>
          <t>VÄSTERNORRLANDS LÄN</t>
        </is>
      </c>
      <c r="E229" t="inlineStr">
        <is>
          <t>KRAMFORS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33239-2023</t>
        </is>
      </c>
      <c r="B230" s="1" t="n">
        <v>45114</v>
      </c>
      <c r="C230" s="1" t="n">
        <v>45962</v>
      </c>
      <c r="D230" t="inlineStr">
        <is>
          <t>VÄSTERNORRLANDS LÄN</t>
        </is>
      </c>
      <c r="E230" t="inlineStr">
        <is>
          <t>KRAMFORS</t>
        </is>
      </c>
      <c r="G230" t="n">
        <v>2.1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14149-2024</t>
        </is>
      </c>
      <c r="B231" s="1" t="n">
        <v>45392.92831018518</v>
      </c>
      <c r="C231" s="1" t="n">
        <v>45962</v>
      </c>
      <c r="D231" t="inlineStr">
        <is>
          <t>VÄSTERNORRLANDS LÄN</t>
        </is>
      </c>
      <c r="E231" t="inlineStr">
        <is>
          <t>KRAMFORS</t>
        </is>
      </c>
      <c r="G231" t="n">
        <v>7.6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55231-2023</t>
        </is>
      </c>
      <c r="B232" s="1" t="n">
        <v>45237</v>
      </c>
      <c r="C232" s="1" t="n">
        <v>45962</v>
      </c>
      <c r="D232" t="inlineStr">
        <is>
          <t>VÄSTERNORRLANDS LÄN</t>
        </is>
      </c>
      <c r="E232" t="inlineStr">
        <is>
          <t>KRAMFORS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20450-2023</t>
        </is>
      </c>
      <c r="B233" s="1" t="n">
        <v>45056</v>
      </c>
      <c r="C233" s="1" t="n">
        <v>45962</v>
      </c>
      <c r="D233" t="inlineStr">
        <is>
          <t>VÄSTERNORRLANDS LÄN</t>
        </is>
      </c>
      <c r="E233" t="inlineStr">
        <is>
          <t>KRAMFORS</t>
        </is>
      </c>
      <c r="G233" t="n">
        <v>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21342-2024</t>
        </is>
      </c>
      <c r="B234" s="1" t="n">
        <v>45440.92842592593</v>
      </c>
      <c r="C234" s="1" t="n">
        <v>45962</v>
      </c>
      <c r="D234" t="inlineStr">
        <is>
          <t>VÄSTERNORRLANDS LÄN</t>
        </is>
      </c>
      <c r="E234" t="inlineStr">
        <is>
          <t>KRAMFORS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8857-2024</t>
        </is>
      </c>
      <c r="B235" s="1" t="n">
        <v>45356</v>
      </c>
      <c r="C235" s="1" t="n">
        <v>45962</v>
      </c>
      <c r="D235" t="inlineStr">
        <is>
          <t>VÄSTERNORRLANDS LÄN</t>
        </is>
      </c>
      <c r="E235" t="inlineStr">
        <is>
          <t>KRAMFORS</t>
        </is>
      </c>
      <c r="G235" t="n">
        <v>2.1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12020-2025</t>
        </is>
      </c>
      <c r="B236" s="1" t="n">
        <v>45728</v>
      </c>
      <c r="C236" s="1" t="n">
        <v>45962</v>
      </c>
      <c r="D236" t="inlineStr">
        <is>
          <t>VÄSTERNORRLANDS LÄN</t>
        </is>
      </c>
      <c r="E236" t="inlineStr">
        <is>
          <t>KRAMFORS</t>
        </is>
      </c>
      <c r="G236" t="n">
        <v>7.9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57742-2021</t>
        </is>
      </c>
      <c r="B237" s="1" t="n">
        <v>44484</v>
      </c>
      <c r="C237" s="1" t="n">
        <v>45962</v>
      </c>
      <c r="D237" t="inlineStr">
        <is>
          <t>VÄSTERNORRLANDS LÄN</t>
        </is>
      </c>
      <c r="E237" t="inlineStr">
        <is>
          <t>KRAMFORS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60817-2022</t>
        </is>
      </c>
      <c r="B238" s="1" t="n">
        <v>44907</v>
      </c>
      <c r="C238" s="1" t="n">
        <v>45962</v>
      </c>
      <c r="D238" t="inlineStr">
        <is>
          <t>VÄSTERNORRLANDS LÄN</t>
        </is>
      </c>
      <c r="E238" t="inlineStr">
        <is>
          <t>KRAMFORS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46822-2023</t>
        </is>
      </c>
      <c r="B239" s="1" t="n">
        <v>45198</v>
      </c>
      <c r="C239" s="1" t="n">
        <v>45962</v>
      </c>
      <c r="D239" t="inlineStr">
        <is>
          <t>VÄSTERNORRLANDS LÄN</t>
        </is>
      </c>
      <c r="E239" t="inlineStr">
        <is>
          <t>KRAMFORS</t>
        </is>
      </c>
      <c r="F239" t="inlineStr">
        <is>
          <t>SCA</t>
        </is>
      </c>
      <c r="G239" t="n">
        <v>21.2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52724-2021</t>
        </is>
      </c>
      <c r="B240" s="1" t="n">
        <v>44466.93547453704</v>
      </c>
      <c r="C240" s="1" t="n">
        <v>45962</v>
      </c>
      <c r="D240" t="inlineStr">
        <is>
          <t>VÄSTERNORRLANDS LÄN</t>
        </is>
      </c>
      <c r="E240" t="inlineStr">
        <is>
          <t>KRAMFORS</t>
        </is>
      </c>
      <c r="G240" t="n">
        <v>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4275-2024</t>
        </is>
      </c>
      <c r="B241" s="1" t="n">
        <v>45324</v>
      </c>
      <c r="C241" s="1" t="n">
        <v>45962</v>
      </c>
      <c r="D241" t="inlineStr">
        <is>
          <t>VÄSTERNORRLANDS LÄN</t>
        </is>
      </c>
      <c r="E241" t="inlineStr">
        <is>
          <t>KRAMFORS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47652-2024</t>
        </is>
      </c>
      <c r="B242" s="1" t="n">
        <v>45588</v>
      </c>
      <c r="C242" s="1" t="n">
        <v>45962</v>
      </c>
      <c r="D242" t="inlineStr">
        <is>
          <t>VÄSTERNORRLANDS LÄN</t>
        </is>
      </c>
      <c r="E242" t="inlineStr">
        <is>
          <t>KRAMFORS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47667-2024</t>
        </is>
      </c>
      <c r="B243" s="1" t="n">
        <v>45588</v>
      </c>
      <c r="C243" s="1" t="n">
        <v>45962</v>
      </c>
      <c r="D243" t="inlineStr">
        <is>
          <t>VÄSTERNORRLANDS LÄN</t>
        </is>
      </c>
      <c r="E243" t="inlineStr">
        <is>
          <t>KRAMFORS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47673-2024</t>
        </is>
      </c>
      <c r="B244" s="1" t="n">
        <v>45588</v>
      </c>
      <c r="C244" s="1" t="n">
        <v>45962</v>
      </c>
      <c r="D244" t="inlineStr">
        <is>
          <t>VÄSTERNORRLANDS LÄN</t>
        </is>
      </c>
      <c r="E244" t="inlineStr">
        <is>
          <t>KRAMFORS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49029-2023</t>
        </is>
      </c>
      <c r="B245" s="1" t="n">
        <v>45209</v>
      </c>
      <c r="C245" s="1" t="n">
        <v>45962</v>
      </c>
      <c r="D245" t="inlineStr">
        <is>
          <t>VÄSTERNORRLANDS LÄN</t>
        </is>
      </c>
      <c r="E245" t="inlineStr">
        <is>
          <t>KRAMFORS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32791-2023</t>
        </is>
      </c>
      <c r="B246" s="1" t="n">
        <v>45124</v>
      </c>
      <c r="C246" s="1" t="n">
        <v>45962</v>
      </c>
      <c r="D246" t="inlineStr">
        <is>
          <t>VÄSTERNORRLANDS LÄN</t>
        </is>
      </c>
      <c r="E246" t="inlineStr">
        <is>
          <t>KRAMFORS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38446-2023</t>
        </is>
      </c>
      <c r="B247" s="1" t="n">
        <v>45162</v>
      </c>
      <c r="C247" s="1" t="n">
        <v>45962</v>
      </c>
      <c r="D247" t="inlineStr">
        <is>
          <t>VÄSTERNORRLANDS LÄN</t>
        </is>
      </c>
      <c r="E247" t="inlineStr">
        <is>
          <t>KRAMFORS</t>
        </is>
      </c>
      <c r="G247" t="n">
        <v>0.7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38448-2023</t>
        </is>
      </c>
      <c r="B248" s="1" t="n">
        <v>45162</v>
      </c>
      <c r="C248" s="1" t="n">
        <v>45962</v>
      </c>
      <c r="D248" t="inlineStr">
        <is>
          <t>VÄSTERNORRLANDS LÄN</t>
        </is>
      </c>
      <c r="E248" t="inlineStr">
        <is>
          <t>KRAMFORS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253-2025</t>
        </is>
      </c>
      <c r="B249" s="1" t="n">
        <v>45660.42829861111</v>
      </c>
      <c r="C249" s="1" t="n">
        <v>45962</v>
      </c>
      <c r="D249" t="inlineStr">
        <is>
          <t>VÄSTERNORRLANDS LÄN</t>
        </is>
      </c>
      <c r="E249" t="inlineStr">
        <is>
          <t>KRAMFORS</t>
        </is>
      </c>
      <c r="G249" t="n">
        <v>1.4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40879-2023</t>
        </is>
      </c>
      <c r="B250" s="1" t="n">
        <v>45173</v>
      </c>
      <c r="C250" s="1" t="n">
        <v>45962</v>
      </c>
      <c r="D250" t="inlineStr">
        <is>
          <t>VÄSTERNORRLANDS LÄN</t>
        </is>
      </c>
      <c r="E250" t="inlineStr">
        <is>
          <t>KRAMFORS</t>
        </is>
      </c>
      <c r="G250" t="n">
        <v>1.3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48154-2023</t>
        </is>
      </c>
      <c r="B251" s="1" t="n">
        <v>45205</v>
      </c>
      <c r="C251" s="1" t="n">
        <v>45962</v>
      </c>
      <c r="D251" t="inlineStr">
        <is>
          <t>VÄSTERNORRLANDS LÄN</t>
        </is>
      </c>
      <c r="E251" t="inlineStr">
        <is>
          <t>KRAMFORS</t>
        </is>
      </c>
      <c r="G251" t="n">
        <v>11.5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48198-2023</t>
        </is>
      </c>
      <c r="B252" s="1" t="n">
        <v>45205.46733796296</v>
      </c>
      <c r="C252" s="1" t="n">
        <v>45962</v>
      </c>
      <c r="D252" t="inlineStr">
        <is>
          <t>VÄSTERNORRLANDS LÄN</t>
        </is>
      </c>
      <c r="E252" t="inlineStr">
        <is>
          <t>KRAMFORS</t>
        </is>
      </c>
      <c r="G252" t="n">
        <v>2.3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15190-2025</t>
        </is>
      </c>
      <c r="B253" s="1" t="n">
        <v>45744.55275462963</v>
      </c>
      <c r="C253" s="1" t="n">
        <v>45962</v>
      </c>
      <c r="D253" t="inlineStr">
        <is>
          <t>VÄSTERNORRLANDS LÄN</t>
        </is>
      </c>
      <c r="E253" t="inlineStr">
        <is>
          <t>KRAMFORS</t>
        </is>
      </c>
      <c r="F253" t="inlineStr">
        <is>
          <t>Kyrkan</t>
        </is>
      </c>
      <c r="G253" t="n">
        <v>4.9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6492-2021</t>
        </is>
      </c>
      <c r="B254" s="1" t="n">
        <v>44235</v>
      </c>
      <c r="C254" s="1" t="n">
        <v>45962</v>
      </c>
      <c r="D254" t="inlineStr">
        <is>
          <t>VÄSTERNORRLANDS LÄN</t>
        </is>
      </c>
      <c r="E254" t="inlineStr">
        <is>
          <t>KRAMFORS</t>
        </is>
      </c>
      <c r="G254" t="n">
        <v>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19855-2024</t>
        </is>
      </c>
      <c r="B255" s="1" t="n">
        <v>45433</v>
      </c>
      <c r="C255" s="1" t="n">
        <v>45962</v>
      </c>
      <c r="D255" t="inlineStr">
        <is>
          <t>VÄSTERNORRLANDS LÄN</t>
        </is>
      </c>
      <c r="E255" t="inlineStr">
        <is>
          <t>KRAMFORS</t>
        </is>
      </c>
      <c r="G255" t="n">
        <v>18.9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12638-2025</t>
        </is>
      </c>
      <c r="B256" s="1" t="n">
        <v>45733.3852662037</v>
      </c>
      <c r="C256" s="1" t="n">
        <v>45962</v>
      </c>
      <c r="D256" t="inlineStr">
        <is>
          <t>VÄSTERNORRLANDS LÄN</t>
        </is>
      </c>
      <c r="E256" t="inlineStr">
        <is>
          <t>KRAMFORS</t>
        </is>
      </c>
      <c r="G256" t="n">
        <v>5.2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43897-2024</t>
        </is>
      </c>
      <c r="B257" s="1" t="n">
        <v>45572.41359953704</v>
      </c>
      <c r="C257" s="1" t="n">
        <v>45962</v>
      </c>
      <c r="D257" t="inlineStr">
        <is>
          <t>VÄSTERNORRLANDS LÄN</t>
        </is>
      </c>
      <c r="E257" t="inlineStr">
        <is>
          <t>KRAMFORS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17729-2024</t>
        </is>
      </c>
      <c r="B258" s="1" t="n">
        <v>45418.56018518518</v>
      </c>
      <c r="C258" s="1" t="n">
        <v>45962</v>
      </c>
      <c r="D258" t="inlineStr">
        <is>
          <t>VÄSTERNORRLANDS LÄN</t>
        </is>
      </c>
      <c r="E258" t="inlineStr">
        <is>
          <t>KRAMFORS</t>
        </is>
      </c>
      <c r="G258" t="n">
        <v>2.1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33782-2024</t>
        </is>
      </c>
      <c r="B259" s="1" t="n">
        <v>45520.58608796296</v>
      </c>
      <c r="C259" s="1" t="n">
        <v>45962</v>
      </c>
      <c r="D259" t="inlineStr">
        <is>
          <t>VÄSTERNORRLANDS LÄN</t>
        </is>
      </c>
      <c r="E259" t="inlineStr">
        <is>
          <t>KRAMFORS</t>
        </is>
      </c>
      <c r="G259" t="n">
        <v>13.9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2182-2025</t>
        </is>
      </c>
      <c r="B260" s="1" t="n">
        <v>45673</v>
      </c>
      <c r="C260" s="1" t="n">
        <v>45962</v>
      </c>
      <c r="D260" t="inlineStr">
        <is>
          <t>VÄSTERNORRLANDS LÄN</t>
        </is>
      </c>
      <c r="E260" t="inlineStr">
        <is>
          <t>KRAMFORS</t>
        </is>
      </c>
      <c r="G260" t="n">
        <v>1.9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7938-2022</t>
        </is>
      </c>
      <c r="B261" s="1" t="n">
        <v>44608</v>
      </c>
      <c r="C261" s="1" t="n">
        <v>45962</v>
      </c>
      <c r="D261" t="inlineStr">
        <is>
          <t>VÄSTERNORRLANDS LÄN</t>
        </is>
      </c>
      <c r="E261" t="inlineStr">
        <is>
          <t>KRAMFORS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11860-2022</t>
        </is>
      </c>
      <c r="B262" s="1" t="n">
        <v>44634</v>
      </c>
      <c r="C262" s="1" t="n">
        <v>45962</v>
      </c>
      <c r="D262" t="inlineStr">
        <is>
          <t>VÄSTERNORRLANDS LÄN</t>
        </is>
      </c>
      <c r="E262" t="inlineStr">
        <is>
          <t>KRAMFORS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44971-2023</t>
        </is>
      </c>
      <c r="B263" s="1" t="n">
        <v>45190</v>
      </c>
      <c r="C263" s="1" t="n">
        <v>45962</v>
      </c>
      <c r="D263" t="inlineStr">
        <is>
          <t>VÄSTERNORRLANDS LÄN</t>
        </is>
      </c>
      <c r="E263" t="inlineStr">
        <is>
          <t>KRAMFORS</t>
        </is>
      </c>
      <c r="G263" t="n">
        <v>12.8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54638-2022</t>
        </is>
      </c>
      <c r="B264" s="1" t="n">
        <v>44883</v>
      </c>
      <c r="C264" s="1" t="n">
        <v>45962</v>
      </c>
      <c r="D264" t="inlineStr">
        <is>
          <t>VÄSTERNORRLANDS LÄN</t>
        </is>
      </c>
      <c r="E264" t="inlineStr">
        <is>
          <t>KRAMFORS</t>
        </is>
      </c>
      <c r="G264" t="n">
        <v>3.6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62818-2023</t>
        </is>
      </c>
      <c r="B265" s="1" t="n">
        <v>45271</v>
      </c>
      <c r="C265" s="1" t="n">
        <v>45962</v>
      </c>
      <c r="D265" t="inlineStr">
        <is>
          <t>VÄSTERNORRLANDS LÄN</t>
        </is>
      </c>
      <c r="E265" t="inlineStr">
        <is>
          <t>KRAMFORS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2075-2025</t>
        </is>
      </c>
      <c r="B266" s="1" t="n">
        <v>45672</v>
      </c>
      <c r="C266" s="1" t="n">
        <v>45962</v>
      </c>
      <c r="D266" t="inlineStr">
        <is>
          <t>VÄSTERNORRLANDS LÄN</t>
        </is>
      </c>
      <c r="E266" t="inlineStr">
        <is>
          <t>KRAMFORS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2092-2025</t>
        </is>
      </c>
      <c r="B267" s="1" t="n">
        <v>45672.59861111111</v>
      </c>
      <c r="C267" s="1" t="n">
        <v>45962</v>
      </c>
      <c r="D267" t="inlineStr">
        <is>
          <t>VÄSTERNORRLANDS LÄN</t>
        </is>
      </c>
      <c r="E267" t="inlineStr">
        <is>
          <t>KRAMFORS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69365-2020</t>
        </is>
      </c>
      <c r="B268" s="1" t="n">
        <v>44193</v>
      </c>
      <c r="C268" s="1" t="n">
        <v>45962</v>
      </c>
      <c r="D268" t="inlineStr">
        <is>
          <t>VÄSTERNORRLANDS LÄN</t>
        </is>
      </c>
      <c r="E268" t="inlineStr">
        <is>
          <t>KRAMFORS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40698-2022</t>
        </is>
      </c>
      <c r="B269" s="1" t="n">
        <v>44824</v>
      </c>
      <c r="C269" s="1" t="n">
        <v>45962</v>
      </c>
      <c r="D269" t="inlineStr">
        <is>
          <t>VÄSTERNORRLANDS LÄN</t>
        </is>
      </c>
      <c r="E269" t="inlineStr">
        <is>
          <t>KRAMFORS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11289-2022</t>
        </is>
      </c>
      <c r="B270" s="1" t="n">
        <v>44629</v>
      </c>
      <c r="C270" s="1" t="n">
        <v>45962</v>
      </c>
      <c r="D270" t="inlineStr">
        <is>
          <t>VÄSTERNORRLANDS LÄN</t>
        </is>
      </c>
      <c r="E270" t="inlineStr">
        <is>
          <t>KRAMFORS</t>
        </is>
      </c>
      <c r="G270" t="n">
        <v>6.3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6486-2022</t>
        </is>
      </c>
      <c r="B271" s="1" t="n">
        <v>44601.41181712963</v>
      </c>
      <c r="C271" s="1" t="n">
        <v>45962</v>
      </c>
      <c r="D271" t="inlineStr">
        <is>
          <t>VÄSTERNORRLANDS LÄN</t>
        </is>
      </c>
      <c r="E271" t="inlineStr">
        <is>
          <t>KRAMFORS</t>
        </is>
      </c>
      <c r="G271" t="n">
        <v>0.1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16163-2025</t>
        </is>
      </c>
      <c r="B272" s="1" t="n">
        <v>45750</v>
      </c>
      <c r="C272" s="1" t="n">
        <v>45962</v>
      </c>
      <c r="D272" t="inlineStr">
        <is>
          <t>VÄSTERNORRLANDS LÄN</t>
        </is>
      </c>
      <c r="E272" t="inlineStr">
        <is>
          <t>KRAMFORS</t>
        </is>
      </c>
      <c r="G272" t="n">
        <v>5.6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5358-2023</t>
        </is>
      </c>
      <c r="B273" s="1" t="n">
        <v>44956</v>
      </c>
      <c r="C273" s="1" t="n">
        <v>45962</v>
      </c>
      <c r="D273" t="inlineStr">
        <is>
          <t>VÄSTERNORRLANDS LÄN</t>
        </is>
      </c>
      <c r="E273" t="inlineStr">
        <is>
          <t>KRAMFORS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50649-2023</t>
        </is>
      </c>
      <c r="B274" s="1" t="n">
        <v>45217</v>
      </c>
      <c r="C274" s="1" t="n">
        <v>45962</v>
      </c>
      <c r="D274" t="inlineStr">
        <is>
          <t>VÄSTERNORRLANDS LÄN</t>
        </is>
      </c>
      <c r="E274" t="inlineStr">
        <is>
          <t>KRAMFORS</t>
        </is>
      </c>
      <c r="G274" t="n">
        <v>2.7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31339-2022</t>
        </is>
      </c>
      <c r="B275" s="1" t="n">
        <v>44774</v>
      </c>
      <c r="C275" s="1" t="n">
        <v>45962</v>
      </c>
      <c r="D275" t="inlineStr">
        <is>
          <t>VÄSTERNORRLANDS LÄN</t>
        </is>
      </c>
      <c r="E275" t="inlineStr">
        <is>
          <t>KRAMFORS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48176-2023</t>
        </is>
      </c>
      <c r="B276" s="1" t="n">
        <v>45199</v>
      </c>
      <c r="C276" s="1" t="n">
        <v>45962</v>
      </c>
      <c r="D276" t="inlineStr">
        <is>
          <t>VÄSTERNORRLANDS LÄN</t>
        </is>
      </c>
      <c r="E276" t="inlineStr">
        <is>
          <t>KRAMFORS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18654-2025</t>
        </is>
      </c>
      <c r="B277" s="1" t="n">
        <v>45763.57469907407</v>
      </c>
      <c r="C277" s="1" t="n">
        <v>45962</v>
      </c>
      <c r="D277" t="inlineStr">
        <is>
          <t>VÄSTERNORRLANDS LÄN</t>
        </is>
      </c>
      <c r="E277" t="inlineStr">
        <is>
          <t>KRAMFORS</t>
        </is>
      </c>
      <c r="F277" t="inlineStr">
        <is>
          <t>SCA</t>
        </is>
      </c>
      <c r="G277" t="n">
        <v>4.4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42916-2023</t>
        </is>
      </c>
      <c r="B278" s="1" t="n">
        <v>45182.51847222223</v>
      </c>
      <c r="C278" s="1" t="n">
        <v>45962</v>
      </c>
      <c r="D278" t="inlineStr">
        <is>
          <t>VÄSTERNORRLANDS LÄN</t>
        </is>
      </c>
      <c r="E278" t="inlineStr">
        <is>
          <t>KRAMFORS</t>
        </is>
      </c>
      <c r="G278" t="n">
        <v>0.8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37674-2024</t>
        </is>
      </c>
      <c r="B279" s="1" t="n">
        <v>45541</v>
      </c>
      <c r="C279" s="1" t="n">
        <v>45962</v>
      </c>
      <c r="D279" t="inlineStr">
        <is>
          <t>VÄSTERNORRLANDS LÄN</t>
        </is>
      </c>
      <c r="E279" t="inlineStr">
        <is>
          <t>KRAMFORS</t>
        </is>
      </c>
      <c r="G279" t="n">
        <v>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3462-2024</t>
        </is>
      </c>
      <c r="B280" s="1" t="n">
        <v>45320</v>
      </c>
      <c r="C280" s="1" t="n">
        <v>45962</v>
      </c>
      <c r="D280" t="inlineStr">
        <is>
          <t>VÄSTERNORRLANDS LÄN</t>
        </is>
      </c>
      <c r="E280" t="inlineStr">
        <is>
          <t>KRAMFORS</t>
        </is>
      </c>
      <c r="F280" t="inlineStr">
        <is>
          <t>Kommuner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57972-2023</t>
        </is>
      </c>
      <c r="B281" s="1" t="n">
        <v>45245</v>
      </c>
      <c r="C281" s="1" t="n">
        <v>45962</v>
      </c>
      <c r="D281" t="inlineStr">
        <is>
          <t>VÄSTERNORRLANDS LÄN</t>
        </is>
      </c>
      <c r="E281" t="inlineStr">
        <is>
          <t>KRAMFORS</t>
        </is>
      </c>
      <c r="G281" t="n">
        <v>4.4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1385-2022</t>
        </is>
      </c>
      <c r="B282" s="1" t="n">
        <v>44573.38556712963</v>
      </c>
      <c r="C282" s="1" t="n">
        <v>45962</v>
      </c>
      <c r="D282" t="inlineStr">
        <is>
          <t>VÄSTERNORRLANDS LÄN</t>
        </is>
      </c>
      <c r="E282" t="inlineStr">
        <is>
          <t>KRAMFORS</t>
        </is>
      </c>
      <c r="G282" t="n">
        <v>4.6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8706-2024</t>
        </is>
      </c>
      <c r="B283" s="1" t="n">
        <v>45355</v>
      </c>
      <c r="C283" s="1" t="n">
        <v>45962</v>
      </c>
      <c r="D283" t="inlineStr">
        <is>
          <t>VÄSTERNORRLANDS LÄN</t>
        </is>
      </c>
      <c r="E283" t="inlineStr">
        <is>
          <t>KRAMFORS</t>
        </is>
      </c>
      <c r="G283" t="n">
        <v>5.9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10503-2025</t>
        </is>
      </c>
      <c r="B284" s="1" t="n">
        <v>45721.38605324074</v>
      </c>
      <c r="C284" s="1" t="n">
        <v>45962</v>
      </c>
      <c r="D284" t="inlineStr">
        <is>
          <t>VÄSTERNORRLANDS LÄN</t>
        </is>
      </c>
      <c r="E284" t="inlineStr">
        <is>
          <t>KRAMFORS</t>
        </is>
      </c>
      <c r="F284" t="inlineStr">
        <is>
          <t>SCA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518-2025</t>
        </is>
      </c>
      <c r="B285" s="1" t="n">
        <v>45664.47759259259</v>
      </c>
      <c r="C285" s="1" t="n">
        <v>45962</v>
      </c>
      <c r="D285" t="inlineStr">
        <is>
          <t>VÄSTERNORRLANDS LÄN</t>
        </is>
      </c>
      <c r="E285" t="inlineStr">
        <is>
          <t>KRAMFORS</t>
        </is>
      </c>
      <c r="G285" t="n">
        <v>0.4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4144-2025</t>
        </is>
      </c>
      <c r="B286" s="1" t="n">
        <v>45685</v>
      </c>
      <c r="C286" s="1" t="n">
        <v>45962</v>
      </c>
      <c r="D286" t="inlineStr">
        <is>
          <t>VÄSTERNORRLANDS LÄN</t>
        </is>
      </c>
      <c r="E286" t="inlineStr">
        <is>
          <t>KRAMFORS</t>
        </is>
      </c>
      <c r="G286" t="n">
        <v>22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10502-2025</t>
        </is>
      </c>
      <c r="B287" s="1" t="n">
        <v>45721.38591435185</v>
      </c>
      <c r="C287" s="1" t="n">
        <v>45962</v>
      </c>
      <c r="D287" t="inlineStr">
        <is>
          <t>VÄSTERNORRLANDS LÄN</t>
        </is>
      </c>
      <c r="E287" t="inlineStr">
        <is>
          <t>KRAMFORS</t>
        </is>
      </c>
      <c r="F287" t="inlineStr">
        <is>
          <t>SCA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11251-2025</t>
        </is>
      </c>
      <c r="B288" s="1" t="n">
        <v>45726.38609953703</v>
      </c>
      <c r="C288" s="1" t="n">
        <v>45962</v>
      </c>
      <c r="D288" t="inlineStr">
        <is>
          <t>VÄSTERNORRLANDS LÄN</t>
        </is>
      </c>
      <c r="E288" t="inlineStr">
        <is>
          <t>KRAMFORS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28318-2022</t>
        </is>
      </c>
      <c r="B289" s="1" t="n">
        <v>44747.37167824074</v>
      </c>
      <c r="C289" s="1" t="n">
        <v>45962</v>
      </c>
      <c r="D289" t="inlineStr">
        <is>
          <t>VÄSTERNORRLANDS LÄN</t>
        </is>
      </c>
      <c r="E289" t="inlineStr">
        <is>
          <t>KRAMFORS</t>
        </is>
      </c>
      <c r="G289" t="n">
        <v>0.6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11042-2023</t>
        </is>
      </c>
      <c r="B290" s="1" t="n">
        <v>44991</v>
      </c>
      <c r="C290" s="1" t="n">
        <v>45962</v>
      </c>
      <c r="D290" t="inlineStr">
        <is>
          <t>VÄSTERNORRLANDS LÄN</t>
        </is>
      </c>
      <c r="E290" t="inlineStr">
        <is>
          <t>KRAMFORS</t>
        </is>
      </c>
      <c r="F290" t="inlineStr">
        <is>
          <t>SCA</t>
        </is>
      </c>
      <c r="G290" t="n">
        <v>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52977-2024</t>
        </is>
      </c>
      <c r="B291" s="1" t="n">
        <v>45611</v>
      </c>
      <c r="C291" s="1" t="n">
        <v>45962</v>
      </c>
      <c r="D291" t="inlineStr">
        <is>
          <t>VÄSTERNORRLANDS LÄN</t>
        </is>
      </c>
      <c r="E291" t="inlineStr">
        <is>
          <t>KRAMFORS</t>
        </is>
      </c>
      <c r="G291" t="n">
        <v>5.8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4915-2023</t>
        </is>
      </c>
      <c r="B292" s="1" t="n">
        <v>44958.39085648148</v>
      </c>
      <c r="C292" s="1" t="n">
        <v>45962</v>
      </c>
      <c r="D292" t="inlineStr">
        <is>
          <t>VÄSTERNORRLANDS LÄN</t>
        </is>
      </c>
      <c r="E292" t="inlineStr">
        <is>
          <t>KRAMFORS</t>
        </is>
      </c>
      <c r="G292" t="n">
        <v>5.1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1745-2022</t>
        </is>
      </c>
      <c r="B293" s="1" t="n">
        <v>44574</v>
      </c>
      <c r="C293" s="1" t="n">
        <v>45962</v>
      </c>
      <c r="D293" t="inlineStr">
        <is>
          <t>VÄSTERNORRLANDS LÄN</t>
        </is>
      </c>
      <c r="E293" t="inlineStr">
        <is>
          <t>KRAMFORS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1624-2022</t>
        </is>
      </c>
      <c r="B294" s="1" t="n">
        <v>44573</v>
      </c>
      <c r="C294" s="1" t="n">
        <v>45962</v>
      </c>
      <c r="D294" t="inlineStr">
        <is>
          <t>VÄSTERNORRLANDS LÄN</t>
        </is>
      </c>
      <c r="E294" t="inlineStr">
        <is>
          <t>KRAMFORS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1783-2024</t>
        </is>
      </c>
      <c r="B295" s="1" t="n">
        <v>45307</v>
      </c>
      <c r="C295" s="1" t="n">
        <v>45962</v>
      </c>
      <c r="D295" t="inlineStr">
        <is>
          <t>VÄSTERNORRLANDS LÄN</t>
        </is>
      </c>
      <c r="E295" t="inlineStr">
        <is>
          <t>KRAMFORS</t>
        </is>
      </c>
      <c r="G295" t="n">
        <v>4.1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11248-2025</t>
        </is>
      </c>
      <c r="B296" s="1" t="n">
        <v>45726</v>
      </c>
      <c r="C296" s="1" t="n">
        <v>45962</v>
      </c>
      <c r="D296" t="inlineStr">
        <is>
          <t>VÄSTERNORRLANDS LÄN</t>
        </is>
      </c>
      <c r="E296" t="inlineStr">
        <is>
          <t>KRAMFORS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50770-2021</t>
        </is>
      </c>
      <c r="B297" s="1" t="n">
        <v>44460.43626157408</v>
      </c>
      <c r="C297" s="1" t="n">
        <v>45962</v>
      </c>
      <c r="D297" t="inlineStr">
        <is>
          <t>VÄSTERNORRLANDS LÄN</t>
        </is>
      </c>
      <c r="E297" t="inlineStr">
        <is>
          <t>KRAMFORS</t>
        </is>
      </c>
      <c r="G297" t="n">
        <v>1.6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36034-2023</t>
        </is>
      </c>
      <c r="B298" s="1" t="n">
        <v>45148</v>
      </c>
      <c r="C298" s="1" t="n">
        <v>45962</v>
      </c>
      <c r="D298" t="inlineStr">
        <is>
          <t>VÄSTERNORRLANDS LÄN</t>
        </is>
      </c>
      <c r="E298" t="inlineStr">
        <is>
          <t>KRAMFORS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63228-2023</t>
        </is>
      </c>
      <c r="B299" s="1" t="n">
        <v>45273</v>
      </c>
      <c r="C299" s="1" t="n">
        <v>45962</v>
      </c>
      <c r="D299" t="inlineStr">
        <is>
          <t>VÄSTERNORRLANDS LÄN</t>
        </is>
      </c>
      <c r="E299" t="inlineStr">
        <is>
          <t>KRAMFORS</t>
        </is>
      </c>
      <c r="G299" t="n">
        <v>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46166-2023</t>
        </is>
      </c>
      <c r="B300" s="1" t="n">
        <v>45190</v>
      </c>
      <c r="C300" s="1" t="n">
        <v>45962</v>
      </c>
      <c r="D300" t="inlineStr">
        <is>
          <t>VÄSTERNORRLANDS LÄN</t>
        </is>
      </c>
      <c r="E300" t="inlineStr">
        <is>
          <t>KRAMFORS</t>
        </is>
      </c>
      <c r="G300" t="n">
        <v>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59378-2024</t>
        </is>
      </c>
      <c r="B301" s="1" t="n">
        <v>45638.35197916667</v>
      </c>
      <c r="C301" s="1" t="n">
        <v>45962</v>
      </c>
      <c r="D301" t="inlineStr">
        <is>
          <t>VÄSTERNORRLANDS LÄN</t>
        </is>
      </c>
      <c r="E301" t="inlineStr">
        <is>
          <t>KRAMFORS</t>
        </is>
      </c>
      <c r="G301" t="n">
        <v>7.1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33328-2024</t>
        </is>
      </c>
      <c r="B302" s="1" t="n">
        <v>45519.29268518519</v>
      </c>
      <c r="C302" s="1" t="n">
        <v>45962</v>
      </c>
      <c r="D302" t="inlineStr">
        <is>
          <t>VÄSTERNORRLANDS LÄN</t>
        </is>
      </c>
      <c r="E302" t="inlineStr">
        <is>
          <t>KRAMFORS</t>
        </is>
      </c>
      <c r="G302" t="n">
        <v>5.8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40434-2022</t>
        </is>
      </c>
      <c r="B303" s="1" t="n">
        <v>44819</v>
      </c>
      <c r="C303" s="1" t="n">
        <v>45962</v>
      </c>
      <c r="D303" t="inlineStr">
        <is>
          <t>VÄSTERNORRLANDS LÄN</t>
        </is>
      </c>
      <c r="E303" t="inlineStr">
        <is>
          <t>KRAMFORS</t>
        </is>
      </c>
      <c r="G303" t="n">
        <v>3.4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42566-2021</t>
        </is>
      </c>
      <c r="B304" s="1" t="n">
        <v>44428</v>
      </c>
      <c r="C304" s="1" t="n">
        <v>45962</v>
      </c>
      <c r="D304" t="inlineStr">
        <is>
          <t>VÄSTERNORRLANDS LÄN</t>
        </is>
      </c>
      <c r="E304" t="inlineStr">
        <is>
          <t>KRAMFORS</t>
        </is>
      </c>
      <c r="G304" t="n">
        <v>5.1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32908-2024</t>
        </is>
      </c>
      <c r="B305" s="1" t="n">
        <v>45516</v>
      </c>
      <c r="C305" s="1" t="n">
        <v>45962</v>
      </c>
      <c r="D305" t="inlineStr">
        <is>
          <t>VÄSTERNORRLANDS LÄN</t>
        </is>
      </c>
      <c r="E305" t="inlineStr">
        <is>
          <t>KRAMFORS</t>
        </is>
      </c>
      <c r="G305" t="n">
        <v>0.7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12539-2022</t>
        </is>
      </c>
      <c r="B306" s="1" t="n">
        <v>44638</v>
      </c>
      <c r="C306" s="1" t="n">
        <v>45962</v>
      </c>
      <c r="D306" t="inlineStr">
        <is>
          <t>VÄSTERNORRLANDS LÄN</t>
        </is>
      </c>
      <c r="E306" t="inlineStr">
        <is>
          <t>KRAMFORS</t>
        </is>
      </c>
      <c r="G306" t="n">
        <v>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54362-2024</t>
        </is>
      </c>
      <c r="B307" s="1" t="n">
        <v>45617</v>
      </c>
      <c r="C307" s="1" t="n">
        <v>45962</v>
      </c>
      <c r="D307" t="inlineStr">
        <is>
          <t>VÄSTERNORRLANDS LÄN</t>
        </is>
      </c>
      <c r="E307" t="inlineStr">
        <is>
          <t>KRAMFORS</t>
        </is>
      </c>
      <c r="G307" t="n">
        <v>1.7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539-2025</t>
        </is>
      </c>
      <c r="B308" s="1" t="n">
        <v>45664.51965277778</v>
      </c>
      <c r="C308" s="1" t="n">
        <v>45962</v>
      </c>
      <c r="D308" t="inlineStr">
        <is>
          <t>VÄSTERNORRLANDS LÄN</t>
        </is>
      </c>
      <c r="E308" t="inlineStr">
        <is>
          <t>KRAMFORS</t>
        </is>
      </c>
      <c r="G308" t="n">
        <v>2.5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42063-2022</t>
        </is>
      </c>
      <c r="B309" s="1" t="n">
        <v>44830</v>
      </c>
      <c r="C309" s="1" t="n">
        <v>45962</v>
      </c>
      <c r="D309" t="inlineStr">
        <is>
          <t>VÄSTERNORRLANDS LÄN</t>
        </is>
      </c>
      <c r="E309" t="inlineStr">
        <is>
          <t>KRAMFORS</t>
        </is>
      </c>
      <c r="G309" t="n">
        <v>4.6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18643-2025</t>
        </is>
      </c>
      <c r="B310" s="1" t="n">
        <v>45763.57328703703</v>
      </c>
      <c r="C310" s="1" t="n">
        <v>45962</v>
      </c>
      <c r="D310" t="inlineStr">
        <is>
          <t>VÄSTERNORRLANDS LÄN</t>
        </is>
      </c>
      <c r="E310" t="inlineStr">
        <is>
          <t>KRAMFORS</t>
        </is>
      </c>
      <c r="F310" t="inlineStr">
        <is>
          <t>SCA</t>
        </is>
      </c>
      <c r="G310" t="n">
        <v>3.1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28355-2023</t>
        </is>
      </c>
      <c r="B311" s="1" t="n">
        <v>45099</v>
      </c>
      <c r="C311" s="1" t="n">
        <v>45962</v>
      </c>
      <c r="D311" t="inlineStr">
        <is>
          <t>VÄSTERNORRLANDS LÄN</t>
        </is>
      </c>
      <c r="E311" t="inlineStr">
        <is>
          <t>KRAMFORS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61914-2023</t>
        </is>
      </c>
      <c r="B312" s="1" t="n">
        <v>45265</v>
      </c>
      <c r="C312" s="1" t="n">
        <v>45962</v>
      </c>
      <c r="D312" t="inlineStr">
        <is>
          <t>VÄSTERNORRLANDS LÄN</t>
        </is>
      </c>
      <c r="E312" t="inlineStr">
        <is>
          <t>KRAMFORS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18648-2025</t>
        </is>
      </c>
      <c r="B313" s="1" t="n">
        <v>45763.57391203703</v>
      </c>
      <c r="C313" s="1" t="n">
        <v>45962</v>
      </c>
      <c r="D313" t="inlineStr">
        <is>
          <t>VÄSTERNORRLANDS LÄN</t>
        </is>
      </c>
      <c r="E313" t="inlineStr">
        <is>
          <t>KRAMFORS</t>
        </is>
      </c>
      <c r="F313" t="inlineStr">
        <is>
          <t>SCA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12744-2023</t>
        </is>
      </c>
      <c r="B314" s="1" t="n">
        <v>45000</v>
      </c>
      <c r="C314" s="1" t="n">
        <v>45962</v>
      </c>
      <c r="D314" t="inlineStr">
        <is>
          <t>VÄSTERNORRLANDS LÄN</t>
        </is>
      </c>
      <c r="E314" t="inlineStr">
        <is>
          <t>KRAMFORS</t>
        </is>
      </c>
      <c r="F314" t="inlineStr">
        <is>
          <t>SCA</t>
        </is>
      </c>
      <c r="G314" t="n">
        <v>2.8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47478-2023</t>
        </is>
      </c>
      <c r="B315" s="1" t="n">
        <v>45202</v>
      </c>
      <c r="C315" s="1" t="n">
        <v>45962</v>
      </c>
      <c r="D315" t="inlineStr">
        <is>
          <t>VÄSTERNORRLANDS LÄN</t>
        </is>
      </c>
      <c r="E315" t="inlineStr">
        <is>
          <t>KRAMFORS</t>
        </is>
      </c>
      <c r="F315" t="inlineStr">
        <is>
          <t>SCA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47659-2024</t>
        </is>
      </c>
      <c r="B316" s="1" t="n">
        <v>45588</v>
      </c>
      <c r="C316" s="1" t="n">
        <v>45962</v>
      </c>
      <c r="D316" t="inlineStr">
        <is>
          <t>VÄSTERNORRLANDS LÄN</t>
        </is>
      </c>
      <c r="E316" t="inlineStr">
        <is>
          <t>KRAMFORS</t>
        </is>
      </c>
      <c r="G316" t="n">
        <v>4.4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2080-2025</t>
        </is>
      </c>
      <c r="B317" s="1" t="n">
        <v>45672</v>
      </c>
      <c r="C317" s="1" t="n">
        <v>45962</v>
      </c>
      <c r="D317" t="inlineStr">
        <is>
          <t>VÄSTERNORRLANDS LÄN</t>
        </is>
      </c>
      <c r="E317" t="inlineStr">
        <is>
          <t>KRAMFORS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14177-2025</t>
        </is>
      </c>
      <c r="B318" s="1" t="n">
        <v>45740.53023148148</v>
      </c>
      <c r="C318" s="1" t="n">
        <v>45962</v>
      </c>
      <c r="D318" t="inlineStr">
        <is>
          <t>VÄSTERNORRLANDS LÄN</t>
        </is>
      </c>
      <c r="E318" t="inlineStr">
        <is>
          <t>KRAMFORS</t>
        </is>
      </c>
      <c r="G318" t="n">
        <v>1.8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18264-2025</t>
        </is>
      </c>
      <c r="B319" s="1" t="n">
        <v>45762.36515046296</v>
      </c>
      <c r="C319" s="1" t="n">
        <v>45962</v>
      </c>
      <c r="D319" t="inlineStr">
        <is>
          <t>VÄSTERNORRLANDS LÄN</t>
        </is>
      </c>
      <c r="E319" t="inlineStr">
        <is>
          <t>KRAMFORS</t>
        </is>
      </c>
      <c r="F319" t="inlineStr">
        <is>
          <t>Kommuner</t>
        </is>
      </c>
      <c r="G319" t="n">
        <v>2.9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3447-2025</t>
        </is>
      </c>
      <c r="B320" s="1" t="n">
        <v>45680.47208333333</v>
      </c>
      <c r="C320" s="1" t="n">
        <v>45962</v>
      </c>
      <c r="D320" t="inlineStr">
        <is>
          <t>VÄSTERNORRLANDS LÄN</t>
        </is>
      </c>
      <c r="E320" t="inlineStr">
        <is>
          <t>KRAMFORS</t>
        </is>
      </c>
      <c r="G320" t="n">
        <v>0.2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3454-2025</t>
        </is>
      </c>
      <c r="B321" s="1" t="n">
        <v>45680.47600694445</v>
      </c>
      <c r="C321" s="1" t="n">
        <v>45962</v>
      </c>
      <c r="D321" t="inlineStr">
        <is>
          <t>VÄSTERNORRLANDS LÄN</t>
        </is>
      </c>
      <c r="E321" t="inlineStr">
        <is>
          <t>KRAMFORS</t>
        </is>
      </c>
      <c r="G321" t="n">
        <v>2.2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36209-2022</t>
        </is>
      </c>
      <c r="B322" s="1" t="n">
        <v>44803</v>
      </c>
      <c r="C322" s="1" t="n">
        <v>45962</v>
      </c>
      <c r="D322" t="inlineStr">
        <is>
          <t>VÄSTERNORRLANDS LÄN</t>
        </is>
      </c>
      <c r="E322" t="inlineStr">
        <is>
          <t>KRAMFORS</t>
        </is>
      </c>
      <c r="G322" t="n">
        <v>3.6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2385-2025</t>
        </is>
      </c>
      <c r="B323" s="1" t="n">
        <v>45674</v>
      </c>
      <c r="C323" s="1" t="n">
        <v>45962</v>
      </c>
      <c r="D323" t="inlineStr">
        <is>
          <t>VÄSTERNORRLANDS LÄN</t>
        </is>
      </c>
      <c r="E323" t="inlineStr">
        <is>
          <t>KRAMFORS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58743-2023</t>
        </is>
      </c>
      <c r="B324" s="1" t="n">
        <v>45251.9290625</v>
      </c>
      <c r="C324" s="1" t="n">
        <v>45962</v>
      </c>
      <c r="D324" t="inlineStr">
        <is>
          <t>VÄSTERNORRLANDS LÄN</t>
        </is>
      </c>
      <c r="E324" t="inlineStr">
        <is>
          <t>KRAMFORS</t>
        </is>
      </c>
      <c r="F324" t="inlineStr">
        <is>
          <t>Kommuner</t>
        </is>
      </c>
      <c r="G324" t="n">
        <v>3.7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5070-2024</t>
        </is>
      </c>
      <c r="B325" s="1" t="n">
        <v>45329</v>
      </c>
      <c r="C325" s="1" t="n">
        <v>45962</v>
      </c>
      <c r="D325" t="inlineStr">
        <is>
          <t>VÄSTERNORRLANDS LÄN</t>
        </is>
      </c>
      <c r="E325" t="inlineStr">
        <is>
          <t>KRAMFORS</t>
        </is>
      </c>
      <c r="G325" t="n">
        <v>14.4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51846-2024</t>
        </is>
      </c>
      <c r="B326" s="1" t="n">
        <v>45607.52575231482</v>
      </c>
      <c r="C326" s="1" t="n">
        <v>45962</v>
      </c>
      <c r="D326" t="inlineStr">
        <is>
          <t>VÄSTERNORRLANDS LÄN</t>
        </is>
      </c>
      <c r="E326" t="inlineStr">
        <is>
          <t>KRAMFORS</t>
        </is>
      </c>
      <c r="G326" t="n">
        <v>3.5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4601-2023</t>
        </is>
      </c>
      <c r="B327" s="1" t="n">
        <v>44956</v>
      </c>
      <c r="C327" s="1" t="n">
        <v>45962</v>
      </c>
      <c r="D327" t="inlineStr">
        <is>
          <t>VÄSTERNORRLANDS LÄN</t>
        </is>
      </c>
      <c r="E327" t="inlineStr">
        <is>
          <t>KRAMFORS</t>
        </is>
      </c>
      <c r="G327" t="n">
        <v>8.4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4602-2023</t>
        </is>
      </c>
      <c r="B328" s="1" t="n">
        <v>44956</v>
      </c>
      <c r="C328" s="1" t="n">
        <v>45962</v>
      </c>
      <c r="D328" t="inlineStr">
        <is>
          <t>VÄSTERNORRLANDS LÄN</t>
        </is>
      </c>
      <c r="E328" t="inlineStr">
        <is>
          <t>KRAMFORS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16066-2021</t>
        </is>
      </c>
      <c r="B329" s="1" t="n">
        <v>44287.87048611111</v>
      </c>
      <c r="C329" s="1" t="n">
        <v>45962</v>
      </c>
      <c r="D329" t="inlineStr">
        <is>
          <t>VÄSTERNORRLANDS LÄN</t>
        </is>
      </c>
      <c r="E329" t="inlineStr">
        <is>
          <t>KRAMFORS</t>
        </is>
      </c>
      <c r="G329" t="n">
        <v>1.1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4484-2024</t>
        </is>
      </c>
      <c r="B330" s="1" t="n">
        <v>45327</v>
      </c>
      <c r="C330" s="1" t="n">
        <v>45962</v>
      </c>
      <c r="D330" t="inlineStr">
        <is>
          <t>VÄSTERNORRLANDS LÄN</t>
        </is>
      </c>
      <c r="E330" t="inlineStr">
        <is>
          <t>KRAMFORS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59084-2022</t>
        </is>
      </c>
      <c r="B331" s="1" t="n">
        <v>44897</v>
      </c>
      <c r="C331" s="1" t="n">
        <v>45962</v>
      </c>
      <c r="D331" t="inlineStr">
        <is>
          <t>VÄSTERNORRLANDS LÄN</t>
        </is>
      </c>
      <c r="E331" t="inlineStr">
        <is>
          <t>KRAMFORS</t>
        </is>
      </c>
      <c r="G331" t="n">
        <v>1.7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61173-2024</t>
        </is>
      </c>
      <c r="B332" s="1" t="n">
        <v>45645.60475694444</v>
      </c>
      <c r="C332" s="1" t="n">
        <v>45962</v>
      </c>
      <c r="D332" t="inlineStr">
        <is>
          <t>VÄSTERNORRLANDS LÄN</t>
        </is>
      </c>
      <c r="E332" t="inlineStr">
        <is>
          <t>KRAMFORS</t>
        </is>
      </c>
      <c r="G332" t="n">
        <v>7.5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32465-2023</t>
        </is>
      </c>
      <c r="B333" s="1" t="n">
        <v>45120.9265625</v>
      </c>
      <c r="C333" s="1" t="n">
        <v>45962</v>
      </c>
      <c r="D333" t="inlineStr">
        <is>
          <t>VÄSTERNORRLANDS LÄN</t>
        </is>
      </c>
      <c r="E333" t="inlineStr">
        <is>
          <t>KRAMFORS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8716-2025</t>
        </is>
      </c>
      <c r="B334" s="1" t="n">
        <v>45712.50101851852</v>
      </c>
      <c r="C334" s="1" t="n">
        <v>45962</v>
      </c>
      <c r="D334" t="inlineStr">
        <is>
          <t>VÄSTERNORRLANDS LÄN</t>
        </is>
      </c>
      <c r="E334" t="inlineStr">
        <is>
          <t>KRAMFORS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34642-2024</t>
        </is>
      </c>
      <c r="B335" s="1" t="n">
        <v>45526</v>
      </c>
      <c r="C335" s="1" t="n">
        <v>45962</v>
      </c>
      <c r="D335" t="inlineStr">
        <is>
          <t>VÄSTERNORRLANDS LÄN</t>
        </is>
      </c>
      <c r="E335" t="inlineStr">
        <is>
          <t>KRAMFORS</t>
        </is>
      </c>
      <c r="G335" t="n">
        <v>0.2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10392-2024</t>
        </is>
      </c>
      <c r="B336" s="1" t="n">
        <v>45365</v>
      </c>
      <c r="C336" s="1" t="n">
        <v>45962</v>
      </c>
      <c r="D336" t="inlineStr">
        <is>
          <t>VÄSTERNORRLANDS LÄN</t>
        </is>
      </c>
      <c r="E336" t="inlineStr">
        <is>
          <t>KRAMFORS</t>
        </is>
      </c>
      <c r="G336" t="n">
        <v>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3493-2025</t>
        </is>
      </c>
      <c r="B337" s="1" t="n">
        <v>45680.55401620371</v>
      </c>
      <c r="C337" s="1" t="n">
        <v>45962</v>
      </c>
      <c r="D337" t="inlineStr">
        <is>
          <t>VÄSTERNORRLANDS LÄN</t>
        </is>
      </c>
      <c r="E337" t="inlineStr">
        <is>
          <t>KRAMFORS</t>
        </is>
      </c>
      <c r="G337" t="n">
        <v>6.4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43136-2023</t>
        </is>
      </c>
      <c r="B338" s="1" t="n">
        <v>45180</v>
      </c>
      <c r="C338" s="1" t="n">
        <v>45962</v>
      </c>
      <c r="D338" t="inlineStr">
        <is>
          <t>VÄSTERNORRLANDS LÄN</t>
        </is>
      </c>
      <c r="E338" t="inlineStr">
        <is>
          <t>KRAMFORS</t>
        </is>
      </c>
      <c r="G338" t="n">
        <v>10.2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14842-2025</t>
        </is>
      </c>
      <c r="B339" s="1" t="n">
        <v>45743.38627314815</v>
      </c>
      <c r="C339" s="1" t="n">
        <v>45962</v>
      </c>
      <c r="D339" t="inlineStr">
        <is>
          <t>VÄSTERNORRLANDS LÄN</t>
        </is>
      </c>
      <c r="E339" t="inlineStr">
        <is>
          <t>KRAMFORS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14870-2025</t>
        </is>
      </c>
      <c r="B340" s="1" t="n">
        <v>45743.44844907407</v>
      </c>
      <c r="C340" s="1" t="n">
        <v>45962</v>
      </c>
      <c r="D340" t="inlineStr">
        <is>
          <t>VÄSTERNORRLANDS LÄN</t>
        </is>
      </c>
      <c r="E340" t="inlineStr">
        <is>
          <t>KRAMFORS</t>
        </is>
      </c>
      <c r="G340" t="n">
        <v>0.7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18604-2024</t>
        </is>
      </c>
      <c r="B341" s="1" t="n">
        <v>45425</v>
      </c>
      <c r="C341" s="1" t="n">
        <v>45962</v>
      </c>
      <c r="D341" t="inlineStr">
        <is>
          <t>VÄSTERNORRLANDS LÄN</t>
        </is>
      </c>
      <c r="E341" t="inlineStr">
        <is>
          <t>KRAMFORS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61619-2023</t>
        </is>
      </c>
      <c r="B342" s="1" t="n">
        <v>45261</v>
      </c>
      <c r="C342" s="1" t="n">
        <v>45962</v>
      </c>
      <c r="D342" t="inlineStr">
        <is>
          <t>VÄSTERNORRLANDS LÄN</t>
        </is>
      </c>
      <c r="E342" t="inlineStr">
        <is>
          <t>KRAMFORS</t>
        </is>
      </c>
      <c r="G342" t="n">
        <v>3.1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64753-2023</t>
        </is>
      </c>
      <c r="B343" s="1" t="n">
        <v>45281.92898148148</v>
      </c>
      <c r="C343" s="1" t="n">
        <v>45962</v>
      </c>
      <c r="D343" t="inlineStr">
        <is>
          <t>VÄSTERNORRLANDS LÄN</t>
        </is>
      </c>
      <c r="E343" t="inlineStr">
        <is>
          <t>KRAMFORS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152-2024</t>
        </is>
      </c>
      <c r="B344" s="1" t="n">
        <v>45294</v>
      </c>
      <c r="C344" s="1" t="n">
        <v>45962</v>
      </c>
      <c r="D344" t="inlineStr">
        <is>
          <t>VÄSTERNORRLANDS LÄN</t>
        </is>
      </c>
      <c r="E344" t="inlineStr">
        <is>
          <t>KRAMFORS</t>
        </is>
      </c>
      <c r="G344" t="n">
        <v>11.3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158-2024</t>
        </is>
      </c>
      <c r="B345" s="1" t="n">
        <v>45294.49413194445</v>
      </c>
      <c r="C345" s="1" t="n">
        <v>45962</v>
      </c>
      <c r="D345" t="inlineStr">
        <is>
          <t>VÄSTERNORRLANDS LÄN</t>
        </is>
      </c>
      <c r="E345" t="inlineStr">
        <is>
          <t>KRAMFORS</t>
        </is>
      </c>
      <c r="G345" t="n">
        <v>2.8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41813-2024</t>
        </is>
      </c>
      <c r="B346" s="1" t="n">
        <v>45561.37765046296</v>
      </c>
      <c r="C346" s="1" t="n">
        <v>45962</v>
      </c>
      <c r="D346" t="inlineStr">
        <is>
          <t>VÄSTERNORRLANDS LÄN</t>
        </is>
      </c>
      <c r="E346" t="inlineStr">
        <is>
          <t>KRAMFORS</t>
        </is>
      </c>
      <c r="G346" t="n">
        <v>8.1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35298-2023</t>
        </is>
      </c>
      <c r="B347" s="1" t="n">
        <v>45145.98226851852</v>
      </c>
      <c r="C347" s="1" t="n">
        <v>45962</v>
      </c>
      <c r="D347" t="inlineStr">
        <is>
          <t>VÄSTERNORRLANDS LÄN</t>
        </is>
      </c>
      <c r="E347" t="inlineStr">
        <is>
          <t>KRAMFORS</t>
        </is>
      </c>
      <c r="G347" t="n">
        <v>1.1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28356-2023</t>
        </is>
      </c>
      <c r="B348" s="1" t="n">
        <v>45099</v>
      </c>
      <c r="C348" s="1" t="n">
        <v>45962</v>
      </c>
      <c r="D348" t="inlineStr">
        <is>
          <t>VÄSTERNORRLANDS LÄN</t>
        </is>
      </c>
      <c r="E348" t="inlineStr">
        <is>
          <t>KRAMFORS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54166-2023</t>
        </is>
      </c>
      <c r="B349" s="1" t="n">
        <v>45225</v>
      </c>
      <c r="C349" s="1" t="n">
        <v>45962</v>
      </c>
      <c r="D349" t="inlineStr">
        <is>
          <t>VÄSTERNORRLANDS LÄN</t>
        </is>
      </c>
      <c r="E349" t="inlineStr">
        <is>
          <t>KRAMFORS</t>
        </is>
      </c>
      <c r="G349" t="n">
        <v>1.5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15314-2024</t>
        </is>
      </c>
      <c r="B350" s="1" t="n">
        <v>45400</v>
      </c>
      <c r="C350" s="1" t="n">
        <v>45962</v>
      </c>
      <c r="D350" t="inlineStr">
        <is>
          <t>VÄSTERNORRLANDS LÄN</t>
        </is>
      </c>
      <c r="E350" t="inlineStr">
        <is>
          <t>KRAMFORS</t>
        </is>
      </c>
      <c r="G350" t="n">
        <v>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15374-2024</t>
        </is>
      </c>
      <c r="B351" s="1" t="n">
        <v>45400</v>
      </c>
      <c r="C351" s="1" t="n">
        <v>45962</v>
      </c>
      <c r="D351" t="inlineStr">
        <is>
          <t>VÄSTERNORRLANDS LÄN</t>
        </is>
      </c>
      <c r="E351" t="inlineStr">
        <is>
          <t>KRAMFORS</t>
        </is>
      </c>
      <c r="G351" t="n">
        <v>29.6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49095-2022</t>
        </is>
      </c>
      <c r="B352" s="1" t="n">
        <v>44860.5884375</v>
      </c>
      <c r="C352" s="1" t="n">
        <v>45962</v>
      </c>
      <c r="D352" t="inlineStr">
        <is>
          <t>VÄSTERNORRLANDS LÄN</t>
        </is>
      </c>
      <c r="E352" t="inlineStr">
        <is>
          <t>KRAMFORS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28086-2023</t>
        </is>
      </c>
      <c r="B353" s="1" t="n">
        <v>45099.40969907407</v>
      </c>
      <c r="C353" s="1" t="n">
        <v>45962</v>
      </c>
      <c r="D353" t="inlineStr">
        <is>
          <t>VÄSTERNORRLANDS LÄN</t>
        </is>
      </c>
      <c r="E353" t="inlineStr">
        <is>
          <t>KRAMFORS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43872-2024</t>
        </is>
      </c>
      <c r="B354" s="1" t="n">
        <v>45572.38420138889</v>
      </c>
      <c r="C354" s="1" t="n">
        <v>45962</v>
      </c>
      <c r="D354" t="inlineStr">
        <is>
          <t>VÄSTERNORRLANDS LÄN</t>
        </is>
      </c>
      <c r="E354" t="inlineStr">
        <is>
          <t>KRAMFORS</t>
        </is>
      </c>
      <c r="G354" t="n">
        <v>0.8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43554-2022</t>
        </is>
      </c>
      <c r="B355" s="1" t="n">
        <v>44834</v>
      </c>
      <c r="C355" s="1" t="n">
        <v>45962</v>
      </c>
      <c r="D355" t="inlineStr">
        <is>
          <t>VÄSTERNORRLANDS LÄN</t>
        </is>
      </c>
      <c r="E355" t="inlineStr">
        <is>
          <t>KRAMFORS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33296-2024</t>
        </is>
      </c>
      <c r="B356" s="1" t="n">
        <v>45518</v>
      </c>
      <c r="C356" s="1" t="n">
        <v>45962</v>
      </c>
      <c r="D356" t="inlineStr">
        <is>
          <t>VÄSTERNORRLANDS LÄN</t>
        </is>
      </c>
      <c r="E356" t="inlineStr">
        <is>
          <t>KRAMFORS</t>
        </is>
      </c>
      <c r="G356" t="n">
        <v>2.7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54318-2023</t>
        </is>
      </c>
      <c r="B357" s="1" t="n">
        <v>45232</v>
      </c>
      <c r="C357" s="1" t="n">
        <v>45962</v>
      </c>
      <c r="D357" t="inlineStr">
        <is>
          <t>VÄSTERNORRLANDS LÄN</t>
        </is>
      </c>
      <c r="E357" t="inlineStr">
        <is>
          <t>KRAMFORS</t>
        </is>
      </c>
      <c r="F357" t="inlineStr">
        <is>
          <t>Kyrkan</t>
        </is>
      </c>
      <c r="G357" t="n">
        <v>6.8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12060-2025</t>
        </is>
      </c>
      <c r="B358" s="1" t="n">
        <v>45728</v>
      </c>
      <c r="C358" s="1" t="n">
        <v>45962</v>
      </c>
      <c r="D358" t="inlineStr">
        <is>
          <t>VÄSTERNORRLANDS LÄN</t>
        </is>
      </c>
      <c r="E358" t="inlineStr">
        <is>
          <t>KRAMFORS</t>
        </is>
      </c>
      <c r="G358" t="n">
        <v>5.7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11172-2025</t>
        </is>
      </c>
      <c r="B359" s="1" t="n">
        <v>45724</v>
      </c>
      <c r="C359" s="1" t="n">
        <v>45962</v>
      </c>
      <c r="D359" t="inlineStr">
        <is>
          <t>VÄSTERNORRLANDS LÄN</t>
        </is>
      </c>
      <c r="E359" t="inlineStr">
        <is>
          <t>KRAMFORS</t>
        </is>
      </c>
      <c r="G359" t="n">
        <v>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11189-2025</t>
        </is>
      </c>
      <c r="B360" s="1" t="n">
        <v>45725.71878472222</v>
      </c>
      <c r="C360" s="1" t="n">
        <v>45962</v>
      </c>
      <c r="D360" t="inlineStr">
        <is>
          <t>VÄSTERNORRLANDS LÄN</t>
        </is>
      </c>
      <c r="E360" t="inlineStr">
        <is>
          <t>KRAMFORS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16166-2025</t>
        </is>
      </c>
      <c r="B361" s="1" t="n">
        <v>45750.50871527778</v>
      </c>
      <c r="C361" s="1" t="n">
        <v>45962</v>
      </c>
      <c r="D361" t="inlineStr">
        <is>
          <t>VÄSTERNORRLANDS LÄN</t>
        </is>
      </c>
      <c r="E361" t="inlineStr">
        <is>
          <t>KRAMFORS</t>
        </is>
      </c>
      <c r="G361" t="n">
        <v>5.6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16167-2025</t>
        </is>
      </c>
      <c r="B362" s="1" t="n">
        <v>45750.51447916667</v>
      </c>
      <c r="C362" s="1" t="n">
        <v>45962</v>
      </c>
      <c r="D362" t="inlineStr">
        <is>
          <t>VÄSTERNORRLANDS LÄN</t>
        </is>
      </c>
      <c r="E362" t="inlineStr">
        <is>
          <t>KRAMFORS</t>
        </is>
      </c>
      <c r="G362" t="n">
        <v>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3614-2024</t>
        </is>
      </c>
      <c r="B363" s="1" t="n">
        <v>45320.92836805555</v>
      </c>
      <c r="C363" s="1" t="n">
        <v>45962</v>
      </c>
      <c r="D363" t="inlineStr">
        <is>
          <t>VÄSTERNORRLANDS LÄN</t>
        </is>
      </c>
      <c r="E363" t="inlineStr">
        <is>
          <t>KRAMFORS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36363-2022</t>
        </is>
      </c>
      <c r="B364" s="1" t="n">
        <v>44803</v>
      </c>
      <c r="C364" s="1" t="n">
        <v>45962</v>
      </c>
      <c r="D364" t="inlineStr">
        <is>
          <t>VÄSTERNORRLANDS LÄN</t>
        </is>
      </c>
      <c r="E364" t="inlineStr">
        <is>
          <t>KRAMFORS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67527-2020</t>
        </is>
      </c>
      <c r="B365" s="1" t="n">
        <v>44181</v>
      </c>
      <c r="C365" s="1" t="n">
        <v>45962</v>
      </c>
      <c r="D365" t="inlineStr">
        <is>
          <t>VÄSTERNORRLANDS LÄN</t>
        </is>
      </c>
      <c r="E365" t="inlineStr">
        <is>
          <t>KRAMFORS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14150-2024</t>
        </is>
      </c>
      <c r="B366" s="1" t="n">
        <v>45392</v>
      </c>
      <c r="C366" s="1" t="n">
        <v>45962</v>
      </c>
      <c r="D366" t="inlineStr">
        <is>
          <t>VÄSTERNORRLANDS LÄN</t>
        </is>
      </c>
      <c r="E366" t="inlineStr">
        <is>
          <t>KRAMFORS</t>
        </is>
      </c>
      <c r="G366" t="n">
        <v>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62821-2023</t>
        </is>
      </c>
      <c r="B367" s="1" t="n">
        <v>45271</v>
      </c>
      <c r="C367" s="1" t="n">
        <v>45962</v>
      </c>
      <c r="D367" t="inlineStr">
        <is>
          <t>VÄSTERNORRLANDS LÄN</t>
        </is>
      </c>
      <c r="E367" t="inlineStr">
        <is>
          <t>KRAMFORS</t>
        </is>
      </c>
      <c r="G367" t="n">
        <v>10.6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29285-2024</t>
        </is>
      </c>
      <c r="B368" s="1" t="n">
        <v>45483</v>
      </c>
      <c r="C368" s="1" t="n">
        <v>45962</v>
      </c>
      <c r="D368" t="inlineStr">
        <is>
          <t>VÄSTERNORRLANDS LÄN</t>
        </is>
      </c>
      <c r="E368" t="inlineStr">
        <is>
          <t>KRAMFORS</t>
        </is>
      </c>
      <c r="G368" t="n">
        <v>0.2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16160-2025</t>
        </is>
      </c>
      <c r="B369" s="1" t="n">
        <v>45750.49572916667</v>
      </c>
      <c r="C369" s="1" t="n">
        <v>45962</v>
      </c>
      <c r="D369" t="inlineStr">
        <is>
          <t>VÄSTERNORRLANDS LÄN</t>
        </is>
      </c>
      <c r="E369" t="inlineStr">
        <is>
          <t>KRAMFORS</t>
        </is>
      </c>
      <c r="G369" t="n">
        <v>3.9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16048-2025</t>
        </is>
      </c>
      <c r="B370" s="1" t="n">
        <v>45749.63847222222</v>
      </c>
      <c r="C370" s="1" t="n">
        <v>45962</v>
      </c>
      <c r="D370" t="inlineStr">
        <is>
          <t>VÄSTERNORRLANDS LÄN</t>
        </is>
      </c>
      <c r="E370" t="inlineStr">
        <is>
          <t>KRAMFORS</t>
        </is>
      </c>
      <c r="G370" t="n">
        <v>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18930-2025</t>
        </is>
      </c>
      <c r="B371" s="1" t="n">
        <v>45764.48685185185</v>
      </c>
      <c r="C371" s="1" t="n">
        <v>45962</v>
      </c>
      <c r="D371" t="inlineStr">
        <is>
          <t>VÄSTERNORRLANDS LÄN</t>
        </is>
      </c>
      <c r="E371" t="inlineStr">
        <is>
          <t>KRAMFORS</t>
        </is>
      </c>
      <c r="G371" t="n">
        <v>1.3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4775-2024</t>
        </is>
      </c>
      <c r="B372" s="1" t="n">
        <v>45328</v>
      </c>
      <c r="C372" s="1" t="n">
        <v>45962</v>
      </c>
      <c r="D372" t="inlineStr">
        <is>
          <t>VÄSTERNORRLANDS LÄN</t>
        </is>
      </c>
      <c r="E372" t="inlineStr">
        <is>
          <t>KRAMFORS</t>
        </is>
      </c>
      <c r="G372" t="n">
        <v>0.4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18981-2023</t>
        </is>
      </c>
      <c r="B373" s="1" t="n">
        <v>45044</v>
      </c>
      <c r="C373" s="1" t="n">
        <v>45962</v>
      </c>
      <c r="D373" t="inlineStr">
        <is>
          <t>VÄSTERNORRLANDS LÄN</t>
        </is>
      </c>
      <c r="E373" t="inlineStr">
        <is>
          <t>KRAMFORS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33440-2022</t>
        </is>
      </c>
      <c r="B374" s="1" t="n">
        <v>44788</v>
      </c>
      <c r="C374" s="1" t="n">
        <v>45962</v>
      </c>
      <c r="D374" t="inlineStr">
        <is>
          <t>VÄSTERNORRLANDS LÄN</t>
        </is>
      </c>
      <c r="E374" t="inlineStr">
        <is>
          <t>KRAMFORS</t>
        </is>
      </c>
      <c r="G374" t="n">
        <v>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54188-2023</t>
        </is>
      </c>
      <c r="B375" s="1" t="n">
        <v>45232.52178240741</v>
      </c>
      <c r="C375" s="1" t="n">
        <v>45962</v>
      </c>
      <c r="D375" t="inlineStr">
        <is>
          <t>VÄSTERNORRLANDS LÄN</t>
        </is>
      </c>
      <c r="E375" t="inlineStr">
        <is>
          <t>KRAMFORS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183-2022</t>
        </is>
      </c>
      <c r="B376" s="1" t="n">
        <v>44564</v>
      </c>
      <c r="C376" s="1" t="n">
        <v>45962</v>
      </c>
      <c r="D376" t="inlineStr">
        <is>
          <t>VÄSTERNORRLANDS LÄN</t>
        </is>
      </c>
      <c r="E376" t="inlineStr">
        <is>
          <t>KRAMFORS</t>
        </is>
      </c>
      <c r="G376" t="n">
        <v>2.4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32483-2022</t>
        </is>
      </c>
      <c r="B377" s="1" t="n">
        <v>44782</v>
      </c>
      <c r="C377" s="1" t="n">
        <v>45962</v>
      </c>
      <c r="D377" t="inlineStr">
        <is>
          <t>VÄSTERNORRLANDS LÄN</t>
        </is>
      </c>
      <c r="E377" t="inlineStr">
        <is>
          <t>KRAMFORS</t>
        </is>
      </c>
      <c r="G377" t="n">
        <v>4.7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4156-2025</t>
        </is>
      </c>
      <c r="B378" s="1" t="n">
        <v>45685.3956712963</v>
      </c>
      <c r="C378" s="1" t="n">
        <v>45962</v>
      </c>
      <c r="D378" t="inlineStr">
        <is>
          <t>VÄSTERNORRLANDS LÄN</t>
        </is>
      </c>
      <c r="E378" t="inlineStr">
        <is>
          <t>KRAMFORS</t>
        </is>
      </c>
      <c r="G378" t="n">
        <v>7.2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30768-2024</t>
        </is>
      </c>
      <c r="B379" s="1" t="n">
        <v>45496</v>
      </c>
      <c r="C379" s="1" t="n">
        <v>45962</v>
      </c>
      <c r="D379" t="inlineStr">
        <is>
          <t>VÄSTERNORRLANDS LÄN</t>
        </is>
      </c>
      <c r="E379" t="inlineStr">
        <is>
          <t>KRAMFORS</t>
        </is>
      </c>
      <c r="F379" t="inlineStr">
        <is>
          <t>Kyrkan</t>
        </is>
      </c>
      <c r="G379" t="n">
        <v>0.8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17054-2023</t>
        </is>
      </c>
      <c r="B380" s="1" t="n">
        <v>45034</v>
      </c>
      <c r="C380" s="1" t="n">
        <v>45962</v>
      </c>
      <c r="D380" t="inlineStr">
        <is>
          <t>VÄSTERNORRLANDS LÄN</t>
        </is>
      </c>
      <c r="E380" t="inlineStr">
        <is>
          <t>KRAMFORS</t>
        </is>
      </c>
      <c r="G380" t="n">
        <v>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2777-2025</t>
        </is>
      </c>
      <c r="B381" s="1" t="n">
        <v>45677.52034722222</v>
      </c>
      <c r="C381" s="1" t="n">
        <v>45962</v>
      </c>
      <c r="D381" t="inlineStr">
        <is>
          <t>VÄSTERNORRLANDS LÄN</t>
        </is>
      </c>
      <c r="E381" t="inlineStr">
        <is>
          <t>KRAMFORS</t>
        </is>
      </c>
      <c r="G381" t="n">
        <v>2.3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3465-2025</t>
        </is>
      </c>
      <c r="B382" s="1" t="n">
        <v>45680.49967592592</v>
      </c>
      <c r="C382" s="1" t="n">
        <v>45962</v>
      </c>
      <c r="D382" t="inlineStr">
        <is>
          <t>VÄSTERNORRLANDS LÄN</t>
        </is>
      </c>
      <c r="E382" t="inlineStr">
        <is>
          <t>KRAMFORS</t>
        </is>
      </c>
      <c r="G382" t="n">
        <v>7.8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12338-2023</t>
        </is>
      </c>
      <c r="B383" s="1" t="n">
        <v>44998</v>
      </c>
      <c r="C383" s="1" t="n">
        <v>45962</v>
      </c>
      <c r="D383" t="inlineStr">
        <is>
          <t>VÄSTERNORRLANDS LÄN</t>
        </is>
      </c>
      <c r="E383" t="inlineStr">
        <is>
          <t>KRAMFORS</t>
        </is>
      </c>
      <c r="G383" t="n">
        <v>3.4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41158-2021</t>
        </is>
      </c>
      <c r="B384" s="1" t="n">
        <v>44424</v>
      </c>
      <c r="C384" s="1" t="n">
        <v>45962</v>
      </c>
      <c r="D384" t="inlineStr">
        <is>
          <t>VÄSTERNORRLANDS LÄN</t>
        </is>
      </c>
      <c r="E384" t="inlineStr">
        <is>
          <t>KRAMFORS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17774-2025</t>
        </is>
      </c>
      <c r="B385" s="1" t="n">
        <v>45758.52353009259</v>
      </c>
      <c r="C385" s="1" t="n">
        <v>45962</v>
      </c>
      <c r="D385" t="inlineStr">
        <is>
          <t>VÄSTERNORRLANDS LÄN</t>
        </is>
      </c>
      <c r="E385" t="inlineStr">
        <is>
          <t>KRAMFORS</t>
        </is>
      </c>
      <c r="G385" t="n">
        <v>3.5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61174-2024</t>
        </is>
      </c>
      <c r="B386" s="1" t="n">
        <v>45645</v>
      </c>
      <c r="C386" s="1" t="n">
        <v>45962</v>
      </c>
      <c r="D386" t="inlineStr">
        <is>
          <t>VÄSTERNORRLANDS LÄN</t>
        </is>
      </c>
      <c r="E386" t="inlineStr">
        <is>
          <t>KRAMFORS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61176-2024</t>
        </is>
      </c>
      <c r="B387" s="1" t="n">
        <v>45645.60534722222</v>
      </c>
      <c r="C387" s="1" t="n">
        <v>45962</v>
      </c>
      <c r="D387" t="inlineStr">
        <is>
          <t>VÄSTERNORRLANDS LÄN</t>
        </is>
      </c>
      <c r="E387" t="inlineStr">
        <is>
          <t>KRAMFORS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19494-2025</t>
        </is>
      </c>
      <c r="B388" s="1" t="n">
        <v>45770.38898148148</v>
      </c>
      <c r="C388" s="1" t="n">
        <v>45962</v>
      </c>
      <c r="D388" t="inlineStr">
        <is>
          <t>VÄSTERNORRLANDS LÄN</t>
        </is>
      </c>
      <c r="E388" t="inlineStr">
        <is>
          <t>KRAMFORS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20693-2025</t>
        </is>
      </c>
      <c r="B389" s="1" t="n">
        <v>45776.46915509259</v>
      </c>
      <c r="C389" s="1" t="n">
        <v>45962</v>
      </c>
      <c r="D389" t="inlineStr">
        <is>
          <t>VÄSTERNORRLANDS LÄN</t>
        </is>
      </c>
      <c r="E389" t="inlineStr">
        <is>
          <t>KRAMFORS</t>
        </is>
      </c>
      <c r="F389" t="inlineStr">
        <is>
          <t>SCA</t>
        </is>
      </c>
      <c r="G389" t="n">
        <v>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19708-2025</t>
        </is>
      </c>
      <c r="B390" s="1" t="n">
        <v>45771</v>
      </c>
      <c r="C390" s="1" t="n">
        <v>45962</v>
      </c>
      <c r="D390" t="inlineStr">
        <is>
          <t>VÄSTERNORRLANDS LÄN</t>
        </is>
      </c>
      <c r="E390" t="inlineStr">
        <is>
          <t>KRAMFORS</t>
        </is>
      </c>
      <c r="G390" t="n">
        <v>2.7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20935-2025</t>
        </is>
      </c>
      <c r="B391" s="1" t="n">
        <v>45777.42762731481</v>
      </c>
      <c r="C391" s="1" t="n">
        <v>45962</v>
      </c>
      <c r="D391" t="inlineStr">
        <is>
          <t>VÄSTERNORRLANDS LÄN</t>
        </is>
      </c>
      <c r="E391" t="inlineStr">
        <is>
          <t>KRAMFORS</t>
        </is>
      </c>
      <c r="G391" t="n">
        <v>1.1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38536-2022</t>
        </is>
      </c>
      <c r="B392" s="1" t="n">
        <v>44813</v>
      </c>
      <c r="C392" s="1" t="n">
        <v>45962</v>
      </c>
      <c r="D392" t="inlineStr">
        <is>
          <t>VÄSTERNORRLANDS LÄN</t>
        </is>
      </c>
      <c r="E392" t="inlineStr">
        <is>
          <t>KRAMFORS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5150-2023</t>
        </is>
      </c>
      <c r="B393" s="1" t="n">
        <v>44958</v>
      </c>
      <c r="C393" s="1" t="n">
        <v>45962</v>
      </c>
      <c r="D393" t="inlineStr">
        <is>
          <t>VÄSTERNORRLANDS LÄN</t>
        </is>
      </c>
      <c r="E393" t="inlineStr">
        <is>
          <t>KRAMFORS</t>
        </is>
      </c>
      <c r="G393" t="n">
        <v>12.8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7550-2025</t>
        </is>
      </c>
      <c r="B394" s="1" t="n">
        <v>45705.57467592593</v>
      </c>
      <c r="C394" s="1" t="n">
        <v>45962</v>
      </c>
      <c r="D394" t="inlineStr">
        <is>
          <t>VÄSTERNORRLANDS LÄN</t>
        </is>
      </c>
      <c r="E394" t="inlineStr">
        <is>
          <t>KRAMFORS</t>
        </is>
      </c>
      <c r="G394" t="n">
        <v>1.3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4950-2025</t>
        </is>
      </c>
      <c r="B395" s="1" t="n">
        <v>45689</v>
      </c>
      <c r="C395" s="1" t="n">
        <v>45962</v>
      </c>
      <c r="D395" t="inlineStr">
        <is>
          <t>VÄSTERNORRLANDS LÄN</t>
        </is>
      </c>
      <c r="E395" t="inlineStr">
        <is>
          <t>KRAMFORS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18618-2025</t>
        </is>
      </c>
      <c r="B396" s="1" t="n">
        <v>45763.51076388889</v>
      </c>
      <c r="C396" s="1" t="n">
        <v>45962</v>
      </c>
      <c r="D396" t="inlineStr">
        <is>
          <t>VÄSTERNORRLANDS LÄN</t>
        </is>
      </c>
      <c r="E396" t="inlineStr">
        <is>
          <t>KRAMFORS</t>
        </is>
      </c>
      <c r="F396" t="inlineStr">
        <is>
          <t>SCA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29240-2024</t>
        </is>
      </c>
      <c r="B397" s="1" t="n">
        <v>45482.94565972222</v>
      </c>
      <c r="C397" s="1" t="n">
        <v>45962</v>
      </c>
      <c r="D397" t="inlineStr">
        <is>
          <t>VÄSTERNORRLANDS LÄN</t>
        </is>
      </c>
      <c r="E397" t="inlineStr">
        <is>
          <t>KRAMFORS</t>
        </is>
      </c>
      <c r="F397" t="inlineStr">
        <is>
          <t>SCA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4815-2024</t>
        </is>
      </c>
      <c r="B398" s="1" t="n">
        <v>45328</v>
      </c>
      <c r="C398" s="1" t="n">
        <v>45962</v>
      </c>
      <c r="D398" t="inlineStr">
        <is>
          <t>VÄSTERNORRLANDS LÄN</t>
        </is>
      </c>
      <c r="E398" t="inlineStr">
        <is>
          <t>KRAMFORS</t>
        </is>
      </c>
      <c r="F398" t="inlineStr">
        <is>
          <t>SCA</t>
        </is>
      </c>
      <c r="G398" t="n">
        <v>0.6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20540-2021</t>
        </is>
      </c>
      <c r="B399" s="1" t="n">
        <v>44315.94435185185</v>
      </c>
      <c r="C399" s="1" t="n">
        <v>45962</v>
      </c>
      <c r="D399" t="inlineStr">
        <is>
          <t>VÄSTERNORRLANDS LÄN</t>
        </is>
      </c>
      <c r="E399" t="inlineStr">
        <is>
          <t>KRAMFORS</t>
        </is>
      </c>
      <c r="F399" t="inlineStr">
        <is>
          <t>SCA</t>
        </is>
      </c>
      <c r="G399" t="n">
        <v>3.4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19021-2025</t>
        </is>
      </c>
      <c r="B400" s="1" t="n">
        <v>45764.61802083333</v>
      </c>
      <c r="C400" s="1" t="n">
        <v>45962</v>
      </c>
      <c r="D400" t="inlineStr">
        <is>
          <t>VÄSTERNORRLANDS LÄN</t>
        </is>
      </c>
      <c r="E400" t="inlineStr">
        <is>
          <t>KRAMFORS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21490-2025</t>
        </is>
      </c>
      <c r="B401" s="1" t="n">
        <v>45782.59568287037</v>
      </c>
      <c r="C401" s="1" t="n">
        <v>45962</v>
      </c>
      <c r="D401" t="inlineStr">
        <is>
          <t>VÄSTERNORRLANDS LÄN</t>
        </is>
      </c>
      <c r="E401" t="inlineStr">
        <is>
          <t>KRAMFORS</t>
        </is>
      </c>
      <c r="F401" t="inlineStr">
        <is>
          <t>SCA</t>
        </is>
      </c>
      <c r="G401" t="n">
        <v>32.4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21774-2025</t>
        </is>
      </c>
      <c r="B402" s="1" t="n">
        <v>45783</v>
      </c>
      <c r="C402" s="1" t="n">
        <v>45962</v>
      </c>
      <c r="D402" t="inlineStr">
        <is>
          <t>VÄSTERNORRLANDS LÄN</t>
        </is>
      </c>
      <c r="E402" t="inlineStr">
        <is>
          <t>KRAMFORS</t>
        </is>
      </c>
      <c r="G402" t="n">
        <v>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21533-2025</t>
        </is>
      </c>
      <c r="B403" s="1" t="n">
        <v>45782.65508101852</v>
      </c>
      <c r="C403" s="1" t="n">
        <v>45962</v>
      </c>
      <c r="D403" t="inlineStr">
        <is>
          <t>VÄSTERNORRLANDS LÄN</t>
        </is>
      </c>
      <c r="E403" t="inlineStr">
        <is>
          <t>KRAMFORS</t>
        </is>
      </c>
      <c r="G403" t="n">
        <v>5.1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21645-2025</t>
        </is>
      </c>
      <c r="B404" s="1" t="n">
        <v>45783</v>
      </c>
      <c r="C404" s="1" t="n">
        <v>45962</v>
      </c>
      <c r="D404" t="inlineStr">
        <is>
          <t>VÄSTERNORRLANDS LÄN</t>
        </is>
      </c>
      <c r="E404" t="inlineStr">
        <is>
          <t>KRAMFORS</t>
        </is>
      </c>
      <c r="G404" t="n">
        <v>2.3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8227-2024</t>
        </is>
      </c>
      <c r="B405" s="1" t="n">
        <v>45351.92822916667</v>
      </c>
      <c r="C405" s="1" t="n">
        <v>45962</v>
      </c>
      <c r="D405" t="inlineStr">
        <is>
          <t>VÄSTERNORRLANDS LÄN</t>
        </is>
      </c>
      <c r="E405" t="inlineStr">
        <is>
          <t>KRAMFORS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61252-2022</t>
        </is>
      </c>
      <c r="B406" s="1" t="n">
        <v>44909</v>
      </c>
      <c r="C406" s="1" t="n">
        <v>45962</v>
      </c>
      <c r="D406" t="inlineStr">
        <is>
          <t>VÄSTERNORRLANDS LÄN</t>
        </is>
      </c>
      <c r="E406" t="inlineStr">
        <is>
          <t>KRAMFORS</t>
        </is>
      </c>
      <c r="G406" t="n">
        <v>4.2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21772-2025</t>
        </is>
      </c>
      <c r="B407" s="1" t="n">
        <v>45783</v>
      </c>
      <c r="C407" s="1" t="n">
        <v>45962</v>
      </c>
      <c r="D407" t="inlineStr">
        <is>
          <t>VÄSTERNORRLANDS LÄN</t>
        </is>
      </c>
      <c r="E407" t="inlineStr">
        <is>
          <t>KRAMFORS</t>
        </is>
      </c>
      <c r="G407" t="n">
        <v>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21773-2025</t>
        </is>
      </c>
      <c r="B408" s="1" t="n">
        <v>45783</v>
      </c>
      <c r="C408" s="1" t="n">
        <v>45962</v>
      </c>
      <c r="D408" t="inlineStr">
        <is>
          <t>VÄSTERNORRLANDS LÄN</t>
        </is>
      </c>
      <c r="E408" t="inlineStr">
        <is>
          <t>KRAMFORS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34330-2022</t>
        </is>
      </c>
      <c r="B409" s="1" t="n">
        <v>44792</v>
      </c>
      <c r="C409" s="1" t="n">
        <v>45962</v>
      </c>
      <c r="D409" t="inlineStr">
        <is>
          <t>VÄSTERNORRLANDS LÄN</t>
        </is>
      </c>
      <c r="E409" t="inlineStr">
        <is>
          <t>KRAMFORS</t>
        </is>
      </c>
      <c r="G409" t="n">
        <v>5.2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28114-2024</t>
        </is>
      </c>
      <c r="B410" s="1" t="n">
        <v>45476.63940972222</v>
      </c>
      <c r="C410" s="1" t="n">
        <v>45962</v>
      </c>
      <c r="D410" t="inlineStr">
        <is>
          <t>VÄSTERNORRLANDS LÄN</t>
        </is>
      </c>
      <c r="E410" t="inlineStr">
        <is>
          <t>KRAMFORS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43005-2023</t>
        </is>
      </c>
      <c r="B411" s="1" t="n">
        <v>45182</v>
      </c>
      <c r="C411" s="1" t="n">
        <v>45962</v>
      </c>
      <c r="D411" t="inlineStr">
        <is>
          <t>VÄSTERNORRLANDS LÄN</t>
        </is>
      </c>
      <c r="E411" t="inlineStr">
        <is>
          <t>KRAMFORS</t>
        </is>
      </c>
      <c r="G411" t="n">
        <v>13.8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21626-2025</t>
        </is>
      </c>
      <c r="B412" s="1" t="n">
        <v>45783.4165162037</v>
      </c>
      <c r="C412" s="1" t="n">
        <v>45962</v>
      </c>
      <c r="D412" t="inlineStr">
        <is>
          <t>VÄSTERNORRLANDS LÄN</t>
        </is>
      </c>
      <c r="E412" t="inlineStr">
        <is>
          <t>KRAMFORS</t>
        </is>
      </c>
      <c r="G412" t="n">
        <v>4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58424-2022</t>
        </is>
      </c>
      <c r="B413" s="1" t="n">
        <v>44901</v>
      </c>
      <c r="C413" s="1" t="n">
        <v>45962</v>
      </c>
      <c r="D413" t="inlineStr">
        <is>
          <t>VÄSTERNORRLANDS LÄN</t>
        </is>
      </c>
      <c r="E413" t="inlineStr">
        <is>
          <t>KRAMFORS</t>
        </is>
      </c>
      <c r="G413" t="n">
        <v>2.5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36594-2022</t>
        </is>
      </c>
      <c r="B414" s="1" t="n">
        <v>44804.63513888889</v>
      </c>
      <c r="C414" s="1" t="n">
        <v>45962</v>
      </c>
      <c r="D414" t="inlineStr">
        <is>
          <t>VÄSTERNORRLANDS LÄN</t>
        </is>
      </c>
      <c r="E414" t="inlineStr">
        <is>
          <t>KRAMFORS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38247-2024</t>
        </is>
      </c>
      <c r="B415" s="1" t="n">
        <v>45545</v>
      </c>
      <c r="C415" s="1" t="n">
        <v>45962</v>
      </c>
      <c r="D415" t="inlineStr">
        <is>
          <t>VÄSTERNORRLANDS LÄN</t>
        </is>
      </c>
      <c r="E415" t="inlineStr">
        <is>
          <t>KRAMFORS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30770-2024</t>
        </is>
      </c>
      <c r="B416" s="1" t="n">
        <v>45496.93024305555</v>
      </c>
      <c r="C416" s="1" t="n">
        <v>45962</v>
      </c>
      <c r="D416" t="inlineStr">
        <is>
          <t>VÄSTERNORRLANDS LÄN</t>
        </is>
      </c>
      <c r="E416" t="inlineStr">
        <is>
          <t>KRAMFORS</t>
        </is>
      </c>
      <c r="F416" t="inlineStr">
        <is>
          <t>Kyrkan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298-2025</t>
        </is>
      </c>
      <c r="B417" s="1" t="n">
        <v>45660.54980324074</v>
      </c>
      <c r="C417" s="1" t="n">
        <v>45962</v>
      </c>
      <c r="D417" t="inlineStr">
        <is>
          <t>VÄSTERNORRLANDS LÄN</t>
        </is>
      </c>
      <c r="E417" t="inlineStr">
        <is>
          <t>KRAMFORS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534-2025</t>
        </is>
      </c>
      <c r="B418" s="1" t="n">
        <v>45664.5120949074</v>
      </c>
      <c r="C418" s="1" t="n">
        <v>45962</v>
      </c>
      <c r="D418" t="inlineStr">
        <is>
          <t>VÄSTERNORRLANDS LÄN</t>
        </is>
      </c>
      <c r="E418" t="inlineStr">
        <is>
          <t>KRAMFORS</t>
        </is>
      </c>
      <c r="G418" t="n">
        <v>2.4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28491-2021</t>
        </is>
      </c>
      <c r="B419" s="1" t="n">
        <v>44356</v>
      </c>
      <c r="C419" s="1" t="n">
        <v>45962</v>
      </c>
      <c r="D419" t="inlineStr">
        <is>
          <t>VÄSTERNORRLANDS LÄN</t>
        </is>
      </c>
      <c r="E419" t="inlineStr">
        <is>
          <t>KRAMFORS</t>
        </is>
      </c>
      <c r="G419" t="n">
        <v>2.3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18646-2025</t>
        </is>
      </c>
      <c r="B420" s="1" t="n">
        <v>45763</v>
      </c>
      <c r="C420" s="1" t="n">
        <v>45962</v>
      </c>
      <c r="D420" t="inlineStr">
        <is>
          <t>VÄSTERNORRLANDS LÄN</t>
        </is>
      </c>
      <c r="E420" t="inlineStr">
        <is>
          <t>KRAMFORS</t>
        </is>
      </c>
      <c r="F420" t="inlineStr">
        <is>
          <t>SCA</t>
        </is>
      </c>
      <c r="G420" t="n">
        <v>6.3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18652-2025</t>
        </is>
      </c>
      <c r="B421" s="1" t="n">
        <v>45763.5746412037</v>
      </c>
      <c r="C421" s="1" t="n">
        <v>45962</v>
      </c>
      <c r="D421" t="inlineStr">
        <is>
          <t>VÄSTERNORRLANDS LÄN</t>
        </is>
      </c>
      <c r="E421" t="inlineStr">
        <is>
          <t>KRAMFORS</t>
        </is>
      </c>
      <c r="F421" t="inlineStr">
        <is>
          <t>SCA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32446-2024</t>
        </is>
      </c>
      <c r="B422" s="1" t="n">
        <v>45512</v>
      </c>
      <c r="C422" s="1" t="n">
        <v>45962</v>
      </c>
      <c r="D422" t="inlineStr">
        <is>
          <t>VÄSTERNORRLANDS LÄN</t>
        </is>
      </c>
      <c r="E422" t="inlineStr">
        <is>
          <t>KRAMFORS</t>
        </is>
      </c>
      <c r="F422" t="inlineStr">
        <is>
          <t>SCA</t>
        </is>
      </c>
      <c r="G422" t="n">
        <v>6.5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31140-2024</t>
        </is>
      </c>
      <c r="B423" s="1" t="n">
        <v>45502</v>
      </c>
      <c r="C423" s="1" t="n">
        <v>45962</v>
      </c>
      <c r="D423" t="inlineStr">
        <is>
          <t>VÄSTERNORRLANDS LÄN</t>
        </is>
      </c>
      <c r="E423" t="inlineStr">
        <is>
          <t>KRAMFORS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237-2024</t>
        </is>
      </c>
      <c r="B424" s="1" t="n">
        <v>45294</v>
      </c>
      <c r="C424" s="1" t="n">
        <v>45962</v>
      </c>
      <c r="D424" t="inlineStr">
        <is>
          <t>VÄSTERNORRLANDS LÄN</t>
        </is>
      </c>
      <c r="E424" t="inlineStr">
        <is>
          <t>KRAMFORS</t>
        </is>
      </c>
      <c r="G424" t="n">
        <v>12.3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16114-2025</t>
        </is>
      </c>
      <c r="B425" s="1" t="n">
        <v>45750</v>
      </c>
      <c r="C425" s="1" t="n">
        <v>45962</v>
      </c>
      <c r="D425" t="inlineStr">
        <is>
          <t>VÄSTERNORRLANDS LÄN</t>
        </is>
      </c>
      <c r="E425" t="inlineStr">
        <is>
          <t>KRAMFORS</t>
        </is>
      </c>
      <c r="G425" t="n">
        <v>30.8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68615-2021</t>
        </is>
      </c>
      <c r="B426" s="1" t="n">
        <v>44529</v>
      </c>
      <c r="C426" s="1" t="n">
        <v>45962</v>
      </c>
      <c r="D426" t="inlineStr">
        <is>
          <t>VÄSTERNORRLANDS LÄN</t>
        </is>
      </c>
      <c r="E426" t="inlineStr">
        <is>
          <t>KRAMFORS</t>
        </is>
      </c>
      <c r="G426" t="n">
        <v>6.1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16504-2024</t>
        </is>
      </c>
      <c r="B427" s="1" t="n">
        <v>45408</v>
      </c>
      <c r="C427" s="1" t="n">
        <v>45962</v>
      </c>
      <c r="D427" t="inlineStr">
        <is>
          <t>VÄSTERNORRLANDS LÄN</t>
        </is>
      </c>
      <c r="E427" t="inlineStr">
        <is>
          <t>KRAMFORS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28121-2024</t>
        </is>
      </c>
      <c r="B428" s="1" t="n">
        <v>45476</v>
      </c>
      <c r="C428" s="1" t="n">
        <v>45962</v>
      </c>
      <c r="D428" t="inlineStr">
        <is>
          <t>VÄSTERNORRLANDS LÄN</t>
        </is>
      </c>
      <c r="E428" t="inlineStr">
        <is>
          <t>KRAMFORS</t>
        </is>
      </c>
      <c r="G428" t="n">
        <v>1.1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43435-2022</t>
        </is>
      </c>
      <c r="B429" s="1" t="n">
        <v>44834</v>
      </c>
      <c r="C429" s="1" t="n">
        <v>45962</v>
      </c>
      <c r="D429" t="inlineStr">
        <is>
          <t>VÄSTERNORRLANDS LÄN</t>
        </is>
      </c>
      <c r="E429" t="inlineStr">
        <is>
          <t>KRAMFORS</t>
        </is>
      </c>
      <c r="F429" t="inlineStr">
        <is>
          <t>SCA</t>
        </is>
      </c>
      <c r="G429" t="n">
        <v>0.7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30456-2024</t>
        </is>
      </c>
      <c r="B430" s="1" t="n">
        <v>45491.94521990741</v>
      </c>
      <c r="C430" s="1" t="n">
        <v>45962</v>
      </c>
      <c r="D430" t="inlineStr">
        <is>
          <t>VÄSTERNORRLANDS LÄN</t>
        </is>
      </c>
      <c r="E430" t="inlineStr">
        <is>
          <t>KRAMFORS</t>
        </is>
      </c>
      <c r="F430" t="inlineStr">
        <is>
          <t>SCA</t>
        </is>
      </c>
      <c r="G430" t="n">
        <v>13.4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39492-2024</t>
        </is>
      </c>
      <c r="B431" s="1" t="n">
        <v>45551</v>
      </c>
      <c r="C431" s="1" t="n">
        <v>45962</v>
      </c>
      <c r="D431" t="inlineStr">
        <is>
          <t>VÄSTERNORRLANDS LÄN</t>
        </is>
      </c>
      <c r="E431" t="inlineStr">
        <is>
          <t>KRAMFORS</t>
        </is>
      </c>
      <c r="G431" t="n">
        <v>2.9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6061-2024</t>
        </is>
      </c>
      <c r="B432" s="1" t="n">
        <v>45336.80003472222</v>
      </c>
      <c r="C432" s="1" t="n">
        <v>45962</v>
      </c>
      <c r="D432" t="inlineStr">
        <is>
          <t>VÄSTERNORRLANDS LÄN</t>
        </is>
      </c>
      <c r="E432" t="inlineStr">
        <is>
          <t>KRAMFORS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5620-2025</t>
        </is>
      </c>
      <c r="B433" s="1" t="n">
        <v>45693.62545138889</v>
      </c>
      <c r="C433" s="1" t="n">
        <v>45962</v>
      </c>
      <c r="D433" t="inlineStr">
        <is>
          <t>VÄSTERNORRLANDS LÄN</t>
        </is>
      </c>
      <c r="E433" t="inlineStr">
        <is>
          <t>KRAMFORS</t>
        </is>
      </c>
      <c r="G433" t="n">
        <v>4.1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64608-2023</t>
        </is>
      </c>
      <c r="B434" s="1" t="n">
        <v>45281</v>
      </c>
      <c r="C434" s="1" t="n">
        <v>45962</v>
      </c>
      <c r="D434" t="inlineStr">
        <is>
          <t>VÄSTERNORRLANDS LÄN</t>
        </is>
      </c>
      <c r="E434" t="inlineStr">
        <is>
          <t>KRAMFORS</t>
        </is>
      </c>
      <c r="G434" t="n">
        <v>2.6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12957-2025</t>
        </is>
      </c>
      <c r="B435" s="1" t="n">
        <v>45734.41164351852</v>
      </c>
      <c r="C435" s="1" t="n">
        <v>45962</v>
      </c>
      <c r="D435" t="inlineStr">
        <is>
          <t>VÄSTERNORRLANDS LÄN</t>
        </is>
      </c>
      <c r="E435" t="inlineStr">
        <is>
          <t>KRAMFORS</t>
        </is>
      </c>
      <c r="G435" t="n">
        <v>10.4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48558-2023</t>
        </is>
      </c>
      <c r="B436" s="1" t="n">
        <v>45202</v>
      </c>
      <c r="C436" s="1" t="n">
        <v>45962</v>
      </c>
      <c r="D436" t="inlineStr">
        <is>
          <t>VÄSTERNORRLANDS LÄN</t>
        </is>
      </c>
      <c r="E436" t="inlineStr">
        <is>
          <t>KRAMFORS</t>
        </is>
      </c>
      <c r="G436" t="n">
        <v>0.9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53576-2021</t>
        </is>
      </c>
      <c r="B437" s="1" t="n">
        <v>44469</v>
      </c>
      <c r="C437" s="1" t="n">
        <v>45962</v>
      </c>
      <c r="D437" t="inlineStr">
        <is>
          <t>VÄSTERNORRLANDS LÄN</t>
        </is>
      </c>
      <c r="E437" t="inlineStr">
        <is>
          <t>KRAMFORS</t>
        </is>
      </c>
      <c r="G437" t="n">
        <v>0.8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1585-2024</t>
        </is>
      </c>
      <c r="B438" s="1" t="n">
        <v>45306.57518518518</v>
      </c>
      <c r="C438" s="1" t="n">
        <v>45962</v>
      </c>
      <c r="D438" t="inlineStr">
        <is>
          <t>VÄSTERNORRLANDS LÄN</t>
        </is>
      </c>
      <c r="E438" t="inlineStr">
        <is>
          <t>KRAMFORS</t>
        </is>
      </c>
      <c r="G438" t="n">
        <v>6.4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54178-2023</t>
        </is>
      </c>
      <c r="B439" s="1" t="n">
        <v>45225</v>
      </c>
      <c r="C439" s="1" t="n">
        <v>45962</v>
      </c>
      <c r="D439" t="inlineStr">
        <is>
          <t>VÄSTERNORRLANDS LÄN</t>
        </is>
      </c>
      <c r="E439" t="inlineStr">
        <is>
          <t>KRAMFORS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17129-2021</t>
        </is>
      </c>
      <c r="B440" s="1" t="n">
        <v>44298.40608796296</v>
      </c>
      <c r="C440" s="1" t="n">
        <v>45962</v>
      </c>
      <c r="D440" t="inlineStr">
        <is>
          <t>VÄSTERNORRLANDS LÄN</t>
        </is>
      </c>
      <c r="E440" t="inlineStr">
        <is>
          <t>KRAMFORS</t>
        </is>
      </c>
      <c r="G440" t="n">
        <v>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16113-2025</t>
        </is>
      </c>
      <c r="B441" s="1" t="n">
        <v>45750</v>
      </c>
      <c r="C441" s="1" t="n">
        <v>45962</v>
      </c>
      <c r="D441" t="inlineStr">
        <is>
          <t>VÄSTERNORRLANDS LÄN</t>
        </is>
      </c>
      <c r="E441" t="inlineStr">
        <is>
          <t>KRAMFORS</t>
        </is>
      </c>
      <c r="G441" t="n">
        <v>13.1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23256-2025</t>
        </is>
      </c>
      <c r="B442" s="1" t="n">
        <v>45791.53471064815</v>
      </c>
      <c r="C442" s="1" t="n">
        <v>45962</v>
      </c>
      <c r="D442" t="inlineStr">
        <is>
          <t>VÄSTERNORRLANDS LÄN</t>
        </is>
      </c>
      <c r="E442" t="inlineStr">
        <is>
          <t>KRAMFORS</t>
        </is>
      </c>
      <c r="G442" t="n">
        <v>3.5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36362-2022</t>
        </is>
      </c>
      <c r="B443" s="1" t="n">
        <v>44803.9271875</v>
      </c>
      <c r="C443" s="1" t="n">
        <v>45962</v>
      </c>
      <c r="D443" t="inlineStr">
        <is>
          <t>VÄSTERNORRLANDS LÄN</t>
        </is>
      </c>
      <c r="E443" t="inlineStr">
        <is>
          <t>KRAMFORS</t>
        </is>
      </c>
      <c r="G443" t="n">
        <v>5.7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59065-2024</t>
        </is>
      </c>
      <c r="B444" s="1" t="n">
        <v>45636.89309027778</v>
      </c>
      <c r="C444" s="1" t="n">
        <v>45962</v>
      </c>
      <c r="D444" t="inlineStr">
        <is>
          <t>VÄSTERNORRLANDS LÄN</t>
        </is>
      </c>
      <c r="E444" t="inlineStr">
        <is>
          <t>KRAMFORS</t>
        </is>
      </c>
      <c r="G444" t="n">
        <v>1.3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12306-2021</t>
        </is>
      </c>
      <c r="B445" s="1" t="n">
        <v>44267.35508101852</v>
      </c>
      <c r="C445" s="1" t="n">
        <v>45962</v>
      </c>
      <c r="D445" t="inlineStr">
        <is>
          <t>VÄSTERNORRLANDS LÄN</t>
        </is>
      </c>
      <c r="E445" t="inlineStr">
        <is>
          <t>KRAMFORS</t>
        </is>
      </c>
      <c r="G445" t="n">
        <v>0.1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12315-2021</t>
        </is>
      </c>
      <c r="B446" s="1" t="n">
        <v>44267</v>
      </c>
      <c r="C446" s="1" t="n">
        <v>45962</v>
      </c>
      <c r="D446" t="inlineStr">
        <is>
          <t>VÄSTERNORRLANDS LÄN</t>
        </is>
      </c>
      <c r="E446" t="inlineStr">
        <is>
          <t>KRAMFORS</t>
        </is>
      </c>
      <c r="G446" t="n">
        <v>14.4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16763-2025</t>
        </is>
      </c>
      <c r="B447" s="1" t="n">
        <v>45754</v>
      </c>
      <c r="C447" s="1" t="n">
        <v>45962</v>
      </c>
      <c r="D447" t="inlineStr">
        <is>
          <t>VÄSTERNORRLANDS LÄN</t>
        </is>
      </c>
      <c r="E447" t="inlineStr">
        <is>
          <t>KRAMFORS</t>
        </is>
      </c>
      <c r="G447" t="n">
        <v>3.8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30769-2024</t>
        </is>
      </c>
      <c r="B448" s="1" t="n">
        <v>45496.93018518519</v>
      </c>
      <c r="C448" s="1" t="n">
        <v>45962</v>
      </c>
      <c r="D448" t="inlineStr">
        <is>
          <t>VÄSTERNORRLANDS LÄN</t>
        </is>
      </c>
      <c r="E448" t="inlineStr">
        <is>
          <t>KRAMFORS</t>
        </is>
      </c>
      <c r="F448" t="inlineStr">
        <is>
          <t>Kyrkan</t>
        </is>
      </c>
      <c r="G448" t="n">
        <v>2.2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5360-2023</t>
        </is>
      </c>
      <c r="B449" s="1" t="n">
        <v>44956</v>
      </c>
      <c r="C449" s="1" t="n">
        <v>45962</v>
      </c>
      <c r="D449" t="inlineStr">
        <is>
          <t>VÄSTERNORRLANDS LÄN</t>
        </is>
      </c>
      <c r="E449" t="inlineStr">
        <is>
          <t>KRAMFORS</t>
        </is>
      </c>
      <c r="G449" t="n">
        <v>11.4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5457-2023</t>
        </is>
      </c>
      <c r="B450" s="1" t="n">
        <v>44959.94081018519</v>
      </c>
      <c r="C450" s="1" t="n">
        <v>45962</v>
      </c>
      <c r="D450" t="inlineStr">
        <is>
          <t>VÄSTERNORRLANDS LÄN</t>
        </is>
      </c>
      <c r="E450" t="inlineStr">
        <is>
          <t>KRAMFORS</t>
        </is>
      </c>
      <c r="F450" t="inlineStr">
        <is>
          <t>SCA</t>
        </is>
      </c>
      <c r="G450" t="n">
        <v>4.4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446-2025</t>
        </is>
      </c>
      <c r="B451" s="1" t="n">
        <v>45664.39436342593</v>
      </c>
      <c r="C451" s="1" t="n">
        <v>45962</v>
      </c>
      <c r="D451" t="inlineStr">
        <is>
          <t>VÄSTERNORRLANDS LÄN</t>
        </is>
      </c>
      <c r="E451" t="inlineStr">
        <is>
          <t>KRAMFORS</t>
        </is>
      </c>
      <c r="G451" t="n">
        <v>6.5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41818-2024</t>
        </is>
      </c>
      <c r="B452" s="1" t="n">
        <v>45561.38613425926</v>
      </c>
      <c r="C452" s="1" t="n">
        <v>45962</v>
      </c>
      <c r="D452" t="inlineStr">
        <is>
          <t>VÄSTERNORRLANDS LÄN</t>
        </is>
      </c>
      <c r="E452" t="inlineStr">
        <is>
          <t>KRAMFORS</t>
        </is>
      </c>
      <c r="G452" t="n">
        <v>6.7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4001-2024</t>
        </is>
      </c>
      <c r="B453" s="1" t="n">
        <v>45323</v>
      </c>
      <c r="C453" s="1" t="n">
        <v>45962</v>
      </c>
      <c r="D453" t="inlineStr">
        <is>
          <t>VÄSTERNORRLANDS LÄN</t>
        </is>
      </c>
      <c r="E453" t="inlineStr">
        <is>
          <t>KRAMFORS</t>
        </is>
      </c>
      <c r="G453" t="n">
        <v>2.6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55241-2023</t>
        </is>
      </c>
      <c r="B454" s="1" t="n">
        <v>45231</v>
      </c>
      <c r="C454" s="1" t="n">
        <v>45962</v>
      </c>
      <c r="D454" t="inlineStr">
        <is>
          <t>VÄSTERNORRLANDS LÄN</t>
        </is>
      </c>
      <c r="E454" t="inlineStr">
        <is>
          <t>KRAMFORS</t>
        </is>
      </c>
      <c r="G454" t="n">
        <v>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67513-2020</t>
        </is>
      </c>
      <c r="B455" s="1" t="n">
        <v>44181</v>
      </c>
      <c r="C455" s="1" t="n">
        <v>45962</v>
      </c>
      <c r="D455" t="inlineStr">
        <is>
          <t>VÄSTERNORRLANDS LÄN</t>
        </is>
      </c>
      <c r="E455" t="inlineStr">
        <is>
          <t>KRAMFORS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22942-2025</t>
        </is>
      </c>
      <c r="B456" s="1" t="n">
        <v>45790.46957175926</v>
      </c>
      <c r="C456" s="1" t="n">
        <v>45962</v>
      </c>
      <c r="D456" t="inlineStr">
        <is>
          <t>VÄSTERNORRLANDS LÄN</t>
        </is>
      </c>
      <c r="E456" t="inlineStr">
        <is>
          <t>KRAMFORS</t>
        </is>
      </c>
      <c r="G456" t="n">
        <v>0.3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40187-2023</t>
        </is>
      </c>
      <c r="B457" s="1" t="n">
        <v>45169.41689814815</v>
      </c>
      <c r="C457" s="1" t="n">
        <v>45962</v>
      </c>
      <c r="D457" t="inlineStr">
        <is>
          <t>VÄSTERNORRLANDS LÄN</t>
        </is>
      </c>
      <c r="E457" t="inlineStr">
        <is>
          <t>KRAMFORS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54672-2024</t>
        </is>
      </c>
      <c r="B458" s="1" t="n">
        <v>45618.34255787037</v>
      </c>
      <c r="C458" s="1" t="n">
        <v>45962</v>
      </c>
      <c r="D458" t="inlineStr">
        <is>
          <t>VÄSTERNORRLANDS LÄN</t>
        </is>
      </c>
      <c r="E458" t="inlineStr">
        <is>
          <t>KRAMFORS</t>
        </is>
      </c>
      <c r="G458" t="n">
        <v>6.9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43010-2024</t>
        </is>
      </c>
      <c r="B459" s="1" t="n">
        <v>45567.38643518519</v>
      </c>
      <c r="C459" s="1" t="n">
        <v>45962</v>
      </c>
      <c r="D459" t="inlineStr">
        <is>
          <t>VÄSTERNORRLANDS LÄN</t>
        </is>
      </c>
      <c r="E459" t="inlineStr">
        <is>
          <t>KRAMFORS</t>
        </is>
      </c>
      <c r="G459" t="n">
        <v>1.2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5684-2021</t>
        </is>
      </c>
      <c r="B460" s="1" t="n">
        <v>44229</v>
      </c>
      <c r="C460" s="1" t="n">
        <v>45962</v>
      </c>
      <c r="D460" t="inlineStr">
        <is>
          <t>VÄSTERNORRLANDS LÄN</t>
        </is>
      </c>
      <c r="E460" t="inlineStr">
        <is>
          <t>KRAMFORS</t>
        </is>
      </c>
      <c r="F460" t="inlineStr">
        <is>
          <t>Kyrkan</t>
        </is>
      </c>
      <c r="G460" t="n">
        <v>1.9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19420-2021</t>
        </is>
      </c>
      <c r="B461" s="1" t="n">
        <v>44309.94315972222</v>
      </c>
      <c r="C461" s="1" t="n">
        <v>45962</v>
      </c>
      <c r="D461" t="inlineStr">
        <is>
          <t>VÄSTERNORRLANDS LÄN</t>
        </is>
      </c>
      <c r="E461" t="inlineStr">
        <is>
          <t>KRAMFORS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61304-2022</t>
        </is>
      </c>
      <c r="B462" s="1" t="n">
        <v>44915</v>
      </c>
      <c r="C462" s="1" t="n">
        <v>45962</v>
      </c>
      <c r="D462" t="inlineStr">
        <is>
          <t>VÄSTERNORRLANDS LÄN</t>
        </is>
      </c>
      <c r="E462" t="inlineStr">
        <is>
          <t>KRAMFORS</t>
        </is>
      </c>
      <c r="G462" t="n">
        <v>1.3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23577-2025</t>
        </is>
      </c>
      <c r="B463" s="1" t="n">
        <v>45792.62400462963</v>
      </c>
      <c r="C463" s="1" t="n">
        <v>45962</v>
      </c>
      <c r="D463" t="inlineStr">
        <is>
          <t>VÄSTERNORRLANDS LÄN</t>
        </is>
      </c>
      <c r="E463" t="inlineStr">
        <is>
          <t>KRAMFORS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26524-2024</t>
        </is>
      </c>
      <c r="B464" s="1" t="n">
        <v>45469</v>
      </c>
      <c r="C464" s="1" t="n">
        <v>45962</v>
      </c>
      <c r="D464" t="inlineStr">
        <is>
          <t>VÄSTERNORRLANDS LÄN</t>
        </is>
      </c>
      <c r="E464" t="inlineStr">
        <is>
          <t>KRAMFORS</t>
        </is>
      </c>
      <c r="G464" t="n">
        <v>0.7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37867-2024</t>
        </is>
      </c>
      <c r="B465" s="1" t="n">
        <v>45544</v>
      </c>
      <c r="C465" s="1" t="n">
        <v>45962</v>
      </c>
      <c r="D465" t="inlineStr">
        <is>
          <t>VÄSTERNORRLANDS LÄN</t>
        </is>
      </c>
      <c r="E465" t="inlineStr">
        <is>
          <t>KRAMFORS</t>
        </is>
      </c>
      <c r="G465" t="n">
        <v>2.5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17789-2024</t>
        </is>
      </c>
      <c r="B466" s="1" t="n">
        <v>45418</v>
      </c>
      <c r="C466" s="1" t="n">
        <v>45962</v>
      </c>
      <c r="D466" t="inlineStr">
        <is>
          <t>VÄSTERNORRLANDS LÄN</t>
        </is>
      </c>
      <c r="E466" t="inlineStr">
        <is>
          <t>KRAMFORS</t>
        </is>
      </c>
      <c r="G466" t="n">
        <v>2.3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25032-2024</t>
        </is>
      </c>
      <c r="B467" s="1" t="n">
        <v>45461.96425925926</v>
      </c>
      <c r="C467" s="1" t="n">
        <v>45962</v>
      </c>
      <c r="D467" t="inlineStr">
        <is>
          <t>VÄSTERNORRLANDS LÄN</t>
        </is>
      </c>
      <c r="E467" t="inlineStr">
        <is>
          <t>KRAMFORS</t>
        </is>
      </c>
      <c r="F467" t="inlineStr">
        <is>
          <t>SCA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17574-2024</t>
        </is>
      </c>
      <c r="B468" s="1" t="n">
        <v>45415</v>
      </c>
      <c r="C468" s="1" t="n">
        <v>45962</v>
      </c>
      <c r="D468" t="inlineStr">
        <is>
          <t>VÄSTERNORRLANDS LÄN</t>
        </is>
      </c>
      <c r="E468" t="inlineStr">
        <is>
          <t>KRAMFORS</t>
        </is>
      </c>
      <c r="G468" t="n">
        <v>7.2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24135-2025</t>
        </is>
      </c>
      <c r="B469" s="1" t="n">
        <v>45796.63609953703</v>
      </c>
      <c r="C469" s="1" t="n">
        <v>45962</v>
      </c>
      <c r="D469" t="inlineStr">
        <is>
          <t>VÄSTERNORRLANDS LÄN</t>
        </is>
      </c>
      <c r="E469" t="inlineStr">
        <is>
          <t>KRAMFORS</t>
        </is>
      </c>
      <c r="G469" t="n">
        <v>10.5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62271-2021</t>
        </is>
      </c>
      <c r="B470" s="1" t="n">
        <v>44503.35984953704</v>
      </c>
      <c r="C470" s="1" t="n">
        <v>45962</v>
      </c>
      <c r="D470" t="inlineStr">
        <is>
          <t>VÄSTERNORRLANDS LÄN</t>
        </is>
      </c>
      <c r="E470" t="inlineStr">
        <is>
          <t>KRAMFORS</t>
        </is>
      </c>
      <c r="G470" t="n">
        <v>2.6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36671-2022</t>
        </is>
      </c>
      <c r="B471" s="1" t="n">
        <v>44804</v>
      </c>
      <c r="C471" s="1" t="n">
        <v>45962</v>
      </c>
      <c r="D471" t="inlineStr">
        <is>
          <t>VÄSTERNORRLANDS LÄN</t>
        </is>
      </c>
      <c r="E471" t="inlineStr">
        <is>
          <t>KRAMFORS</t>
        </is>
      </c>
      <c r="G471" t="n">
        <v>1.3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63991-2023</t>
        </is>
      </c>
      <c r="B472" s="1" t="n">
        <v>45278</v>
      </c>
      <c r="C472" s="1" t="n">
        <v>45962</v>
      </c>
      <c r="D472" t="inlineStr">
        <is>
          <t>VÄSTERNORRLANDS LÄN</t>
        </is>
      </c>
      <c r="E472" t="inlineStr">
        <is>
          <t>KRAMFORS</t>
        </is>
      </c>
      <c r="G472" t="n">
        <v>3.3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20528-2024</t>
        </is>
      </c>
      <c r="B473" s="1" t="n">
        <v>45435.94611111111</v>
      </c>
      <c r="C473" s="1" t="n">
        <v>45962</v>
      </c>
      <c r="D473" t="inlineStr">
        <is>
          <t>VÄSTERNORRLANDS LÄN</t>
        </is>
      </c>
      <c r="E473" t="inlineStr">
        <is>
          <t>KRAMFORS</t>
        </is>
      </c>
      <c r="F473" t="inlineStr">
        <is>
          <t>SCA</t>
        </is>
      </c>
      <c r="G473" t="n">
        <v>3.1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527-2025</t>
        </is>
      </c>
      <c r="B474" s="1" t="n">
        <v>45664.4959375</v>
      </c>
      <c r="C474" s="1" t="n">
        <v>45962</v>
      </c>
      <c r="D474" t="inlineStr">
        <is>
          <t>VÄSTERNORRLANDS LÄN</t>
        </is>
      </c>
      <c r="E474" t="inlineStr">
        <is>
          <t>KRAMFORS</t>
        </is>
      </c>
      <c r="G474" t="n">
        <v>3.9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528-2025</t>
        </is>
      </c>
      <c r="B475" s="1" t="n">
        <v>45664.49594907407</v>
      </c>
      <c r="C475" s="1" t="n">
        <v>45962</v>
      </c>
      <c r="D475" t="inlineStr">
        <is>
          <t>VÄSTERNORRLANDS LÄN</t>
        </is>
      </c>
      <c r="E475" t="inlineStr">
        <is>
          <t>KRAMFORS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24406-2025</t>
        </is>
      </c>
      <c r="B476" s="1" t="n">
        <v>45797.65445601852</v>
      </c>
      <c r="C476" s="1" t="n">
        <v>45962</v>
      </c>
      <c r="D476" t="inlineStr">
        <is>
          <t>VÄSTERNORRLANDS LÄN</t>
        </is>
      </c>
      <c r="E476" t="inlineStr">
        <is>
          <t>KRAMFORS</t>
        </is>
      </c>
      <c r="G476" t="n">
        <v>4.8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24407-2025</t>
        </is>
      </c>
      <c r="B477" s="1" t="n">
        <v>45797.65565972222</v>
      </c>
      <c r="C477" s="1" t="n">
        <v>45962</v>
      </c>
      <c r="D477" t="inlineStr">
        <is>
          <t>VÄSTERNORRLANDS LÄN</t>
        </is>
      </c>
      <c r="E477" t="inlineStr">
        <is>
          <t>KRAMFORS</t>
        </is>
      </c>
      <c r="G477" t="n">
        <v>0.7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39622-2024</t>
        </is>
      </c>
      <c r="B478" s="1" t="n">
        <v>45552</v>
      </c>
      <c r="C478" s="1" t="n">
        <v>45962</v>
      </c>
      <c r="D478" t="inlineStr">
        <is>
          <t>VÄSTERNORRLANDS LÄN</t>
        </is>
      </c>
      <c r="E478" t="inlineStr">
        <is>
          <t>KRAMFORS</t>
        </is>
      </c>
      <c r="G478" t="n">
        <v>1.9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24409-2025</t>
        </is>
      </c>
      <c r="B479" s="1" t="n">
        <v>45797.65944444444</v>
      </c>
      <c r="C479" s="1" t="n">
        <v>45962</v>
      </c>
      <c r="D479" t="inlineStr">
        <is>
          <t>VÄSTERNORRLANDS LÄN</t>
        </is>
      </c>
      <c r="E479" t="inlineStr">
        <is>
          <t>KRAMFORS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55760-2024</t>
        </is>
      </c>
      <c r="B480" s="1" t="n">
        <v>45623.36486111111</v>
      </c>
      <c r="C480" s="1" t="n">
        <v>45962</v>
      </c>
      <c r="D480" t="inlineStr">
        <is>
          <t>VÄSTERNORRLANDS LÄN</t>
        </is>
      </c>
      <c r="E480" t="inlineStr">
        <is>
          <t>KRAMFORS</t>
        </is>
      </c>
      <c r="F480" t="inlineStr">
        <is>
          <t>SCA</t>
        </is>
      </c>
      <c r="G480" t="n">
        <v>1.1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55787-2024</t>
        </is>
      </c>
      <c r="B481" s="1" t="n">
        <v>45623</v>
      </c>
      <c r="C481" s="1" t="n">
        <v>45962</v>
      </c>
      <c r="D481" t="inlineStr">
        <is>
          <t>VÄSTERNORRLANDS LÄN</t>
        </is>
      </c>
      <c r="E481" t="inlineStr">
        <is>
          <t>KRAMFORS</t>
        </is>
      </c>
      <c r="G481" t="n">
        <v>5.7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55820-2024</t>
        </is>
      </c>
      <c r="B482" s="1" t="n">
        <v>45623.47644675926</v>
      </c>
      <c r="C482" s="1" t="n">
        <v>45962</v>
      </c>
      <c r="D482" t="inlineStr">
        <is>
          <t>VÄSTERNORRLANDS LÄN</t>
        </is>
      </c>
      <c r="E482" t="inlineStr">
        <is>
          <t>KRAMFORS</t>
        </is>
      </c>
      <c r="G482" t="n">
        <v>6.5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39664-2024</t>
        </is>
      </c>
      <c r="B483" s="1" t="n">
        <v>45552</v>
      </c>
      <c r="C483" s="1" t="n">
        <v>45962</v>
      </c>
      <c r="D483" t="inlineStr">
        <is>
          <t>VÄSTERNORRLANDS LÄN</t>
        </is>
      </c>
      <c r="E483" t="inlineStr">
        <is>
          <t>KRAMFORS</t>
        </is>
      </c>
      <c r="G483" t="n">
        <v>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24698-2025</t>
        </is>
      </c>
      <c r="B484" s="1" t="n">
        <v>45798.7190625</v>
      </c>
      <c r="C484" s="1" t="n">
        <v>45962</v>
      </c>
      <c r="D484" t="inlineStr">
        <is>
          <t>VÄSTERNORRLANDS LÄN</t>
        </is>
      </c>
      <c r="E484" t="inlineStr">
        <is>
          <t>KRAMFORS</t>
        </is>
      </c>
      <c r="F484" t="inlineStr">
        <is>
          <t>SCA</t>
        </is>
      </c>
      <c r="G484" t="n">
        <v>2.5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24704-2025</t>
        </is>
      </c>
      <c r="B485" s="1" t="n">
        <v>45798.79577546296</v>
      </c>
      <c r="C485" s="1" t="n">
        <v>45962</v>
      </c>
      <c r="D485" t="inlineStr">
        <is>
          <t>VÄSTERNORRLANDS LÄN</t>
        </is>
      </c>
      <c r="E485" t="inlineStr">
        <is>
          <t>KRAMFORS</t>
        </is>
      </c>
      <c r="G485" t="n">
        <v>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19777-2025</t>
        </is>
      </c>
      <c r="B486" s="1" t="n">
        <v>45771.4259375</v>
      </c>
      <c r="C486" s="1" t="n">
        <v>45962</v>
      </c>
      <c r="D486" t="inlineStr">
        <is>
          <t>VÄSTERNORRLANDS LÄN</t>
        </is>
      </c>
      <c r="E486" t="inlineStr">
        <is>
          <t>KRAMFORS</t>
        </is>
      </c>
      <c r="G486" t="n">
        <v>5.3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19780-2025</t>
        </is>
      </c>
      <c r="B487" s="1" t="n">
        <v>45771.42789351852</v>
      </c>
      <c r="C487" s="1" t="n">
        <v>45962</v>
      </c>
      <c r="D487" t="inlineStr">
        <is>
          <t>VÄSTERNORRLANDS LÄN</t>
        </is>
      </c>
      <c r="E487" t="inlineStr">
        <is>
          <t>KRAMFORS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26723-2022</t>
        </is>
      </c>
      <c r="B488" s="1" t="n">
        <v>44739</v>
      </c>
      <c r="C488" s="1" t="n">
        <v>45962</v>
      </c>
      <c r="D488" t="inlineStr">
        <is>
          <t>VÄSTERNORRLANDS LÄN</t>
        </is>
      </c>
      <c r="E488" t="inlineStr">
        <is>
          <t>KRAMFORS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25203-2025</t>
        </is>
      </c>
      <c r="B489" s="1" t="n">
        <v>45798</v>
      </c>
      <c r="C489" s="1" t="n">
        <v>45962</v>
      </c>
      <c r="D489" t="inlineStr">
        <is>
          <t>VÄSTERNORRLANDS LÄN</t>
        </is>
      </c>
      <c r="E489" t="inlineStr">
        <is>
          <t>KRAMFORS</t>
        </is>
      </c>
      <c r="G489" t="n">
        <v>0.6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53385-2022</t>
        </is>
      </c>
      <c r="B490" s="1" t="n">
        <v>44879</v>
      </c>
      <c r="C490" s="1" t="n">
        <v>45962</v>
      </c>
      <c r="D490" t="inlineStr">
        <is>
          <t>VÄSTERNORRLANDS LÄN</t>
        </is>
      </c>
      <c r="E490" t="inlineStr">
        <is>
          <t>KRAMFORS</t>
        </is>
      </c>
      <c r="G490" t="n">
        <v>2.3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24993-2025</t>
        </is>
      </c>
      <c r="B491" s="1" t="n">
        <v>45799.61525462963</v>
      </c>
      <c r="C491" s="1" t="n">
        <v>45962</v>
      </c>
      <c r="D491" t="inlineStr">
        <is>
          <t>VÄSTERNORRLANDS LÄN</t>
        </is>
      </c>
      <c r="E491" t="inlineStr">
        <is>
          <t>KRAMFORS</t>
        </is>
      </c>
      <c r="F491" t="inlineStr">
        <is>
          <t>SCA</t>
        </is>
      </c>
      <c r="G491" t="n">
        <v>2.9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31747-2021</t>
        </is>
      </c>
      <c r="B492" s="1" t="n">
        <v>44369</v>
      </c>
      <c r="C492" s="1" t="n">
        <v>45962</v>
      </c>
      <c r="D492" t="inlineStr">
        <is>
          <t>VÄSTERNORRLANDS LÄN</t>
        </is>
      </c>
      <c r="E492" t="inlineStr">
        <is>
          <t>KRAMFORS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31912-2021</t>
        </is>
      </c>
      <c r="B493" s="1" t="n">
        <v>44370</v>
      </c>
      <c r="C493" s="1" t="n">
        <v>45962</v>
      </c>
      <c r="D493" t="inlineStr">
        <is>
          <t>VÄSTERNORRLANDS LÄN</t>
        </is>
      </c>
      <c r="E493" t="inlineStr">
        <is>
          <t>KRAMFORS</t>
        </is>
      </c>
      <c r="G493" t="n">
        <v>3.5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7466-2024</t>
        </is>
      </c>
      <c r="B494" s="1" t="n">
        <v>45345</v>
      </c>
      <c r="C494" s="1" t="n">
        <v>45962</v>
      </c>
      <c r="D494" t="inlineStr">
        <is>
          <t>VÄSTERNORRLANDS LÄN</t>
        </is>
      </c>
      <c r="E494" t="inlineStr">
        <is>
          <t>KRAMFORS</t>
        </is>
      </c>
      <c r="F494" t="inlineStr">
        <is>
          <t>SCA</t>
        </is>
      </c>
      <c r="G494" t="n">
        <v>13.1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17211-2023</t>
        </is>
      </c>
      <c r="B495" s="1" t="n">
        <v>45034.92625</v>
      </c>
      <c r="C495" s="1" t="n">
        <v>45962</v>
      </c>
      <c r="D495" t="inlineStr">
        <is>
          <t>VÄSTERNORRLANDS LÄN</t>
        </is>
      </c>
      <c r="E495" t="inlineStr">
        <is>
          <t>KRAMFORS</t>
        </is>
      </c>
      <c r="G495" t="n">
        <v>4.9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16064-2025</t>
        </is>
      </c>
      <c r="B496" s="1" t="n">
        <v>45749.6600462963</v>
      </c>
      <c r="C496" s="1" t="n">
        <v>45962</v>
      </c>
      <c r="D496" t="inlineStr">
        <is>
          <t>VÄSTERNORRLANDS LÄN</t>
        </is>
      </c>
      <c r="E496" t="inlineStr">
        <is>
          <t>KRAMFORS</t>
        </is>
      </c>
      <c r="G496" t="n">
        <v>5.3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25039-2025</t>
        </is>
      </c>
      <c r="B497" s="1" t="n">
        <v>45799.65723379629</v>
      </c>
      <c r="C497" s="1" t="n">
        <v>45962</v>
      </c>
      <c r="D497" t="inlineStr">
        <is>
          <t>VÄSTERNORRLANDS LÄN</t>
        </is>
      </c>
      <c r="E497" t="inlineStr">
        <is>
          <t>KRAMFORS</t>
        </is>
      </c>
      <c r="F497" t="inlineStr">
        <is>
          <t>SCA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9829-2024</t>
        </is>
      </c>
      <c r="B498" s="1" t="n">
        <v>45363.0468287037</v>
      </c>
      <c r="C498" s="1" t="n">
        <v>45962</v>
      </c>
      <c r="D498" t="inlineStr">
        <is>
          <t>VÄSTERNORRLANDS LÄN</t>
        </is>
      </c>
      <c r="E498" t="inlineStr">
        <is>
          <t>KRAMFORS</t>
        </is>
      </c>
      <c r="F498" t="inlineStr">
        <is>
          <t>SCA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52002-2022</t>
        </is>
      </c>
      <c r="B499" s="1" t="n">
        <v>44872</v>
      </c>
      <c r="C499" s="1" t="n">
        <v>45962</v>
      </c>
      <c r="D499" t="inlineStr">
        <is>
          <t>VÄSTERNORRLANDS LÄN</t>
        </is>
      </c>
      <c r="E499" t="inlineStr">
        <is>
          <t>KRAMFORS</t>
        </is>
      </c>
      <c r="G499" t="n">
        <v>7.7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60314-2022</t>
        </is>
      </c>
      <c r="B500" s="1" t="n">
        <v>44903</v>
      </c>
      <c r="C500" s="1" t="n">
        <v>45962</v>
      </c>
      <c r="D500" t="inlineStr">
        <is>
          <t>VÄSTERNORRLANDS LÄN</t>
        </is>
      </c>
      <c r="E500" t="inlineStr">
        <is>
          <t>KRAMFORS</t>
        </is>
      </c>
      <c r="G500" t="n">
        <v>2.3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7367-2022</t>
        </is>
      </c>
      <c r="B501" s="1" t="n">
        <v>44606</v>
      </c>
      <c r="C501" s="1" t="n">
        <v>45962</v>
      </c>
      <c r="D501" t="inlineStr">
        <is>
          <t>VÄSTERNORRLANDS LÄN</t>
        </is>
      </c>
      <c r="E501" t="inlineStr">
        <is>
          <t>KRAMFORS</t>
        </is>
      </c>
      <c r="G501" t="n">
        <v>2.9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24976-2025</t>
        </is>
      </c>
      <c r="B502" s="1" t="n">
        <v>45799.59138888889</v>
      </c>
      <c r="C502" s="1" t="n">
        <v>45962</v>
      </c>
      <c r="D502" t="inlineStr">
        <is>
          <t>VÄSTERNORRLANDS LÄN</t>
        </is>
      </c>
      <c r="E502" t="inlineStr">
        <is>
          <t>KRAMFORS</t>
        </is>
      </c>
      <c r="G502" t="n">
        <v>9.6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124-2024</t>
        </is>
      </c>
      <c r="B503" s="1" t="n">
        <v>45294</v>
      </c>
      <c r="C503" s="1" t="n">
        <v>45962</v>
      </c>
      <c r="D503" t="inlineStr">
        <is>
          <t>VÄSTERNORRLANDS LÄN</t>
        </is>
      </c>
      <c r="E503" t="inlineStr">
        <is>
          <t>KRAMFORS</t>
        </is>
      </c>
      <c r="G503" t="n">
        <v>0.3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18599-2025</t>
        </is>
      </c>
      <c r="B504" s="1" t="n">
        <v>45763.48993055556</v>
      </c>
      <c r="C504" s="1" t="n">
        <v>45962</v>
      </c>
      <c r="D504" t="inlineStr">
        <is>
          <t>VÄSTERNORRLANDS LÄN</t>
        </is>
      </c>
      <c r="E504" t="inlineStr">
        <is>
          <t>KRAMFORS</t>
        </is>
      </c>
      <c r="F504" t="inlineStr">
        <is>
          <t>SCA</t>
        </is>
      </c>
      <c r="G504" t="n">
        <v>4.9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27622-2024</t>
        </is>
      </c>
      <c r="B505" s="1" t="n">
        <v>45474</v>
      </c>
      <c r="C505" s="1" t="n">
        <v>45962</v>
      </c>
      <c r="D505" t="inlineStr">
        <is>
          <t>VÄSTERNORRLANDS LÄN</t>
        </is>
      </c>
      <c r="E505" t="inlineStr">
        <is>
          <t>KRAMFORS</t>
        </is>
      </c>
      <c r="G505" t="n">
        <v>4.5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8645-2021</t>
        </is>
      </c>
      <c r="B506" s="1" t="n">
        <v>44245</v>
      </c>
      <c r="C506" s="1" t="n">
        <v>45962</v>
      </c>
      <c r="D506" t="inlineStr">
        <is>
          <t>VÄSTERNORRLANDS LÄN</t>
        </is>
      </c>
      <c r="E506" t="inlineStr">
        <is>
          <t>KRAMFORS</t>
        </is>
      </c>
      <c r="G506" t="n">
        <v>1.2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48414-2023</t>
        </is>
      </c>
      <c r="B507" s="1" t="n">
        <v>45205.92362268519</v>
      </c>
      <c r="C507" s="1" t="n">
        <v>45962</v>
      </c>
      <c r="D507" t="inlineStr">
        <is>
          <t>VÄSTERNORRLANDS LÄN</t>
        </is>
      </c>
      <c r="E507" t="inlineStr">
        <is>
          <t>KRAMFORS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38553-2024</t>
        </is>
      </c>
      <c r="B508" s="1" t="n">
        <v>45546</v>
      </c>
      <c r="C508" s="1" t="n">
        <v>45962</v>
      </c>
      <c r="D508" t="inlineStr">
        <is>
          <t>VÄSTERNORRLANDS LÄN</t>
        </is>
      </c>
      <c r="E508" t="inlineStr">
        <is>
          <t>KRAMFORS</t>
        </is>
      </c>
      <c r="G508" t="n">
        <v>5.8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25320-2025</t>
        </is>
      </c>
      <c r="B509" s="1" t="n">
        <v>45800.5853587963</v>
      </c>
      <c r="C509" s="1" t="n">
        <v>45962</v>
      </c>
      <c r="D509" t="inlineStr">
        <is>
          <t>VÄSTERNORRLANDS LÄN</t>
        </is>
      </c>
      <c r="E509" t="inlineStr">
        <is>
          <t>KRAMFORS</t>
        </is>
      </c>
      <c r="G509" t="n">
        <v>11.2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5349-2023</t>
        </is>
      </c>
      <c r="B510" s="1" t="n">
        <v>44956</v>
      </c>
      <c r="C510" s="1" t="n">
        <v>45962</v>
      </c>
      <c r="D510" t="inlineStr">
        <is>
          <t>VÄSTERNORRLANDS LÄN</t>
        </is>
      </c>
      <c r="E510" t="inlineStr">
        <is>
          <t>KRAMFORS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19472-2023</t>
        </is>
      </c>
      <c r="B511" s="1" t="n">
        <v>45049</v>
      </c>
      <c r="C511" s="1" t="n">
        <v>45962</v>
      </c>
      <c r="D511" t="inlineStr">
        <is>
          <t>VÄSTERNORRLANDS LÄN</t>
        </is>
      </c>
      <c r="E511" t="inlineStr">
        <is>
          <t>KRAMFORS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31606-2022</t>
        </is>
      </c>
      <c r="B512" s="1" t="n">
        <v>44775</v>
      </c>
      <c r="C512" s="1" t="n">
        <v>45962</v>
      </c>
      <c r="D512" t="inlineStr">
        <is>
          <t>VÄSTERNORRLANDS LÄN</t>
        </is>
      </c>
      <c r="E512" t="inlineStr">
        <is>
          <t>KRAMFORS</t>
        </is>
      </c>
      <c r="G512" t="n">
        <v>2.8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3425-2023</t>
        </is>
      </c>
      <c r="B513" s="1" t="n">
        <v>44946</v>
      </c>
      <c r="C513" s="1" t="n">
        <v>45962</v>
      </c>
      <c r="D513" t="inlineStr">
        <is>
          <t>VÄSTERNORRLANDS LÄN</t>
        </is>
      </c>
      <c r="E513" t="inlineStr">
        <is>
          <t>KRAMFORS</t>
        </is>
      </c>
      <c r="G513" t="n">
        <v>6.9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33911-2021</t>
        </is>
      </c>
      <c r="B514" s="1" t="n">
        <v>44378</v>
      </c>
      <c r="C514" s="1" t="n">
        <v>45962</v>
      </c>
      <c r="D514" t="inlineStr">
        <is>
          <t>VÄSTERNORRLANDS LÄN</t>
        </is>
      </c>
      <c r="E514" t="inlineStr">
        <is>
          <t>KRAMFORS</t>
        </is>
      </c>
      <c r="G514" t="n">
        <v>7.2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25574-2025</t>
        </is>
      </c>
      <c r="B515" s="1" t="n">
        <v>45803</v>
      </c>
      <c r="C515" s="1" t="n">
        <v>45962</v>
      </c>
      <c r="D515" t="inlineStr">
        <is>
          <t>VÄSTERNORRLANDS LÄN</t>
        </is>
      </c>
      <c r="E515" t="inlineStr">
        <is>
          <t>KRAMFORS</t>
        </is>
      </c>
      <c r="G515" t="n">
        <v>2.9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25230-2025</t>
        </is>
      </c>
      <c r="B516" s="1" t="n">
        <v>45800.48439814815</v>
      </c>
      <c r="C516" s="1" t="n">
        <v>45962</v>
      </c>
      <c r="D516" t="inlineStr">
        <is>
          <t>VÄSTERNORRLANDS LÄN</t>
        </is>
      </c>
      <c r="E516" t="inlineStr">
        <is>
          <t>KRAMFORS</t>
        </is>
      </c>
      <c r="G516" t="n">
        <v>5.1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56558-2020</t>
        </is>
      </c>
      <c r="B517" s="1" t="n">
        <v>44137</v>
      </c>
      <c r="C517" s="1" t="n">
        <v>45962</v>
      </c>
      <c r="D517" t="inlineStr">
        <is>
          <t>VÄSTERNORRLANDS LÄN</t>
        </is>
      </c>
      <c r="E517" t="inlineStr">
        <is>
          <t>KRAMFORS</t>
        </is>
      </c>
      <c r="G517" t="n">
        <v>1.3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23477-2021</t>
        </is>
      </c>
      <c r="B518" s="1" t="n">
        <v>44333.93837962963</v>
      </c>
      <c r="C518" s="1" t="n">
        <v>45962</v>
      </c>
      <c r="D518" t="inlineStr">
        <is>
          <t>VÄSTERNORRLANDS LÄN</t>
        </is>
      </c>
      <c r="E518" t="inlineStr">
        <is>
          <t>KRAMFORS</t>
        </is>
      </c>
      <c r="F518" t="inlineStr">
        <is>
          <t>SCA</t>
        </is>
      </c>
      <c r="G518" t="n">
        <v>3.4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25161-2025</t>
        </is>
      </c>
      <c r="B519" s="1" t="n">
        <v>45800.42946759259</v>
      </c>
      <c r="C519" s="1" t="n">
        <v>45962</v>
      </c>
      <c r="D519" t="inlineStr">
        <is>
          <t>VÄSTERNORRLANDS LÄN</t>
        </is>
      </c>
      <c r="E519" t="inlineStr">
        <is>
          <t>KRAMFORS</t>
        </is>
      </c>
      <c r="G519" t="n">
        <v>11.1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19835-2024</t>
        </is>
      </c>
      <c r="B520" s="1" t="n">
        <v>45433.37478009259</v>
      </c>
      <c r="C520" s="1" t="n">
        <v>45962</v>
      </c>
      <c r="D520" t="inlineStr">
        <is>
          <t>VÄSTERNORRLANDS LÄN</t>
        </is>
      </c>
      <c r="E520" t="inlineStr">
        <is>
          <t>KRAMFORS</t>
        </is>
      </c>
      <c r="G520" t="n">
        <v>6.3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7986-2025</t>
        </is>
      </c>
      <c r="B521" s="1" t="n">
        <v>45707.47594907408</v>
      </c>
      <c r="C521" s="1" t="n">
        <v>45962</v>
      </c>
      <c r="D521" t="inlineStr">
        <is>
          <t>VÄSTERNORRLANDS LÄN</t>
        </is>
      </c>
      <c r="E521" t="inlineStr">
        <is>
          <t>KRAMFORS</t>
        </is>
      </c>
      <c r="G521" t="n">
        <v>8.800000000000001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25535-2025</t>
        </is>
      </c>
      <c r="B522" s="1" t="n">
        <v>45803.40673611111</v>
      </c>
      <c r="C522" s="1" t="n">
        <v>45962</v>
      </c>
      <c r="D522" t="inlineStr">
        <is>
          <t>VÄSTERNORRLANDS LÄN</t>
        </is>
      </c>
      <c r="E522" t="inlineStr">
        <is>
          <t>KRAMFORS</t>
        </is>
      </c>
      <c r="G522" t="n">
        <v>3.8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27709-2024</t>
        </is>
      </c>
      <c r="B523" s="1" t="n">
        <v>45475</v>
      </c>
      <c r="C523" s="1" t="n">
        <v>45962</v>
      </c>
      <c r="D523" t="inlineStr">
        <is>
          <t>VÄSTERNORRLANDS LÄN</t>
        </is>
      </c>
      <c r="E523" t="inlineStr">
        <is>
          <t>KRAMFORS</t>
        </is>
      </c>
      <c r="G523" t="n">
        <v>2.5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43440-2022</t>
        </is>
      </c>
      <c r="B524" s="1" t="n">
        <v>44834.95118055555</v>
      </c>
      <c r="C524" s="1" t="n">
        <v>45962</v>
      </c>
      <c r="D524" t="inlineStr">
        <is>
          <t>VÄSTERNORRLANDS LÄN</t>
        </is>
      </c>
      <c r="E524" t="inlineStr">
        <is>
          <t>KRAMFORS</t>
        </is>
      </c>
      <c r="F524" t="inlineStr">
        <is>
          <t>SCA</t>
        </is>
      </c>
      <c r="G524" t="n">
        <v>1.7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17461-2023</t>
        </is>
      </c>
      <c r="B525" s="1" t="n">
        <v>45036.33818287037</v>
      </c>
      <c r="C525" s="1" t="n">
        <v>45962</v>
      </c>
      <c r="D525" t="inlineStr">
        <is>
          <t>VÄSTERNORRLANDS LÄN</t>
        </is>
      </c>
      <c r="E525" t="inlineStr">
        <is>
          <t>KRAMFORS</t>
        </is>
      </c>
      <c r="G525" t="n">
        <v>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26219-2025</t>
        </is>
      </c>
      <c r="B526" s="1" t="n">
        <v>45805.55023148148</v>
      </c>
      <c r="C526" s="1" t="n">
        <v>45962</v>
      </c>
      <c r="D526" t="inlineStr">
        <is>
          <t>VÄSTERNORRLANDS LÄN</t>
        </is>
      </c>
      <c r="E526" t="inlineStr">
        <is>
          <t>KRAMFORS</t>
        </is>
      </c>
      <c r="G526" t="n">
        <v>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26167-2025</t>
        </is>
      </c>
      <c r="B527" s="1" t="n">
        <v>45805.45850694444</v>
      </c>
      <c r="C527" s="1" t="n">
        <v>45962</v>
      </c>
      <c r="D527" t="inlineStr">
        <is>
          <t>VÄSTERNORRLANDS LÄN</t>
        </is>
      </c>
      <c r="E527" t="inlineStr">
        <is>
          <t>KRAMFORS</t>
        </is>
      </c>
      <c r="G527" t="n">
        <v>3.5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847-2024</t>
        </is>
      </c>
      <c r="B528" s="1" t="n">
        <v>45300.93413194444</v>
      </c>
      <c r="C528" s="1" t="n">
        <v>45962</v>
      </c>
      <c r="D528" t="inlineStr">
        <is>
          <t>VÄSTERNORRLANDS LÄN</t>
        </is>
      </c>
      <c r="E528" t="inlineStr">
        <is>
          <t>KRAMFORS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815-2024</t>
        </is>
      </c>
      <c r="B529" s="1" t="n">
        <v>45300.63804398148</v>
      </c>
      <c r="C529" s="1" t="n">
        <v>45962</v>
      </c>
      <c r="D529" t="inlineStr">
        <is>
          <t>VÄSTERNORRLANDS LÄN</t>
        </is>
      </c>
      <c r="E529" t="inlineStr">
        <is>
          <t>KRAMFORS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44258-2021</t>
        </is>
      </c>
      <c r="B530" s="1" t="n">
        <v>44434</v>
      </c>
      <c r="C530" s="1" t="n">
        <v>45962</v>
      </c>
      <c r="D530" t="inlineStr">
        <is>
          <t>VÄSTERNORRLANDS LÄN</t>
        </is>
      </c>
      <c r="E530" t="inlineStr">
        <is>
          <t>KRAMFORS</t>
        </is>
      </c>
      <c r="G530" t="n">
        <v>1.8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26134-2025</t>
        </is>
      </c>
      <c r="B531" s="1" t="n">
        <v>45805.41204861111</v>
      </c>
      <c r="C531" s="1" t="n">
        <v>45962</v>
      </c>
      <c r="D531" t="inlineStr">
        <is>
          <t>VÄSTERNORRLANDS LÄN</t>
        </is>
      </c>
      <c r="E531" t="inlineStr">
        <is>
          <t>KRAMFORS</t>
        </is>
      </c>
      <c r="G531" t="n">
        <v>15.3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26137-2025</t>
        </is>
      </c>
      <c r="B532" s="1" t="n">
        <v>45805.41479166667</v>
      </c>
      <c r="C532" s="1" t="n">
        <v>45962</v>
      </c>
      <c r="D532" t="inlineStr">
        <is>
          <t>VÄSTERNORRLANDS LÄN</t>
        </is>
      </c>
      <c r="E532" t="inlineStr">
        <is>
          <t>KRAMFORS</t>
        </is>
      </c>
      <c r="G532" t="n">
        <v>2.9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52272-2024</t>
        </is>
      </c>
      <c r="B533" s="1" t="n">
        <v>45608.65947916666</v>
      </c>
      <c r="C533" s="1" t="n">
        <v>45962</v>
      </c>
      <c r="D533" t="inlineStr">
        <is>
          <t>VÄSTERNORRLANDS LÄN</t>
        </is>
      </c>
      <c r="E533" t="inlineStr">
        <is>
          <t>KRAMFORS</t>
        </is>
      </c>
      <c r="G533" t="n">
        <v>1.3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50314-2021</t>
        </is>
      </c>
      <c r="B534" s="1" t="n">
        <v>44456</v>
      </c>
      <c r="C534" s="1" t="n">
        <v>45962</v>
      </c>
      <c r="D534" t="inlineStr">
        <is>
          <t>VÄSTERNORRLANDS LÄN</t>
        </is>
      </c>
      <c r="E534" t="inlineStr">
        <is>
          <t>KRAMFORS</t>
        </is>
      </c>
      <c r="G534" t="n">
        <v>1.8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7018-2023</t>
        </is>
      </c>
      <c r="B535" s="1" t="n">
        <v>44967</v>
      </c>
      <c r="C535" s="1" t="n">
        <v>45962</v>
      </c>
      <c r="D535" t="inlineStr">
        <is>
          <t>VÄSTERNORRLANDS LÄN</t>
        </is>
      </c>
      <c r="E535" t="inlineStr">
        <is>
          <t>KRAMFORS</t>
        </is>
      </c>
      <c r="F535" t="inlineStr">
        <is>
          <t>SCA</t>
        </is>
      </c>
      <c r="G535" t="n">
        <v>0.7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60424-2024</t>
        </is>
      </c>
      <c r="B536" s="1" t="n">
        <v>45643</v>
      </c>
      <c r="C536" s="1" t="n">
        <v>45962</v>
      </c>
      <c r="D536" t="inlineStr">
        <is>
          <t>VÄSTERNORRLANDS LÄN</t>
        </is>
      </c>
      <c r="E536" t="inlineStr">
        <is>
          <t>KRAMFORS</t>
        </is>
      </c>
      <c r="G536" t="n">
        <v>6.2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3699-2025</t>
        </is>
      </c>
      <c r="B537" s="1" t="n">
        <v>45681.47428240741</v>
      </c>
      <c r="C537" s="1" t="n">
        <v>45962</v>
      </c>
      <c r="D537" t="inlineStr">
        <is>
          <t>VÄSTERNORRLANDS LÄN</t>
        </is>
      </c>
      <c r="E537" t="inlineStr">
        <is>
          <t>KRAMFORS</t>
        </is>
      </c>
      <c r="G537" t="n">
        <v>2.3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72825-2021</t>
        </is>
      </c>
      <c r="B538" s="1" t="n">
        <v>44546</v>
      </c>
      <c r="C538" s="1" t="n">
        <v>45962</v>
      </c>
      <c r="D538" t="inlineStr">
        <is>
          <t>VÄSTERNORRLANDS LÄN</t>
        </is>
      </c>
      <c r="E538" t="inlineStr">
        <is>
          <t>KRAMFORS</t>
        </is>
      </c>
      <c r="G538" t="n">
        <v>1.3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68797-2021</t>
        </is>
      </c>
      <c r="B539" s="1" t="n">
        <v>44529</v>
      </c>
      <c r="C539" s="1" t="n">
        <v>45962</v>
      </c>
      <c r="D539" t="inlineStr">
        <is>
          <t>VÄSTERNORRLANDS LÄN</t>
        </is>
      </c>
      <c r="E539" t="inlineStr">
        <is>
          <t>KRAMFORS</t>
        </is>
      </c>
      <c r="G539" t="n">
        <v>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63492-2023</t>
        </is>
      </c>
      <c r="B540" s="1" t="n">
        <v>45273</v>
      </c>
      <c r="C540" s="1" t="n">
        <v>45962</v>
      </c>
      <c r="D540" t="inlineStr">
        <is>
          <t>VÄSTERNORRLANDS LÄN</t>
        </is>
      </c>
      <c r="E540" t="inlineStr">
        <is>
          <t>KRAMFORS</t>
        </is>
      </c>
      <c r="G540" t="n">
        <v>3.4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12371-2023</t>
        </is>
      </c>
      <c r="B541" s="1" t="n">
        <v>44998</v>
      </c>
      <c r="C541" s="1" t="n">
        <v>45962</v>
      </c>
      <c r="D541" t="inlineStr">
        <is>
          <t>VÄSTERNORRLANDS LÄN</t>
        </is>
      </c>
      <c r="E541" t="inlineStr">
        <is>
          <t>KRAMFORS</t>
        </is>
      </c>
      <c r="G541" t="n">
        <v>4.4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26197-2025</t>
        </is>
      </c>
      <c r="B542" s="1" t="n">
        <v>45805.50068287037</v>
      </c>
      <c r="C542" s="1" t="n">
        <v>45962</v>
      </c>
      <c r="D542" t="inlineStr">
        <is>
          <t>VÄSTERNORRLANDS LÄN</t>
        </is>
      </c>
      <c r="E542" t="inlineStr">
        <is>
          <t>KRAMFORS</t>
        </is>
      </c>
      <c r="G542" t="n">
        <v>5.4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16345-2021</t>
        </is>
      </c>
      <c r="B543" s="1" t="n">
        <v>44292</v>
      </c>
      <c r="C543" s="1" t="n">
        <v>45962</v>
      </c>
      <c r="D543" t="inlineStr">
        <is>
          <t>VÄSTERNORRLANDS LÄN</t>
        </is>
      </c>
      <c r="E543" t="inlineStr">
        <is>
          <t>KRAMFORS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23483-2021</t>
        </is>
      </c>
      <c r="B544" s="1" t="n">
        <v>44333</v>
      </c>
      <c r="C544" s="1" t="n">
        <v>45962</v>
      </c>
      <c r="D544" t="inlineStr">
        <is>
          <t>VÄSTERNORRLANDS LÄN</t>
        </is>
      </c>
      <c r="E544" t="inlineStr">
        <is>
          <t>KRAMFORS</t>
        </is>
      </c>
      <c r="F544" t="inlineStr">
        <is>
          <t>SCA</t>
        </is>
      </c>
      <c r="G544" t="n">
        <v>2.2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26125-2025</t>
        </is>
      </c>
      <c r="B545" s="1" t="n">
        <v>45805.39251157407</v>
      </c>
      <c r="C545" s="1" t="n">
        <v>45962</v>
      </c>
      <c r="D545" t="inlineStr">
        <is>
          <t>VÄSTERNORRLANDS LÄN</t>
        </is>
      </c>
      <c r="E545" t="inlineStr">
        <is>
          <t>KRAMFORS</t>
        </is>
      </c>
      <c r="G545" t="n">
        <v>1.2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30470-2021</t>
        </is>
      </c>
      <c r="B546" s="1" t="n">
        <v>44364</v>
      </c>
      <c r="C546" s="1" t="n">
        <v>45962</v>
      </c>
      <c r="D546" t="inlineStr">
        <is>
          <t>VÄSTERNORRLANDS LÄN</t>
        </is>
      </c>
      <c r="E546" t="inlineStr">
        <is>
          <t>KRAMFORS</t>
        </is>
      </c>
      <c r="G546" t="n">
        <v>1.7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48046-2022</t>
        </is>
      </c>
      <c r="B547" s="1" t="n">
        <v>44855.92417824074</v>
      </c>
      <c r="C547" s="1" t="n">
        <v>45962</v>
      </c>
      <c r="D547" t="inlineStr">
        <is>
          <t>VÄSTERNORRLANDS LÄN</t>
        </is>
      </c>
      <c r="E547" t="inlineStr">
        <is>
          <t>KRAMFORS</t>
        </is>
      </c>
      <c r="G547" t="n">
        <v>10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8711-2025</t>
        </is>
      </c>
      <c r="B548" s="1" t="n">
        <v>45712.49378472222</v>
      </c>
      <c r="C548" s="1" t="n">
        <v>45962</v>
      </c>
      <c r="D548" t="inlineStr">
        <is>
          <t>VÄSTERNORRLANDS LÄN</t>
        </is>
      </c>
      <c r="E548" t="inlineStr">
        <is>
          <t>KRAMFORS</t>
        </is>
      </c>
      <c r="G548" t="n">
        <v>2.6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26210-2025</t>
        </is>
      </c>
      <c r="B549" s="1" t="n">
        <v>45805.53760416667</v>
      </c>
      <c r="C549" s="1" t="n">
        <v>45962</v>
      </c>
      <c r="D549" t="inlineStr">
        <is>
          <t>VÄSTERNORRLANDS LÄN</t>
        </is>
      </c>
      <c r="E549" t="inlineStr">
        <is>
          <t>KRAMFORS</t>
        </is>
      </c>
      <c r="G549" t="n">
        <v>0.9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17058-2023</t>
        </is>
      </c>
      <c r="B550" s="1" t="n">
        <v>45034</v>
      </c>
      <c r="C550" s="1" t="n">
        <v>45962</v>
      </c>
      <c r="D550" t="inlineStr">
        <is>
          <t>VÄSTERNORRLANDS LÄN</t>
        </is>
      </c>
      <c r="E550" t="inlineStr">
        <is>
          <t>KRAMFORS</t>
        </is>
      </c>
      <c r="G550" t="n">
        <v>2.6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17113-2023</t>
        </is>
      </c>
      <c r="B551" s="1" t="n">
        <v>45034</v>
      </c>
      <c r="C551" s="1" t="n">
        <v>45962</v>
      </c>
      <c r="D551" t="inlineStr">
        <is>
          <t>VÄSTERNORRLANDS LÄN</t>
        </is>
      </c>
      <c r="E551" t="inlineStr">
        <is>
          <t>KRAMFORS</t>
        </is>
      </c>
      <c r="G551" t="n">
        <v>2.3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17946-2023</t>
        </is>
      </c>
      <c r="B552" s="1" t="n">
        <v>45040</v>
      </c>
      <c r="C552" s="1" t="n">
        <v>45962</v>
      </c>
      <c r="D552" t="inlineStr">
        <is>
          <t>VÄSTERNORRLANDS LÄN</t>
        </is>
      </c>
      <c r="E552" t="inlineStr">
        <is>
          <t>KRAMFORS</t>
        </is>
      </c>
      <c r="G552" t="n">
        <v>2.4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26553-2025</t>
        </is>
      </c>
      <c r="B553" s="1" t="n">
        <v>45807.61503472222</v>
      </c>
      <c r="C553" s="1" t="n">
        <v>45962</v>
      </c>
      <c r="D553" t="inlineStr">
        <is>
          <t>VÄSTERNORRLANDS LÄN</t>
        </is>
      </c>
      <c r="E553" t="inlineStr">
        <is>
          <t>KRAMFORS</t>
        </is>
      </c>
      <c r="F553" t="inlineStr">
        <is>
          <t>SCA</t>
        </is>
      </c>
      <c r="G553" t="n">
        <v>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25781-2023</t>
        </is>
      </c>
      <c r="B554" s="1" t="n">
        <v>45085</v>
      </c>
      <c r="C554" s="1" t="n">
        <v>45962</v>
      </c>
      <c r="D554" t="inlineStr">
        <is>
          <t>VÄSTERNORRLANDS LÄN</t>
        </is>
      </c>
      <c r="E554" t="inlineStr">
        <is>
          <t>KRAMFORS</t>
        </is>
      </c>
      <c r="G554" t="n">
        <v>1.7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1825-2022</t>
        </is>
      </c>
      <c r="B555" s="1" t="n">
        <v>44574</v>
      </c>
      <c r="C555" s="1" t="n">
        <v>45962</v>
      </c>
      <c r="D555" t="inlineStr">
        <is>
          <t>VÄSTERNORRLANDS LÄN</t>
        </is>
      </c>
      <c r="E555" t="inlineStr">
        <is>
          <t>KRAMFORS</t>
        </is>
      </c>
      <c r="G555" t="n">
        <v>1.4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54857-2021</t>
        </is>
      </c>
      <c r="B556" s="1" t="n">
        <v>44474.33015046296</v>
      </c>
      <c r="C556" s="1" t="n">
        <v>45962</v>
      </c>
      <c r="D556" t="inlineStr">
        <is>
          <t>VÄSTERNORRLANDS LÄN</t>
        </is>
      </c>
      <c r="E556" t="inlineStr">
        <is>
          <t>KRAMFORS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26716-2025</t>
        </is>
      </c>
      <c r="B557" s="1" t="n">
        <v>45810.47481481481</v>
      </c>
      <c r="C557" s="1" t="n">
        <v>45962</v>
      </c>
      <c r="D557" t="inlineStr">
        <is>
          <t>VÄSTERNORRLANDS LÄN</t>
        </is>
      </c>
      <c r="E557" t="inlineStr">
        <is>
          <t>KRAMFORS</t>
        </is>
      </c>
      <c r="G557" t="n">
        <v>3.9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11231-2025</t>
        </is>
      </c>
      <c r="B558" s="1" t="n">
        <v>45726</v>
      </c>
      <c r="C558" s="1" t="n">
        <v>45962</v>
      </c>
      <c r="D558" t="inlineStr">
        <is>
          <t>VÄSTERNORRLANDS LÄN</t>
        </is>
      </c>
      <c r="E558" t="inlineStr">
        <is>
          <t>KRAMFORS</t>
        </is>
      </c>
      <c r="G558" t="n">
        <v>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27173-2022</t>
        </is>
      </c>
      <c r="B559" s="1" t="n">
        <v>44741</v>
      </c>
      <c r="C559" s="1" t="n">
        <v>45962</v>
      </c>
      <c r="D559" t="inlineStr">
        <is>
          <t>VÄSTERNORRLANDS LÄN</t>
        </is>
      </c>
      <c r="E559" t="inlineStr">
        <is>
          <t>KRAMFORS</t>
        </is>
      </c>
      <c r="G559" t="n">
        <v>2.4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12951-2025</t>
        </is>
      </c>
      <c r="B560" s="1" t="n">
        <v>45734.39931712963</v>
      </c>
      <c r="C560" s="1" t="n">
        <v>45962</v>
      </c>
      <c r="D560" t="inlineStr">
        <is>
          <t>VÄSTERNORRLANDS LÄN</t>
        </is>
      </c>
      <c r="E560" t="inlineStr">
        <is>
          <t>KRAMFORS</t>
        </is>
      </c>
      <c r="G560" t="n">
        <v>4.2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62003-2024</t>
        </is>
      </c>
      <c r="B561" s="1" t="n">
        <v>45654.98542824074</v>
      </c>
      <c r="C561" s="1" t="n">
        <v>45962</v>
      </c>
      <c r="D561" t="inlineStr">
        <is>
          <t>VÄSTERNORRLANDS LÄN</t>
        </is>
      </c>
      <c r="E561" t="inlineStr">
        <is>
          <t>KRAMFORS</t>
        </is>
      </c>
      <c r="G561" t="n">
        <v>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8727-2025</t>
        </is>
      </c>
      <c r="B562" s="1" t="n">
        <v>45712.51872685185</v>
      </c>
      <c r="C562" s="1" t="n">
        <v>45962</v>
      </c>
      <c r="D562" t="inlineStr">
        <is>
          <t>VÄSTERNORRLANDS LÄN</t>
        </is>
      </c>
      <c r="E562" t="inlineStr">
        <is>
          <t>KRAMFORS</t>
        </is>
      </c>
      <c r="G562" t="n">
        <v>4.5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3083-2025</t>
        </is>
      </c>
      <c r="B563" s="1" t="n">
        <v>45678.64456018519</v>
      </c>
      <c r="C563" s="1" t="n">
        <v>45962</v>
      </c>
      <c r="D563" t="inlineStr">
        <is>
          <t>VÄSTERNORRLANDS LÄN</t>
        </is>
      </c>
      <c r="E563" t="inlineStr">
        <is>
          <t>KRAMFORS</t>
        </is>
      </c>
      <c r="G563" t="n">
        <v>9.6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1438-2024</t>
        </is>
      </c>
      <c r="B564" s="1" t="n">
        <v>45303</v>
      </c>
      <c r="C564" s="1" t="n">
        <v>45962</v>
      </c>
      <c r="D564" t="inlineStr">
        <is>
          <t>VÄSTERNORRLANDS LÄN</t>
        </is>
      </c>
      <c r="E564" t="inlineStr">
        <is>
          <t>KRAMFORS</t>
        </is>
      </c>
      <c r="G564" t="n">
        <v>10.3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26125-2024</t>
        </is>
      </c>
      <c r="B565" s="1" t="n">
        <v>45468</v>
      </c>
      <c r="C565" s="1" t="n">
        <v>45962</v>
      </c>
      <c r="D565" t="inlineStr">
        <is>
          <t>VÄSTERNORRLANDS LÄN</t>
        </is>
      </c>
      <c r="E565" t="inlineStr">
        <is>
          <t>KRAMFORS</t>
        </is>
      </c>
      <c r="G565" t="n">
        <v>4.7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23668-2024</t>
        </is>
      </c>
      <c r="B566" s="1" t="n">
        <v>45454.58489583333</v>
      </c>
      <c r="C566" s="1" t="n">
        <v>45962</v>
      </c>
      <c r="D566" t="inlineStr">
        <is>
          <t>VÄSTERNORRLANDS LÄN</t>
        </is>
      </c>
      <c r="E566" t="inlineStr">
        <is>
          <t>KRAMFORS</t>
        </is>
      </c>
      <c r="G566" t="n">
        <v>6.9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36265-2021</t>
        </is>
      </c>
      <c r="B567" s="1" t="n">
        <v>44387</v>
      </c>
      <c r="C567" s="1" t="n">
        <v>45962</v>
      </c>
      <c r="D567" t="inlineStr">
        <is>
          <t>VÄSTERNORRLANDS LÄN</t>
        </is>
      </c>
      <c r="E567" t="inlineStr">
        <is>
          <t>KRAMFORS</t>
        </is>
      </c>
      <c r="G567" t="n">
        <v>41.8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17580-2025</t>
        </is>
      </c>
      <c r="B568" s="1" t="n">
        <v>45757.65666666667</v>
      </c>
      <c r="C568" s="1" t="n">
        <v>45962</v>
      </c>
      <c r="D568" t="inlineStr">
        <is>
          <t>VÄSTERNORRLANDS LÄN</t>
        </is>
      </c>
      <c r="E568" t="inlineStr">
        <is>
          <t>KRAMFORS</t>
        </is>
      </c>
      <c r="F568" t="inlineStr">
        <is>
          <t>SCA</t>
        </is>
      </c>
      <c r="G568" t="n">
        <v>2.8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56753-2022</t>
        </is>
      </c>
      <c r="B569" s="1" t="n">
        <v>44894</v>
      </c>
      <c r="C569" s="1" t="n">
        <v>45962</v>
      </c>
      <c r="D569" t="inlineStr">
        <is>
          <t>VÄSTERNORRLANDS LÄN</t>
        </is>
      </c>
      <c r="E569" t="inlineStr">
        <is>
          <t>KRAMFORS</t>
        </is>
      </c>
      <c r="G569" t="n">
        <v>1.1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41381-2022</t>
        </is>
      </c>
      <c r="B570" s="1" t="n">
        <v>44826</v>
      </c>
      <c r="C570" s="1" t="n">
        <v>45962</v>
      </c>
      <c r="D570" t="inlineStr">
        <is>
          <t>VÄSTERNORRLANDS LÄN</t>
        </is>
      </c>
      <c r="E570" t="inlineStr">
        <is>
          <t>KRAMFORS</t>
        </is>
      </c>
      <c r="G570" t="n">
        <v>2.5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61909-2023</t>
        </is>
      </c>
      <c r="B571" s="1" t="n">
        <v>45265</v>
      </c>
      <c r="C571" s="1" t="n">
        <v>45962</v>
      </c>
      <c r="D571" t="inlineStr">
        <is>
          <t>VÄSTERNORRLANDS LÄN</t>
        </is>
      </c>
      <c r="E571" t="inlineStr">
        <is>
          <t>KRAMFORS</t>
        </is>
      </c>
      <c r="G571" t="n">
        <v>0.4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48824-2024</t>
        </is>
      </c>
      <c r="B572" s="1" t="n">
        <v>45593.68525462963</v>
      </c>
      <c r="C572" s="1" t="n">
        <v>45962</v>
      </c>
      <c r="D572" t="inlineStr">
        <is>
          <t>VÄSTERNORRLANDS LÄN</t>
        </is>
      </c>
      <c r="E572" t="inlineStr">
        <is>
          <t>KRAMFORS</t>
        </is>
      </c>
      <c r="G572" t="n">
        <v>1.1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27551-2025</t>
        </is>
      </c>
      <c r="B573" s="1" t="n">
        <v>45813.47011574074</v>
      </c>
      <c r="C573" s="1" t="n">
        <v>45962</v>
      </c>
      <c r="D573" t="inlineStr">
        <is>
          <t>VÄSTERNORRLANDS LÄN</t>
        </is>
      </c>
      <c r="E573" t="inlineStr">
        <is>
          <t>KRAMFORS</t>
        </is>
      </c>
      <c r="G573" t="n">
        <v>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21434-2025</t>
        </is>
      </c>
      <c r="B574" s="1" t="n">
        <v>45782.51702546296</v>
      </c>
      <c r="C574" s="1" t="n">
        <v>45962</v>
      </c>
      <c r="D574" t="inlineStr">
        <is>
          <t>VÄSTERNORRLANDS LÄN</t>
        </is>
      </c>
      <c r="E574" t="inlineStr">
        <is>
          <t>KRAMFORS</t>
        </is>
      </c>
      <c r="G574" t="n">
        <v>3.2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27549-2025</t>
        </is>
      </c>
      <c r="B575" s="1" t="n">
        <v>45813.47001157407</v>
      </c>
      <c r="C575" s="1" t="n">
        <v>45962</v>
      </c>
      <c r="D575" t="inlineStr">
        <is>
          <t>VÄSTERNORRLANDS LÄN</t>
        </is>
      </c>
      <c r="E575" t="inlineStr">
        <is>
          <t>KRAMFORS</t>
        </is>
      </c>
      <c r="G575" t="n">
        <v>1.5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27550-2025</t>
        </is>
      </c>
      <c r="B576" s="1" t="n">
        <v>45813.47006944445</v>
      </c>
      <c r="C576" s="1" t="n">
        <v>45962</v>
      </c>
      <c r="D576" t="inlineStr">
        <is>
          <t>VÄSTERNORRLANDS LÄN</t>
        </is>
      </c>
      <c r="E576" t="inlineStr">
        <is>
          <t>KRAMFORS</t>
        </is>
      </c>
      <c r="G576" t="n">
        <v>0.6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61984-2024</t>
        </is>
      </c>
      <c r="B577" s="1" t="n">
        <v>45653</v>
      </c>
      <c r="C577" s="1" t="n">
        <v>45962</v>
      </c>
      <c r="D577" t="inlineStr">
        <is>
          <t>VÄSTERNORRLANDS LÄN</t>
        </is>
      </c>
      <c r="E577" t="inlineStr">
        <is>
          <t>KRAMFORS</t>
        </is>
      </c>
      <c r="G577" t="n">
        <v>1.4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27693-2025</t>
        </is>
      </c>
      <c r="B578" s="1" t="n">
        <v>45813.65706018519</v>
      </c>
      <c r="C578" s="1" t="n">
        <v>45962</v>
      </c>
      <c r="D578" t="inlineStr">
        <is>
          <t>VÄSTERNORRLANDS LÄN</t>
        </is>
      </c>
      <c r="E578" t="inlineStr">
        <is>
          <t>KRAMFORS</t>
        </is>
      </c>
      <c r="F578" t="inlineStr">
        <is>
          <t>SCA</t>
        </is>
      </c>
      <c r="G578" t="n">
        <v>11.2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48415-2023</t>
        </is>
      </c>
      <c r="B579" s="1" t="n">
        <v>45205.92366898148</v>
      </c>
      <c r="C579" s="1" t="n">
        <v>45962</v>
      </c>
      <c r="D579" t="inlineStr">
        <is>
          <t>VÄSTERNORRLANDS LÄN</t>
        </is>
      </c>
      <c r="E579" t="inlineStr">
        <is>
          <t>KRAMFORS</t>
        </is>
      </c>
      <c r="G579" t="n">
        <v>2.7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64596-2023</t>
        </is>
      </c>
      <c r="B580" s="1" t="n">
        <v>45281</v>
      </c>
      <c r="C580" s="1" t="n">
        <v>45962</v>
      </c>
      <c r="D580" t="inlineStr">
        <is>
          <t>VÄSTERNORRLANDS LÄN</t>
        </is>
      </c>
      <c r="E580" t="inlineStr">
        <is>
          <t>KRAMFORS</t>
        </is>
      </c>
      <c r="G580" t="n">
        <v>7.1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12754-2023</t>
        </is>
      </c>
      <c r="B581" s="1" t="n">
        <v>45000</v>
      </c>
      <c r="C581" s="1" t="n">
        <v>45962</v>
      </c>
      <c r="D581" t="inlineStr">
        <is>
          <t>VÄSTERNORRLANDS LÄN</t>
        </is>
      </c>
      <c r="E581" t="inlineStr">
        <is>
          <t>KRAMFORS</t>
        </is>
      </c>
      <c r="F581" t="inlineStr">
        <is>
          <t>SCA</t>
        </is>
      </c>
      <c r="G581" t="n">
        <v>6.1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16599-2025</t>
        </is>
      </c>
      <c r="B582" s="1" t="n">
        <v>45753.51782407407</v>
      </c>
      <c r="C582" s="1" t="n">
        <v>45962</v>
      </c>
      <c r="D582" t="inlineStr">
        <is>
          <t>VÄSTERNORRLANDS LÄN</t>
        </is>
      </c>
      <c r="E582" t="inlineStr">
        <is>
          <t>KRAMFORS</t>
        </is>
      </c>
      <c r="G582" t="n">
        <v>5.7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36523-2023</t>
        </is>
      </c>
      <c r="B583" s="1" t="n">
        <v>45153</v>
      </c>
      <c r="C583" s="1" t="n">
        <v>45962</v>
      </c>
      <c r="D583" t="inlineStr">
        <is>
          <t>VÄSTERNORRLANDS LÄN</t>
        </is>
      </c>
      <c r="E583" t="inlineStr">
        <is>
          <t>KRAMFORS</t>
        </is>
      </c>
      <c r="G583" t="n">
        <v>0.3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36546-2023</t>
        </is>
      </c>
      <c r="B584" s="1" t="n">
        <v>45153</v>
      </c>
      <c r="C584" s="1" t="n">
        <v>45962</v>
      </c>
      <c r="D584" t="inlineStr">
        <is>
          <t>VÄSTERNORRLANDS LÄN</t>
        </is>
      </c>
      <c r="E584" t="inlineStr">
        <is>
          <t>KRAMFORS</t>
        </is>
      </c>
      <c r="G584" t="n">
        <v>3.1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27577-2025</t>
        </is>
      </c>
      <c r="B585" s="1" t="n">
        <v>45813.49097222222</v>
      </c>
      <c r="C585" s="1" t="n">
        <v>45962</v>
      </c>
      <c r="D585" t="inlineStr">
        <is>
          <t>VÄSTERNORRLANDS LÄN</t>
        </is>
      </c>
      <c r="E585" t="inlineStr">
        <is>
          <t>KRAMFORS</t>
        </is>
      </c>
      <c r="G585" t="n">
        <v>0.9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39846-2024</t>
        </is>
      </c>
      <c r="B586" s="1" t="n">
        <v>45553.4275</v>
      </c>
      <c r="C586" s="1" t="n">
        <v>45962</v>
      </c>
      <c r="D586" t="inlineStr">
        <is>
          <t>VÄSTERNORRLANDS LÄN</t>
        </is>
      </c>
      <c r="E586" t="inlineStr">
        <is>
          <t>KRAMFORS</t>
        </is>
      </c>
      <c r="G586" t="n">
        <v>3.5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51844-2024</t>
        </is>
      </c>
      <c r="B587" s="1" t="n">
        <v>45607.52409722222</v>
      </c>
      <c r="C587" s="1" t="n">
        <v>45962</v>
      </c>
      <c r="D587" t="inlineStr">
        <is>
          <t>VÄSTERNORRLANDS LÄN</t>
        </is>
      </c>
      <c r="E587" t="inlineStr">
        <is>
          <t>KRAMFORS</t>
        </is>
      </c>
      <c r="G587" t="n">
        <v>2.7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2823-2022</t>
        </is>
      </c>
      <c r="B588" s="1" t="n">
        <v>44581.41922453704</v>
      </c>
      <c r="C588" s="1" t="n">
        <v>45962</v>
      </c>
      <c r="D588" t="inlineStr">
        <is>
          <t>VÄSTERNORRLANDS LÄN</t>
        </is>
      </c>
      <c r="E588" t="inlineStr">
        <is>
          <t>KRAMFORS</t>
        </is>
      </c>
      <c r="G588" t="n">
        <v>4.3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12411-2025</t>
        </is>
      </c>
      <c r="B589" s="1" t="n">
        <v>45730.43614583334</v>
      </c>
      <c r="C589" s="1" t="n">
        <v>45962</v>
      </c>
      <c r="D589" t="inlineStr">
        <is>
          <t>VÄSTERNORRLANDS LÄN</t>
        </is>
      </c>
      <c r="E589" t="inlineStr">
        <is>
          <t>KRAMFORS</t>
        </is>
      </c>
      <c r="G589" t="n">
        <v>3.7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878-2022</t>
        </is>
      </c>
      <c r="B590" s="1" t="n">
        <v>44571</v>
      </c>
      <c r="C590" s="1" t="n">
        <v>45962</v>
      </c>
      <c r="D590" t="inlineStr">
        <is>
          <t>VÄSTERNORRLANDS LÄN</t>
        </is>
      </c>
      <c r="E590" t="inlineStr">
        <is>
          <t>KRAMFORS</t>
        </is>
      </c>
      <c r="G590" t="n">
        <v>1.6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39479-2024</t>
        </is>
      </c>
      <c r="B591" s="1" t="n">
        <v>45551</v>
      </c>
      <c r="C591" s="1" t="n">
        <v>45962</v>
      </c>
      <c r="D591" t="inlineStr">
        <is>
          <t>VÄSTERNORRLANDS LÄN</t>
        </is>
      </c>
      <c r="E591" t="inlineStr">
        <is>
          <t>KRAMFORS</t>
        </is>
      </c>
      <c r="G591" t="n">
        <v>0.7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19124-2025</t>
        </is>
      </c>
      <c r="B592" s="1" t="n">
        <v>45768.85393518519</v>
      </c>
      <c r="C592" s="1" t="n">
        <v>45962</v>
      </c>
      <c r="D592" t="inlineStr">
        <is>
          <t>VÄSTERNORRLANDS LÄN</t>
        </is>
      </c>
      <c r="E592" t="inlineStr">
        <is>
          <t>KRAMFORS</t>
        </is>
      </c>
      <c r="G592" t="n">
        <v>1.6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17061-2023</t>
        </is>
      </c>
      <c r="B593" s="1" t="n">
        <v>45034</v>
      </c>
      <c r="C593" s="1" t="n">
        <v>45962</v>
      </c>
      <c r="D593" t="inlineStr">
        <is>
          <t>VÄSTERNORRLANDS LÄN</t>
        </is>
      </c>
      <c r="E593" t="inlineStr">
        <is>
          <t>KRAMFORS</t>
        </is>
      </c>
      <c r="G593" t="n">
        <v>1.5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62083-2024</t>
        </is>
      </c>
      <c r="B594" s="1" t="n">
        <v>45656.44252314815</v>
      </c>
      <c r="C594" s="1" t="n">
        <v>45962</v>
      </c>
      <c r="D594" t="inlineStr">
        <is>
          <t>VÄSTERNORRLANDS LÄN</t>
        </is>
      </c>
      <c r="E594" t="inlineStr">
        <is>
          <t>KRAMFORS</t>
        </is>
      </c>
      <c r="G594" t="n">
        <v>2.4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63222-2023</t>
        </is>
      </c>
      <c r="B595" s="1" t="n">
        <v>45273</v>
      </c>
      <c r="C595" s="1" t="n">
        <v>45962</v>
      </c>
      <c r="D595" t="inlineStr">
        <is>
          <t>VÄSTERNORRLANDS LÄN</t>
        </is>
      </c>
      <c r="E595" t="inlineStr">
        <is>
          <t>KRAMFORS</t>
        </is>
      </c>
      <c r="G595" t="n">
        <v>4.2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516-2025</t>
        </is>
      </c>
      <c r="B596" s="1" t="n">
        <v>45664.47753472222</v>
      </c>
      <c r="C596" s="1" t="n">
        <v>45962</v>
      </c>
      <c r="D596" t="inlineStr">
        <is>
          <t>VÄSTERNORRLANDS LÄN</t>
        </is>
      </c>
      <c r="E596" t="inlineStr">
        <is>
          <t>KRAMFORS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51103-2024</t>
        </is>
      </c>
      <c r="B597" s="1" t="n">
        <v>45603.48670138889</v>
      </c>
      <c r="C597" s="1" t="n">
        <v>45962</v>
      </c>
      <c r="D597" t="inlineStr">
        <is>
          <t>VÄSTERNORRLANDS LÄN</t>
        </is>
      </c>
      <c r="E597" t="inlineStr">
        <is>
          <t>KRAMFORS</t>
        </is>
      </c>
      <c r="G597" t="n">
        <v>4.2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28175-2025</t>
        </is>
      </c>
      <c r="B598" s="1" t="n">
        <v>45818</v>
      </c>
      <c r="C598" s="1" t="n">
        <v>45962</v>
      </c>
      <c r="D598" t="inlineStr">
        <is>
          <t>VÄSTERNORRLANDS LÄN</t>
        </is>
      </c>
      <c r="E598" t="inlineStr">
        <is>
          <t>KRAMFORS</t>
        </is>
      </c>
      <c r="G598" t="n">
        <v>4.1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3501-2023</t>
        </is>
      </c>
      <c r="B599" s="1" t="n">
        <v>44949</v>
      </c>
      <c r="C599" s="1" t="n">
        <v>45962</v>
      </c>
      <c r="D599" t="inlineStr">
        <is>
          <t>VÄSTERNORRLANDS LÄN</t>
        </is>
      </c>
      <c r="E599" t="inlineStr">
        <is>
          <t>KRAMFORS</t>
        </is>
      </c>
      <c r="G599" t="n">
        <v>1.3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18644-2025</t>
        </is>
      </c>
      <c r="B600" s="1" t="n">
        <v>45763.57344907407</v>
      </c>
      <c r="C600" s="1" t="n">
        <v>45962</v>
      </c>
      <c r="D600" t="inlineStr">
        <is>
          <t>VÄSTERNORRLANDS LÄN</t>
        </is>
      </c>
      <c r="E600" t="inlineStr">
        <is>
          <t>KRAMFORS</t>
        </is>
      </c>
      <c r="F600" t="inlineStr">
        <is>
          <t>SCA</t>
        </is>
      </c>
      <c r="G600" t="n">
        <v>28.7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9241-2025</t>
        </is>
      </c>
      <c r="B601" s="1" t="n">
        <v>45714.56277777778</v>
      </c>
      <c r="C601" s="1" t="n">
        <v>45962</v>
      </c>
      <c r="D601" t="inlineStr">
        <is>
          <t>VÄSTERNORRLANDS LÄN</t>
        </is>
      </c>
      <c r="E601" t="inlineStr">
        <is>
          <t>KRAMFORS</t>
        </is>
      </c>
      <c r="G601" t="n">
        <v>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43989-2024</t>
        </is>
      </c>
      <c r="B602" s="1" t="n">
        <v>45572.51328703704</v>
      </c>
      <c r="C602" s="1" t="n">
        <v>45962</v>
      </c>
      <c r="D602" t="inlineStr">
        <is>
          <t>VÄSTERNORRLANDS LÄN</t>
        </is>
      </c>
      <c r="E602" t="inlineStr">
        <is>
          <t>KRAMFORS</t>
        </is>
      </c>
      <c r="G602" t="n">
        <v>3.5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60916-2022</t>
        </is>
      </c>
      <c r="B603" s="1" t="n">
        <v>44908</v>
      </c>
      <c r="C603" s="1" t="n">
        <v>45962</v>
      </c>
      <c r="D603" t="inlineStr">
        <is>
          <t>VÄSTERNORRLANDS LÄN</t>
        </is>
      </c>
      <c r="E603" t="inlineStr">
        <is>
          <t>KRAMFORS</t>
        </is>
      </c>
      <c r="G603" t="n">
        <v>0.4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73988-2021</t>
        </is>
      </c>
      <c r="B604" s="1" t="n">
        <v>44556</v>
      </c>
      <c r="C604" s="1" t="n">
        <v>45962</v>
      </c>
      <c r="D604" t="inlineStr">
        <is>
          <t>VÄSTERNORRLANDS LÄN</t>
        </is>
      </c>
      <c r="E604" t="inlineStr">
        <is>
          <t>KRAMFORS</t>
        </is>
      </c>
      <c r="G604" t="n">
        <v>0.4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28160-2025</t>
        </is>
      </c>
      <c r="B605" s="1" t="n">
        <v>45818.36568287037</v>
      </c>
      <c r="C605" s="1" t="n">
        <v>45962</v>
      </c>
      <c r="D605" t="inlineStr">
        <is>
          <t>VÄSTERNORRLANDS LÄN</t>
        </is>
      </c>
      <c r="E605" t="inlineStr">
        <is>
          <t>KRAMFORS</t>
        </is>
      </c>
      <c r="F605" t="inlineStr">
        <is>
          <t>SCA</t>
        </is>
      </c>
      <c r="G605" t="n">
        <v>5.4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28423-2025</t>
        </is>
      </c>
      <c r="B606" s="1" t="n">
        <v>45819.36415509259</v>
      </c>
      <c r="C606" s="1" t="n">
        <v>45962</v>
      </c>
      <c r="D606" t="inlineStr">
        <is>
          <t>VÄSTERNORRLANDS LÄN</t>
        </is>
      </c>
      <c r="E606" t="inlineStr">
        <is>
          <t>KRAMFORS</t>
        </is>
      </c>
      <c r="G606" t="n">
        <v>9.5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42918-2023</t>
        </is>
      </c>
      <c r="B607" s="1" t="n">
        <v>45182</v>
      </c>
      <c r="C607" s="1" t="n">
        <v>45962</v>
      </c>
      <c r="D607" t="inlineStr">
        <is>
          <t>VÄSTERNORRLANDS LÄN</t>
        </is>
      </c>
      <c r="E607" t="inlineStr">
        <is>
          <t>KRAMFORS</t>
        </is>
      </c>
      <c r="G607" t="n">
        <v>0.5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29148-2025</t>
        </is>
      </c>
      <c r="B608" s="1" t="n">
        <v>45821.6271412037</v>
      </c>
      <c r="C608" s="1" t="n">
        <v>45962</v>
      </c>
      <c r="D608" t="inlineStr">
        <is>
          <t>VÄSTERNORRLANDS LÄN</t>
        </is>
      </c>
      <c r="E608" t="inlineStr">
        <is>
          <t>KRAMFORS</t>
        </is>
      </c>
      <c r="G608" t="n">
        <v>1.4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13926-2023</t>
        </is>
      </c>
      <c r="B609" s="1" t="n">
        <v>45008</v>
      </c>
      <c r="C609" s="1" t="n">
        <v>45962</v>
      </c>
      <c r="D609" t="inlineStr">
        <is>
          <t>VÄSTERNORRLANDS LÄN</t>
        </is>
      </c>
      <c r="E609" t="inlineStr">
        <is>
          <t>KRAMFORS</t>
        </is>
      </c>
      <c r="G609" t="n">
        <v>2.2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28709-2025</t>
        </is>
      </c>
      <c r="B610" s="1" t="n">
        <v>45820.31811342593</v>
      </c>
      <c r="C610" s="1" t="n">
        <v>45962</v>
      </c>
      <c r="D610" t="inlineStr">
        <is>
          <t>VÄSTERNORRLANDS LÄN</t>
        </is>
      </c>
      <c r="E610" t="inlineStr">
        <is>
          <t>KRAMFORS</t>
        </is>
      </c>
      <c r="G610" t="n">
        <v>4.7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62243-2021</t>
        </is>
      </c>
      <c r="B611" s="1" t="n">
        <v>44503.32346064815</v>
      </c>
      <c r="C611" s="1" t="n">
        <v>45962</v>
      </c>
      <c r="D611" t="inlineStr">
        <is>
          <t>VÄSTERNORRLANDS LÄN</t>
        </is>
      </c>
      <c r="E611" t="inlineStr">
        <is>
          <t>KRAMFORS</t>
        </is>
      </c>
      <c r="G611" t="n">
        <v>2.5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2428-2025</t>
        </is>
      </c>
      <c r="B612" s="1" t="n">
        <v>45674</v>
      </c>
      <c r="C612" s="1" t="n">
        <v>45962</v>
      </c>
      <c r="D612" t="inlineStr">
        <is>
          <t>VÄSTERNORRLANDS LÄN</t>
        </is>
      </c>
      <c r="E612" t="inlineStr">
        <is>
          <t>KRAMFORS</t>
        </is>
      </c>
      <c r="G612" t="n">
        <v>12.3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4159-2025</t>
        </is>
      </c>
      <c r="B613" s="1" t="n">
        <v>45685.39597222222</v>
      </c>
      <c r="C613" s="1" t="n">
        <v>45962</v>
      </c>
      <c r="D613" t="inlineStr">
        <is>
          <t>VÄSTERNORRLANDS LÄN</t>
        </is>
      </c>
      <c r="E613" t="inlineStr">
        <is>
          <t>KRAMFORS</t>
        </is>
      </c>
      <c r="G613" t="n">
        <v>8.4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4160-2025</t>
        </is>
      </c>
      <c r="B614" s="1" t="n">
        <v>45685.39604166667</v>
      </c>
      <c r="C614" s="1" t="n">
        <v>45962</v>
      </c>
      <c r="D614" t="inlineStr">
        <is>
          <t>VÄSTERNORRLANDS LÄN</t>
        </is>
      </c>
      <c r="E614" t="inlineStr">
        <is>
          <t>KRAMFORS</t>
        </is>
      </c>
      <c r="G614" t="n">
        <v>5.4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19463-2025</t>
        </is>
      </c>
      <c r="B615" s="1" t="n">
        <v>45770</v>
      </c>
      <c r="C615" s="1" t="n">
        <v>45962</v>
      </c>
      <c r="D615" t="inlineStr">
        <is>
          <t>VÄSTERNORRLANDS LÄN</t>
        </is>
      </c>
      <c r="E615" t="inlineStr">
        <is>
          <t>KRAMFORS</t>
        </is>
      </c>
      <c r="F615" t="inlineStr">
        <is>
          <t>SCA</t>
        </is>
      </c>
      <c r="G615" t="n">
        <v>17.1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62933-2020</t>
        </is>
      </c>
      <c r="B616" s="1" t="n">
        <v>44160</v>
      </c>
      <c r="C616" s="1" t="n">
        <v>45962</v>
      </c>
      <c r="D616" t="inlineStr">
        <is>
          <t>VÄSTERNORRLANDS LÄN</t>
        </is>
      </c>
      <c r="E616" t="inlineStr">
        <is>
          <t>KRAMFORS</t>
        </is>
      </c>
      <c r="G616" t="n">
        <v>3.7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29080-2025</t>
        </is>
      </c>
      <c r="B617" s="1" t="n">
        <v>45821.53148148148</v>
      </c>
      <c r="C617" s="1" t="n">
        <v>45962</v>
      </c>
      <c r="D617" t="inlineStr">
        <is>
          <t>VÄSTERNORRLANDS LÄN</t>
        </is>
      </c>
      <c r="E617" t="inlineStr">
        <is>
          <t>KRAMFORS</t>
        </is>
      </c>
      <c r="G617" t="n">
        <v>2.9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28692-2025</t>
        </is>
      </c>
      <c r="B618" s="1" t="n">
        <v>45819.80699074074</v>
      </c>
      <c r="C618" s="1" t="n">
        <v>45962</v>
      </c>
      <c r="D618" t="inlineStr">
        <is>
          <t>VÄSTERNORRLANDS LÄN</t>
        </is>
      </c>
      <c r="E618" t="inlineStr">
        <is>
          <t>KRAMFORS</t>
        </is>
      </c>
      <c r="G618" t="n">
        <v>1.8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12066-2025</t>
        </is>
      </c>
      <c r="B619" s="1" t="n">
        <v>45728</v>
      </c>
      <c r="C619" s="1" t="n">
        <v>45962</v>
      </c>
      <c r="D619" t="inlineStr">
        <is>
          <t>VÄSTERNORRLANDS LÄN</t>
        </is>
      </c>
      <c r="E619" t="inlineStr">
        <is>
          <t>KRAMFORS</t>
        </is>
      </c>
      <c r="G619" t="n">
        <v>0.6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29596-2025</t>
        </is>
      </c>
      <c r="B620" s="1" t="n">
        <v>45825.40684027778</v>
      </c>
      <c r="C620" s="1" t="n">
        <v>45962</v>
      </c>
      <c r="D620" t="inlineStr">
        <is>
          <t>VÄSTERNORRLANDS LÄN</t>
        </is>
      </c>
      <c r="E620" t="inlineStr">
        <is>
          <t>KRAMFORS</t>
        </is>
      </c>
      <c r="G620" t="n">
        <v>6.6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29551-2025</t>
        </is>
      </c>
      <c r="B621" s="1" t="n">
        <v>45825.34574074074</v>
      </c>
      <c r="C621" s="1" t="n">
        <v>45962</v>
      </c>
      <c r="D621" t="inlineStr">
        <is>
          <t>VÄSTERNORRLANDS LÄN</t>
        </is>
      </c>
      <c r="E621" t="inlineStr">
        <is>
          <t>KRAMFORS</t>
        </is>
      </c>
      <c r="G621" t="n">
        <v>3.1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29698-2025</t>
        </is>
      </c>
      <c r="B622" s="1" t="n">
        <v>45825.55240740741</v>
      </c>
      <c r="C622" s="1" t="n">
        <v>45962</v>
      </c>
      <c r="D622" t="inlineStr">
        <is>
          <t>VÄSTERNORRLANDS LÄN</t>
        </is>
      </c>
      <c r="E622" t="inlineStr">
        <is>
          <t>KRAMFORS</t>
        </is>
      </c>
      <c r="G622" t="n">
        <v>8.6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29680-2025</t>
        </is>
      </c>
      <c r="B623" s="1" t="n">
        <v>45825.5090625</v>
      </c>
      <c r="C623" s="1" t="n">
        <v>45962</v>
      </c>
      <c r="D623" t="inlineStr">
        <is>
          <t>VÄSTERNORRLANDS LÄN</t>
        </is>
      </c>
      <c r="E623" t="inlineStr">
        <is>
          <t>KRAMFORS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38997-2023</t>
        </is>
      </c>
      <c r="B624" s="1" t="n">
        <v>45161</v>
      </c>
      <c r="C624" s="1" t="n">
        <v>45962</v>
      </c>
      <c r="D624" t="inlineStr">
        <is>
          <t>VÄSTERNORRLANDS LÄN</t>
        </is>
      </c>
      <c r="E624" t="inlineStr">
        <is>
          <t>KRAMFORS</t>
        </is>
      </c>
      <c r="G624" t="n">
        <v>0.5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29591-2025</t>
        </is>
      </c>
      <c r="B625" s="1" t="n">
        <v>45825.40010416666</v>
      </c>
      <c r="C625" s="1" t="n">
        <v>45962</v>
      </c>
      <c r="D625" t="inlineStr">
        <is>
          <t>VÄSTERNORRLANDS LÄN</t>
        </is>
      </c>
      <c r="E625" t="inlineStr">
        <is>
          <t>KRAMFORS</t>
        </is>
      </c>
      <c r="G625" t="n">
        <v>5.4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29597-2025</t>
        </is>
      </c>
      <c r="B626" s="1" t="n">
        <v>45825.40702546296</v>
      </c>
      <c r="C626" s="1" t="n">
        <v>45962</v>
      </c>
      <c r="D626" t="inlineStr">
        <is>
          <t>VÄSTERNORRLANDS LÄN</t>
        </is>
      </c>
      <c r="E626" t="inlineStr">
        <is>
          <t>KRAMFORS</t>
        </is>
      </c>
      <c r="G626" t="n">
        <v>6.2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29608-2025</t>
        </is>
      </c>
      <c r="B627" s="1" t="n">
        <v>45825</v>
      </c>
      <c r="C627" s="1" t="n">
        <v>45962</v>
      </c>
      <c r="D627" t="inlineStr">
        <is>
          <t>VÄSTERNORRLANDS LÄN</t>
        </is>
      </c>
      <c r="E627" t="inlineStr">
        <is>
          <t>KRAMFORS</t>
        </is>
      </c>
      <c r="G627" t="n">
        <v>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29567-2025</t>
        </is>
      </c>
      <c r="B628" s="1" t="n">
        <v>45825.36577546296</v>
      </c>
      <c r="C628" s="1" t="n">
        <v>45962</v>
      </c>
      <c r="D628" t="inlineStr">
        <is>
          <t>VÄSTERNORRLANDS LÄN</t>
        </is>
      </c>
      <c r="E628" t="inlineStr">
        <is>
          <t>KRAMFORS</t>
        </is>
      </c>
      <c r="G628" t="n">
        <v>1.8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33647-2021</t>
        </is>
      </c>
      <c r="B629" s="1" t="n">
        <v>44377</v>
      </c>
      <c r="C629" s="1" t="n">
        <v>45962</v>
      </c>
      <c r="D629" t="inlineStr">
        <is>
          <t>VÄSTERNORRLANDS LÄN</t>
        </is>
      </c>
      <c r="E629" t="inlineStr">
        <is>
          <t>KRAMFORS</t>
        </is>
      </c>
      <c r="G629" t="n">
        <v>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29742-2025</t>
        </is>
      </c>
      <c r="B630" s="1" t="n">
        <v>45825.5937037037</v>
      </c>
      <c r="C630" s="1" t="n">
        <v>45962</v>
      </c>
      <c r="D630" t="inlineStr">
        <is>
          <t>VÄSTERNORRLANDS LÄN</t>
        </is>
      </c>
      <c r="E630" t="inlineStr">
        <is>
          <t>KRAMFORS</t>
        </is>
      </c>
      <c r="G630" t="n">
        <v>7.8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29552-2025</t>
        </is>
      </c>
      <c r="B631" s="1" t="n">
        <v>45825.34577546296</v>
      </c>
      <c r="C631" s="1" t="n">
        <v>45962</v>
      </c>
      <c r="D631" t="inlineStr">
        <is>
          <t>VÄSTERNORRLANDS LÄN</t>
        </is>
      </c>
      <c r="E631" t="inlineStr">
        <is>
          <t>KRAMFORS</t>
        </is>
      </c>
      <c r="G631" t="n">
        <v>5.4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29603-2025</t>
        </is>
      </c>
      <c r="B632" s="1" t="n">
        <v>45825.41664351852</v>
      </c>
      <c r="C632" s="1" t="n">
        <v>45962</v>
      </c>
      <c r="D632" t="inlineStr">
        <is>
          <t>VÄSTERNORRLANDS LÄN</t>
        </is>
      </c>
      <c r="E632" t="inlineStr">
        <is>
          <t>KRAMFORS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17540-2023</t>
        </is>
      </c>
      <c r="B633" s="1" t="n">
        <v>45036.48344907408</v>
      </c>
      <c r="C633" s="1" t="n">
        <v>45962</v>
      </c>
      <c r="D633" t="inlineStr">
        <is>
          <t>VÄSTERNORRLANDS LÄN</t>
        </is>
      </c>
      <c r="E633" t="inlineStr">
        <is>
          <t>KRAMFORS</t>
        </is>
      </c>
      <c r="G633" t="n">
        <v>1.1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29609-2025</t>
        </is>
      </c>
      <c r="B634" s="1" t="n">
        <v>45825.42101851852</v>
      </c>
      <c r="C634" s="1" t="n">
        <v>45962</v>
      </c>
      <c r="D634" t="inlineStr">
        <is>
          <t>VÄSTERNORRLANDS LÄN</t>
        </is>
      </c>
      <c r="E634" t="inlineStr">
        <is>
          <t>KRAMFORS</t>
        </is>
      </c>
      <c r="G634" t="n">
        <v>2.4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1075-2024</t>
        </is>
      </c>
      <c r="B635" s="1" t="n">
        <v>45301</v>
      </c>
      <c r="C635" s="1" t="n">
        <v>45962</v>
      </c>
      <c r="D635" t="inlineStr">
        <is>
          <t>VÄSTERNORRLANDS LÄN</t>
        </is>
      </c>
      <c r="E635" t="inlineStr">
        <is>
          <t>KRAMFORS</t>
        </is>
      </c>
      <c r="G635" t="n">
        <v>2.6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1077-2024</t>
        </is>
      </c>
      <c r="B636" s="1" t="n">
        <v>45302</v>
      </c>
      <c r="C636" s="1" t="n">
        <v>45962</v>
      </c>
      <c r="D636" t="inlineStr">
        <is>
          <t>VÄSTERNORRLANDS LÄN</t>
        </is>
      </c>
      <c r="E636" t="inlineStr">
        <is>
          <t>KRAMFORS</t>
        </is>
      </c>
      <c r="G636" t="n">
        <v>3.6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12258-2025</t>
        </is>
      </c>
      <c r="B637" s="1" t="n">
        <v>45729.61900462963</v>
      </c>
      <c r="C637" s="1" t="n">
        <v>45962</v>
      </c>
      <c r="D637" t="inlineStr">
        <is>
          <t>VÄSTERNORRLANDS LÄN</t>
        </is>
      </c>
      <c r="E637" t="inlineStr">
        <is>
          <t>KRAMFORS</t>
        </is>
      </c>
      <c r="G637" t="n">
        <v>1.9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48583-2024</t>
        </is>
      </c>
      <c r="B638" s="1" t="n">
        <v>45593.41925925926</v>
      </c>
      <c r="C638" s="1" t="n">
        <v>45962</v>
      </c>
      <c r="D638" t="inlineStr">
        <is>
          <t>VÄSTERNORRLANDS LÄN</t>
        </is>
      </c>
      <c r="E638" t="inlineStr">
        <is>
          <t>KRAMFORS</t>
        </is>
      </c>
      <c r="G638" t="n">
        <v>8.4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65905-2020</t>
        </is>
      </c>
      <c r="B639" s="1" t="n">
        <v>44174</v>
      </c>
      <c r="C639" s="1" t="n">
        <v>45962</v>
      </c>
      <c r="D639" t="inlineStr">
        <is>
          <t>VÄSTERNORRLANDS LÄN</t>
        </is>
      </c>
      <c r="E639" t="inlineStr">
        <is>
          <t>KRAMFORS</t>
        </is>
      </c>
      <c r="G639" t="n">
        <v>2.2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29699-2025</t>
        </is>
      </c>
      <c r="B640" s="1" t="n">
        <v>45825.5525</v>
      </c>
      <c r="C640" s="1" t="n">
        <v>45962</v>
      </c>
      <c r="D640" t="inlineStr">
        <is>
          <t>VÄSTERNORRLANDS LÄN</t>
        </is>
      </c>
      <c r="E640" t="inlineStr">
        <is>
          <t>KRAMFORS</t>
        </is>
      </c>
      <c r="G640" t="n">
        <v>10.2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29605-2025</t>
        </is>
      </c>
      <c r="B641" s="1" t="n">
        <v>45825.41890046297</v>
      </c>
      <c r="C641" s="1" t="n">
        <v>45962</v>
      </c>
      <c r="D641" t="inlineStr">
        <is>
          <t>VÄSTERNORRLANDS LÄN</t>
        </is>
      </c>
      <c r="E641" t="inlineStr">
        <is>
          <t>KRAMFORS</t>
        </is>
      </c>
      <c r="G641" t="n">
        <v>0.6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29607-2025</t>
        </is>
      </c>
      <c r="B642" s="1" t="n">
        <v>45825.41943287037</v>
      </c>
      <c r="C642" s="1" t="n">
        <v>45962</v>
      </c>
      <c r="D642" t="inlineStr">
        <is>
          <t>VÄSTERNORRLANDS LÄN</t>
        </is>
      </c>
      <c r="E642" t="inlineStr">
        <is>
          <t>KRAMFORS</t>
        </is>
      </c>
      <c r="G642" t="n">
        <v>2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62224-2022</t>
        </is>
      </c>
      <c r="B643" s="1" t="n">
        <v>44916</v>
      </c>
      <c r="C643" s="1" t="n">
        <v>45962</v>
      </c>
      <c r="D643" t="inlineStr">
        <is>
          <t>VÄSTERNORRLANDS LÄN</t>
        </is>
      </c>
      <c r="E643" t="inlineStr">
        <is>
          <t>KRAMFORS</t>
        </is>
      </c>
      <c r="G643" t="n">
        <v>1.7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29679-2025</t>
        </is>
      </c>
      <c r="B644" s="1" t="n">
        <v>45825.50856481482</v>
      </c>
      <c r="C644" s="1" t="n">
        <v>45962</v>
      </c>
      <c r="D644" t="inlineStr">
        <is>
          <t>VÄSTERNORRLANDS LÄN</t>
        </is>
      </c>
      <c r="E644" t="inlineStr">
        <is>
          <t>KRAMFORS</t>
        </is>
      </c>
      <c r="G644" t="n">
        <v>1.6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56996-2022</t>
        </is>
      </c>
      <c r="B645" s="1" t="n">
        <v>44894</v>
      </c>
      <c r="C645" s="1" t="n">
        <v>45962</v>
      </c>
      <c r="D645" t="inlineStr">
        <is>
          <t>VÄSTERNORRLANDS LÄN</t>
        </is>
      </c>
      <c r="E645" t="inlineStr">
        <is>
          <t>KRAMFORS</t>
        </is>
      </c>
      <c r="G645" t="n">
        <v>13.8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18633-2024</t>
        </is>
      </c>
      <c r="B646" s="1" t="n">
        <v>45425.96517361111</v>
      </c>
      <c r="C646" s="1" t="n">
        <v>45962</v>
      </c>
      <c r="D646" t="inlineStr">
        <is>
          <t>VÄSTERNORRLANDS LÄN</t>
        </is>
      </c>
      <c r="E646" t="inlineStr">
        <is>
          <t>KRAMFORS</t>
        </is>
      </c>
      <c r="F646" t="inlineStr">
        <is>
          <t>SCA</t>
        </is>
      </c>
      <c r="G646" t="n">
        <v>2.8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18653-2025</t>
        </is>
      </c>
      <c r="B647" s="1" t="n">
        <v>45763.57467592593</v>
      </c>
      <c r="C647" s="1" t="n">
        <v>45962</v>
      </c>
      <c r="D647" t="inlineStr">
        <is>
          <t>VÄSTERNORRLANDS LÄN</t>
        </is>
      </c>
      <c r="E647" t="inlineStr">
        <is>
          <t>KRAMFORS</t>
        </is>
      </c>
      <c r="F647" t="inlineStr">
        <is>
          <t>SCA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18656-2025</t>
        </is>
      </c>
      <c r="B648" s="1" t="n">
        <v>45763.57496527778</v>
      </c>
      <c r="C648" s="1" t="n">
        <v>45962</v>
      </c>
      <c r="D648" t="inlineStr">
        <is>
          <t>VÄSTERNORRLANDS LÄN</t>
        </is>
      </c>
      <c r="E648" t="inlineStr">
        <is>
          <t>KRAMFORS</t>
        </is>
      </c>
      <c r="F648" t="inlineStr">
        <is>
          <t>SCA</t>
        </is>
      </c>
      <c r="G648" t="n">
        <v>8.300000000000001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51501-2024</t>
        </is>
      </c>
      <c r="B649" s="1" t="n">
        <v>45604.54997685185</v>
      </c>
      <c r="C649" s="1" t="n">
        <v>45962</v>
      </c>
      <c r="D649" t="inlineStr">
        <is>
          <t>VÄSTERNORRLANDS LÄN</t>
        </is>
      </c>
      <c r="E649" t="inlineStr">
        <is>
          <t>KRAMFORS</t>
        </is>
      </c>
      <c r="G649" t="n">
        <v>5.8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18917-2023</t>
        </is>
      </c>
      <c r="B650" s="1" t="n">
        <v>45044</v>
      </c>
      <c r="C650" s="1" t="n">
        <v>45962</v>
      </c>
      <c r="D650" t="inlineStr">
        <is>
          <t>VÄSTERNORRLANDS LÄN</t>
        </is>
      </c>
      <c r="E650" t="inlineStr">
        <is>
          <t>KRAMFORS</t>
        </is>
      </c>
      <c r="G650" t="n">
        <v>6.9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19418-2021</t>
        </is>
      </c>
      <c r="B651" s="1" t="n">
        <v>44309</v>
      </c>
      <c r="C651" s="1" t="n">
        <v>45962</v>
      </c>
      <c r="D651" t="inlineStr">
        <is>
          <t>VÄSTERNORRLANDS LÄN</t>
        </is>
      </c>
      <c r="E651" t="inlineStr">
        <is>
          <t>KRAMFORS</t>
        </is>
      </c>
      <c r="G651" t="n">
        <v>6.4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2607-2025</t>
        </is>
      </c>
      <c r="B652" s="1" t="n">
        <v>45674</v>
      </c>
      <c r="C652" s="1" t="n">
        <v>45962</v>
      </c>
      <c r="D652" t="inlineStr">
        <is>
          <t>VÄSTERNORRLANDS LÄN</t>
        </is>
      </c>
      <c r="E652" t="inlineStr">
        <is>
          <t>KRAMFORS</t>
        </is>
      </c>
      <c r="G652" t="n">
        <v>1.9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29839-2025</t>
        </is>
      </c>
      <c r="B653" s="1" t="n">
        <v>45826.27971064814</v>
      </c>
      <c r="C653" s="1" t="n">
        <v>45962</v>
      </c>
      <c r="D653" t="inlineStr">
        <is>
          <t>VÄSTERNORRLANDS LÄN</t>
        </is>
      </c>
      <c r="E653" t="inlineStr">
        <is>
          <t>KRAMFORS</t>
        </is>
      </c>
      <c r="G653" t="n">
        <v>1.6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29990-2025</t>
        </is>
      </c>
      <c r="B654" s="1" t="n">
        <v>45826.50177083333</v>
      </c>
      <c r="C654" s="1" t="n">
        <v>45962</v>
      </c>
      <c r="D654" t="inlineStr">
        <is>
          <t>VÄSTERNORRLANDS LÄN</t>
        </is>
      </c>
      <c r="E654" t="inlineStr">
        <is>
          <t>KRAMFORS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35172-2024</t>
        </is>
      </c>
      <c r="B655" s="1" t="n">
        <v>45530</v>
      </c>
      <c r="C655" s="1" t="n">
        <v>45962</v>
      </c>
      <c r="D655" t="inlineStr">
        <is>
          <t>VÄSTERNORRLANDS LÄN</t>
        </is>
      </c>
      <c r="E655" t="inlineStr">
        <is>
          <t>KRAMFORS</t>
        </is>
      </c>
      <c r="G655" t="n">
        <v>2.9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30534-2025</t>
        </is>
      </c>
      <c r="B656" s="1" t="n">
        <v>45831.36513888889</v>
      </c>
      <c r="C656" s="1" t="n">
        <v>45962</v>
      </c>
      <c r="D656" t="inlineStr">
        <is>
          <t>VÄSTERNORRLANDS LÄN</t>
        </is>
      </c>
      <c r="E656" t="inlineStr">
        <is>
          <t>KRAMFORS</t>
        </is>
      </c>
      <c r="F656" t="inlineStr">
        <is>
          <t>SCA</t>
        </is>
      </c>
      <c r="G656" t="n">
        <v>4.5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17257-2025</t>
        </is>
      </c>
      <c r="B657" s="1" t="n">
        <v>45756.53157407408</v>
      </c>
      <c r="C657" s="1" t="n">
        <v>45962</v>
      </c>
      <c r="D657" t="inlineStr">
        <is>
          <t>VÄSTERNORRLANDS LÄN</t>
        </is>
      </c>
      <c r="E657" t="inlineStr">
        <is>
          <t>KRAMFORS</t>
        </is>
      </c>
      <c r="G657" t="n">
        <v>9.800000000000001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30594-2025</t>
        </is>
      </c>
      <c r="B658" s="1" t="n">
        <v>45831.44480324074</v>
      </c>
      <c r="C658" s="1" t="n">
        <v>45962</v>
      </c>
      <c r="D658" t="inlineStr">
        <is>
          <t>VÄSTERNORRLANDS LÄN</t>
        </is>
      </c>
      <c r="E658" t="inlineStr">
        <is>
          <t>KRAMFORS</t>
        </is>
      </c>
      <c r="G658" t="n">
        <v>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2312-2023</t>
        </is>
      </c>
      <c r="B659" s="1" t="n">
        <v>44942</v>
      </c>
      <c r="C659" s="1" t="n">
        <v>45962</v>
      </c>
      <c r="D659" t="inlineStr">
        <is>
          <t>VÄSTERNORRLANDS LÄN</t>
        </is>
      </c>
      <c r="E659" t="inlineStr">
        <is>
          <t>KRAMFORS</t>
        </is>
      </c>
      <c r="G659" t="n">
        <v>1.6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8742-2024</t>
        </is>
      </c>
      <c r="B660" s="1" t="n">
        <v>45356.48425925926</v>
      </c>
      <c r="C660" s="1" t="n">
        <v>45962</v>
      </c>
      <c r="D660" t="inlineStr">
        <is>
          <t>VÄSTERNORRLANDS LÄN</t>
        </is>
      </c>
      <c r="E660" t="inlineStr">
        <is>
          <t>KRAMFORS</t>
        </is>
      </c>
      <c r="G660" t="n">
        <v>5.5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8455-2023</t>
        </is>
      </c>
      <c r="B661" s="1" t="n">
        <v>44971</v>
      </c>
      <c r="C661" s="1" t="n">
        <v>45962</v>
      </c>
      <c r="D661" t="inlineStr">
        <is>
          <t>VÄSTERNORRLANDS LÄN</t>
        </is>
      </c>
      <c r="E661" t="inlineStr">
        <is>
          <t>KRAMFORS</t>
        </is>
      </c>
      <c r="G661" t="n">
        <v>0.4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35744-2023</t>
        </is>
      </c>
      <c r="B662" s="1" t="n">
        <v>45147.95315972222</v>
      </c>
      <c r="C662" s="1" t="n">
        <v>45962</v>
      </c>
      <c r="D662" t="inlineStr">
        <is>
          <t>VÄSTERNORRLANDS LÄN</t>
        </is>
      </c>
      <c r="E662" t="inlineStr">
        <is>
          <t>KRAMFORS</t>
        </is>
      </c>
      <c r="F662" t="inlineStr">
        <is>
          <t>SCA</t>
        </is>
      </c>
      <c r="G662" t="n">
        <v>4.2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30975-2025</t>
        </is>
      </c>
      <c r="B663" s="1" t="n">
        <v>45832.46407407407</v>
      </c>
      <c r="C663" s="1" t="n">
        <v>45962</v>
      </c>
      <c r="D663" t="inlineStr">
        <is>
          <t>VÄSTERNORRLANDS LÄN</t>
        </is>
      </c>
      <c r="E663" t="inlineStr">
        <is>
          <t>KRAMFORS</t>
        </is>
      </c>
      <c r="G663" t="n">
        <v>17.3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6445-2023</t>
        </is>
      </c>
      <c r="B664" s="1" t="n">
        <v>44965</v>
      </c>
      <c r="C664" s="1" t="n">
        <v>45962</v>
      </c>
      <c r="D664" t="inlineStr">
        <is>
          <t>VÄSTERNORRLANDS LÄN</t>
        </is>
      </c>
      <c r="E664" t="inlineStr">
        <is>
          <t>KRAMFORS</t>
        </is>
      </c>
      <c r="G664" t="n">
        <v>5.2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6446-2023</t>
        </is>
      </c>
      <c r="B665" s="1" t="n">
        <v>44965</v>
      </c>
      <c r="C665" s="1" t="n">
        <v>45962</v>
      </c>
      <c r="D665" t="inlineStr">
        <is>
          <t>VÄSTERNORRLANDS LÄN</t>
        </is>
      </c>
      <c r="E665" t="inlineStr">
        <is>
          <t>KRAMFORS</t>
        </is>
      </c>
      <c r="G665" t="n">
        <v>3.8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6449-2023</t>
        </is>
      </c>
      <c r="B666" s="1" t="n">
        <v>44965.92510416666</v>
      </c>
      <c r="C666" s="1" t="n">
        <v>45962</v>
      </c>
      <c r="D666" t="inlineStr">
        <is>
          <t>VÄSTERNORRLANDS LÄN</t>
        </is>
      </c>
      <c r="E666" t="inlineStr">
        <is>
          <t>KRAMFORS</t>
        </is>
      </c>
      <c r="G666" t="n">
        <v>1.8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7934-2025</t>
        </is>
      </c>
      <c r="B667" s="1" t="n">
        <v>45707</v>
      </c>
      <c r="C667" s="1" t="n">
        <v>45962</v>
      </c>
      <c r="D667" t="inlineStr">
        <is>
          <t>VÄSTERNORRLANDS LÄN</t>
        </is>
      </c>
      <c r="E667" t="inlineStr">
        <is>
          <t>KRAMFORS</t>
        </is>
      </c>
      <c r="G667" t="n">
        <v>1.9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30855-2025</t>
        </is>
      </c>
      <c r="B668" s="1" t="n">
        <v>45831.87186342593</v>
      </c>
      <c r="C668" s="1" t="n">
        <v>45962</v>
      </c>
      <c r="D668" t="inlineStr">
        <is>
          <t>VÄSTERNORRLANDS LÄN</t>
        </is>
      </c>
      <c r="E668" t="inlineStr">
        <is>
          <t>KRAMFORS</t>
        </is>
      </c>
      <c r="G668" t="n">
        <v>2.8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23129-2024</t>
        </is>
      </c>
      <c r="B669" s="1" t="n">
        <v>45450.61503472222</v>
      </c>
      <c r="C669" s="1" t="n">
        <v>45962</v>
      </c>
      <c r="D669" t="inlineStr">
        <is>
          <t>VÄSTERNORRLANDS LÄN</t>
        </is>
      </c>
      <c r="E669" t="inlineStr">
        <is>
          <t>KRAMFORS</t>
        </is>
      </c>
      <c r="G669" t="n">
        <v>0.8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31341-2025</t>
        </is>
      </c>
      <c r="B670" s="1" t="n">
        <v>45833.42811342593</v>
      </c>
      <c r="C670" s="1" t="n">
        <v>45962</v>
      </c>
      <c r="D670" t="inlineStr">
        <is>
          <t>VÄSTERNORRLANDS LÄN</t>
        </is>
      </c>
      <c r="E670" t="inlineStr">
        <is>
          <t>KRAMFORS</t>
        </is>
      </c>
      <c r="F670" t="inlineStr">
        <is>
          <t>SCA</t>
        </is>
      </c>
      <c r="G670" t="n">
        <v>4.3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345-2025</t>
        </is>
      </c>
      <c r="B671" s="1" t="n">
        <v>45660.71949074074</v>
      </c>
      <c r="C671" s="1" t="n">
        <v>45962</v>
      </c>
      <c r="D671" t="inlineStr">
        <is>
          <t>VÄSTERNORRLANDS LÄN</t>
        </is>
      </c>
      <c r="E671" t="inlineStr">
        <is>
          <t>KRAMFORS</t>
        </is>
      </c>
      <c r="G671" t="n">
        <v>0.3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40871-2023</t>
        </is>
      </c>
      <c r="B672" s="1" t="n">
        <v>45173.35846064815</v>
      </c>
      <c r="C672" s="1" t="n">
        <v>45962</v>
      </c>
      <c r="D672" t="inlineStr">
        <is>
          <t>VÄSTERNORRLANDS LÄN</t>
        </is>
      </c>
      <c r="E672" t="inlineStr">
        <is>
          <t>KRAMFORS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30896-2025</t>
        </is>
      </c>
      <c r="B673" s="1" t="n">
        <v>45832.34929398148</v>
      </c>
      <c r="C673" s="1" t="n">
        <v>45962</v>
      </c>
      <c r="D673" t="inlineStr">
        <is>
          <t>VÄSTERNORRLANDS LÄN</t>
        </is>
      </c>
      <c r="E673" t="inlineStr">
        <is>
          <t>KRAMFORS</t>
        </is>
      </c>
      <c r="G673" t="n">
        <v>4.8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31356-2025</t>
        </is>
      </c>
      <c r="B674" s="1" t="n">
        <v>45833.43289351852</v>
      </c>
      <c r="C674" s="1" t="n">
        <v>45962</v>
      </c>
      <c r="D674" t="inlineStr">
        <is>
          <t>VÄSTERNORRLANDS LÄN</t>
        </is>
      </c>
      <c r="E674" t="inlineStr">
        <is>
          <t>KRAMFORS</t>
        </is>
      </c>
      <c r="G674" t="n">
        <v>6.9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30965-2025</t>
        </is>
      </c>
      <c r="B675" s="1" t="n">
        <v>45832.45153935185</v>
      </c>
      <c r="C675" s="1" t="n">
        <v>45962</v>
      </c>
      <c r="D675" t="inlineStr">
        <is>
          <t>VÄSTERNORRLANDS LÄN</t>
        </is>
      </c>
      <c r="E675" t="inlineStr">
        <is>
          <t>KRAMFORS</t>
        </is>
      </c>
      <c r="G675" t="n">
        <v>24.1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68445-2020</t>
        </is>
      </c>
      <c r="B676" s="1" t="n">
        <v>44186</v>
      </c>
      <c r="C676" s="1" t="n">
        <v>45962</v>
      </c>
      <c r="D676" t="inlineStr">
        <is>
          <t>VÄSTERNORRLANDS LÄN</t>
        </is>
      </c>
      <c r="E676" t="inlineStr">
        <is>
          <t>KRAMFORS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31138-2024</t>
        </is>
      </c>
      <c r="B677" s="1" t="n">
        <v>45502</v>
      </c>
      <c r="C677" s="1" t="n">
        <v>45962</v>
      </c>
      <c r="D677" t="inlineStr">
        <is>
          <t>VÄSTERNORRLANDS LÄN</t>
        </is>
      </c>
      <c r="E677" t="inlineStr">
        <is>
          <t>KRAMFORS</t>
        </is>
      </c>
      <c r="G677" t="n">
        <v>3.9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17876-2024</t>
        </is>
      </c>
      <c r="B678" s="1" t="n">
        <v>45419.45701388889</v>
      </c>
      <c r="C678" s="1" t="n">
        <v>45962</v>
      </c>
      <c r="D678" t="inlineStr">
        <is>
          <t>VÄSTERNORRLANDS LÄN</t>
        </is>
      </c>
      <c r="E678" t="inlineStr">
        <is>
          <t>KRAMFORS</t>
        </is>
      </c>
      <c r="G678" t="n">
        <v>0.6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12106-2025</t>
        </is>
      </c>
      <c r="B679" s="1" t="n">
        <v>45729.34443287037</v>
      </c>
      <c r="C679" s="1" t="n">
        <v>45962</v>
      </c>
      <c r="D679" t="inlineStr">
        <is>
          <t>VÄSTERNORRLANDS LÄN</t>
        </is>
      </c>
      <c r="E679" t="inlineStr">
        <is>
          <t>KRAMFORS</t>
        </is>
      </c>
      <c r="G679" t="n">
        <v>4.6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4272-2024</t>
        </is>
      </c>
      <c r="B680" s="1" t="n">
        <v>45324</v>
      </c>
      <c r="C680" s="1" t="n">
        <v>45962</v>
      </c>
      <c r="D680" t="inlineStr">
        <is>
          <t>VÄSTERNORRLANDS LÄN</t>
        </is>
      </c>
      <c r="E680" t="inlineStr">
        <is>
          <t>KRAMFORS</t>
        </is>
      </c>
      <c r="G680" t="n">
        <v>0.3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30856-2025</t>
        </is>
      </c>
      <c r="B681" s="1" t="n">
        <v>45831.89184027778</v>
      </c>
      <c r="C681" s="1" t="n">
        <v>45962</v>
      </c>
      <c r="D681" t="inlineStr">
        <is>
          <t>VÄSTERNORRLANDS LÄN</t>
        </is>
      </c>
      <c r="E681" t="inlineStr">
        <is>
          <t>KRAMFORS</t>
        </is>
      </c>
      <c r="G681" t="n">
        <v>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3887-2023</t>
        </is>
      </c>
      <c r="B682" s="1" t="n">
        <v>44951</v>
      </c>
      <c r="C682" s="1" t="n">
        <v>45962</v>
      </c>
      <c r="D682" t="inlineStr">
        <is>
          <t>VÄSTERNORRLANDS LÄN</t>
        </is>
      </c>
      <c r="E682" t="inlineStr">
        <is>
          <t>KRAMFORS</t>
        </is>
      </c>
      <c r="G682" t="n">
        <v>5.1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31803-2025</t>
        </is>
      </c>
      <c r="B683" s="1" t="n">
        <v>45834.55307870371</v>
      </c>
      <c r="C683" s="1" t="n">
        <v>45962</v>
      </c>
      <c r="D683" t="inlineStr">
        <is>
          <t>VÄSTERNORRLANDS LÄN</t>
        </is>
      </c>
      <c r="E683" t="inlineStr">
        <is>
          <t>KRAMFORS</t>
        </is>
      </c>
      <c r="G683" t="n">
        <v>9.5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32513-2024</t>
        </is>
      </c>
      <c r="B684" s="1" t="n">
        <v>45513.45640046296</v>
      </c>
      <c r="C684" s="1" t="n">
        <v>45962</v>
      </c>
      <c r="D684" t="inlineStr">
        <is>
          <t>VÄSTERNORRLANDS LÄN</t>
        </is>
      </c>
      <c r="E684" t="inlineStr">
        <is>
          <t>KRAMFORS</t>
        </is>
      </c>
      <c r="G684" t="n">
        <v>4.3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137-2024</t>
        </is>
      </c>
      <c r="B685" s="1" t="n">
        <v>45294</v>
      </c>
      <c r="C685" s="1" t="n">
        <v>45962</v>
      </c>
      <c r="D685" t="inlineStr">
        <is>
          <t>VÄSTERNORRLANDS LÄN</t>
        </is>
      </c>
      <c r="E685" t="inlineStr">
        <is>
          <t>KRAMFORS</t>
        </is>
      </c>
      <c r="G685" t="n">
        <v>6.2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156-2024</t>
        </is>
      </c>
      <c r="B686" s="1" t="n">
        <v>45294</v>
      </c>
      <c r="C686" s="1" t="n">
        <v>45962</v>
      </c>
      <c r="D686" t="inlineStr">
        <is>
          <t>VÄSTERNORRLANDS LÄN</t>
        </is>
      </c>
      <c r="E686" t="inlineStr">
        <is>
          <t>KRAMFORS</t>
        </is>
      </c>
      <c r="G686" t="n">
        <v>1.7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3945-2025</t>
        </is>
      </c>
      <c r="B687" s="1" t="n">
        <v>45684</v>
      </c>
      <c r="C687" s="1" t="n">
        <v>45962</v>
      </c>
      <c r="D687" t="inlineStr">
        <is>
          <t>VÄSTERNORRLANDS LÄN</t>
        </is>
      </c>
      <c r="E687" t="inlineStr">
        <is>
          <t>KRAMFORS</t>
        </is>
      </c>
      <c r="G687" t="n">
        <v>5.3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32228-2025</t>
        </is>
      </c>
      <c r="B688" s="1" t="n">
        <v>45835.59568287037</v>
      </c>
      <c r="C688" s="1" t="n">
        <v>45962</v>
      </c>
      <c r="D688" t="inlineStr">
        <is>
          <t>VÄSTERNORRLANDS LÄN</t>
        </is>
      </c>
      <c r="E688" t="inlineStr">
        <is>
          <t>KRAMFORS</t>
        </is>
      </c>
      <c r="G688" t="n">
        <v>1.9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60566-2023</t>
        </is>
      </c>
      <c r="B689" s="1" t="n">
        <v>45259</v>
      </c>
      <c r="C689" s="1" t="n">
        <v>45962</v>
      </c>
      <c r="D689" t="inlineStr">
        <is>
          <t>VÄSTERNORRLANDS LÄN</t>
        </is>
      </c>
      <c r="E689" t="inlineStr">
        <is>
          <t>KRAMFORS</t>
        </is>
      </c>
      <c r="G689" t="n">
        <v>2.1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16049-2025</t>
        </is>
      </c>
      <c r="B690" s="1" t="n">
        <v>45749</v>
      </c>
      <c r="C690" s="1" t="n">
        <v>45962</v>
      </c>
      <c r="D690" t="inlineStr">
        <is>
          <t>VÄSTERNORRLANDS LÄN</t>
        </is>
      </c>
      <c r="E690" t="inlineStr">
        <is>
          <t>KRAMFORS</t>
        </is>
      </c>
      <c r="G690" t="n">
        <v>1.6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31697-2025</t>
        </is>
      </c>
      <c r="B691" s="1" t="n">
        <v>45834.40741898148</v>
      </c>
      <c r="C691" s="1" t="n">
        <v>45962</v>
      </c>
      <c r="D691" t="inlineStr">
        <is>
          <t>VÄSTERNORRLANDS LÄN</t>
        </is>
      </c>
      <c r="E691" t="inlineStr">
        <is>
          <t>KRAMFORS</t>
        </is>
      </c>
      <c r="F691" t="inlineStr">
        <is>
          <t>SCA</t>
        </is>
      </c>
      <c r="G691" t="n">
        <v>0.8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3668-2025</t>
        </is>
      </c>
      <c r="B692" s="1" t="n">
        <v>45681.43033564815</v>
      </c>
      <c r="C692" s="1" t="n">
        <v>45962</v>
      </c>
      <c r="D692" t="inlineStr">
        <is>
          <t>VÄSTERNORRLANDS LÄN</t>
        </is>
      </c>
      <c r="E692" t="inlineStr">
        <is>
          <t>KRAMFORS</t>
        </is>
      </c>
      <c r="G692" t="n">
        <v>0.8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16809-2025</t>
        </is>
      </c>
      <c r="B693" s="1" t="n">
        <v>45754</v>
      </c>
      <c r="C693" s="1" t="n">
        <v>45962</v>
      </c>
      <c r="D693" t="inlineStr">
        <is>
          <t>VÄSTERNORRLANDS LÄN</t>
        </is>
      </c>
      <c r="E693" t="inlineStr">
        <is>
          <t>KRAMFORS</t>
        </is>
      </c>
      <c r="G693" t="n">
        <v>1.8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18794-2025</t>
        </is>
      </c>
      <c r="B694" s="1" t="n">
        <v>45764.34547453704</v>
      </c>
      <c r="C694" s="1" t="n">
        <v>45962</v>
      </c>
      <c r="D694" t="inlineStr">
        <is>
          <t>VÄSTERNORRLANDS LÄN</t>
        </is>
      </c>
      <c r="E694" t="inlineStr">
        <is>
          <t>KRAMFORS</t>
        </is>
      </c>
      <c r="F694" t="inlineStr">
        <is>
          <t>SCA</t>
        </is>
      </c>
      <c r="G694" t="n">
        <v>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18187-2024</t>
        </is>
      </c>
      <c r="B695" s="1" t="n">
        <v>45420</v>
      </c>
      <c r="C695" s="1" t="n">
        <v>45962</v>
      </c>
      <c r="D695" t="inlineStr">
        <is>
          <t>VÄSTERNORRLANDS LÄN</t>
        </is>
      </c>
      <c r="E695" t="inlineStr">
        <is>
          <t>KRAMFORS</t>
        </is>
      </c>
      <c r="G695" t="n">
        <v>2.3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58075-2024</t>
        </is>
      </c>
      <c r="B696" s="1" t="n">
        <v>45632</v>
      </c>
      <c r="C696" s="1" t="n">
        <v>45962</v>
      </c>
      <c r="D696" t="inlineStr">
        <is>
          <t>VÄSTERNORRLANDS LÄN</t>
        </is>
      </c>
      <c r="E696" t="inlineStr">
        <is>
          <t>KRAMFORS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32543-2025</t>
        </is>
      </c>
      <c r="B697" s="1" t="n">
        <v>45838.53103009259</v>
      </c>
      <c r="C697" s="1" t="n">
        <v>45962</v>
      </c>
      <c r="D697" t="inlineStr">
        <is>
          <t>VÄSTERNORRLANDS LÄN</t>
        </is>
      </c>
      <c r="E697" t="inlineStr">
        <is>
          <t>KRAMFORS</t>
        </is>
      </c>
      <c r="G697" t="n">
        <v>5.3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44615-2023</t>
        </is>
      </c>
      <c r="B698" s="1" t="n">
        <v>45189.63652777778</v>
      </c>
      <c r="C698" s="1" t="n">
        <v>45962</v>
      </c>
      <c r="D698" t="inlineStr">
        <is>
          <t>VÄSTERNORRLANDS LÄN</t>
        </is>
      </c>
      <c r="E698" t="inlineStr">
        <is>
          <t>KRAMFORS</t>
        </is>
      </c>
      <c r="G698" t="n">
        <v>10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34200-2024</t>
        </is>
      </c>
      <c r="B699" s="1" t="n">
        <v>45524.4669212963</v>
      </c>
      <c r="C699" s="1" t="n">
        <v>45962</v>
      </c>
      <c r="D699" t="inlineStr">
        <is>
          <t>VÄSTERNORRLANDS LÄN</t>
        </is>
      </c>
      <c r="E699" t="inlineStr">
        <is>
          <t>KRAMFORS</t>
        </is>
      </c>
      <c r="G699" t="n">
        <v>3.9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43708-2024</t>
        </is>
      </c>
      <c r="B700" s="1" t="n">
        <v>45569</v>
      </c>
      <c r="C700" s="1" t="n">
        <v>45962</v>
      </c>
      <c r="D700" t="inlineStr">
        <is>
          <t>VÄSTERNORRLANDS LÄN</t>
        </is>
      </c>
      <c r="E700" t="inlineStr">
        <is>
          <t>KRAMFORS</t>
        </is>
      </c>
      <c r="G700" t="n">
        <v>1.6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58786-2023</t>
        </is>
      </c>
      <c r="B701" s="1" t="n">
        <v>45247</v>
      </c>
      <c r="C701" s="1" t="n">
        <v>45962</v>
      </c>
      <c r="D701" t="inlineStr">
        <is>
          <t>VÄSTERNORRLANDS LÄN</t>
        </is>
      </c>
      <c r="E701" t="inlineStr">
        <is>
          <t>KRAMFORS</t>
        </is>
      </c>
      <c r="G701" t="n">
        <v>0.8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53824-2022</t>
        </is>
      </c>
      <c r="B702" s="1" t="n">
        <v>44880.57431712963</v>
      </c>
      <c r="C702" s="1" t="n">
        <v>45962</v>
      </c>
      <c r="D702" t="inlineStr">
        <is>
          <t>VÄSTERNORRLANDS LÄN</t>
        </is>
      </c>
      <c r="E702" t="inlineStr">
        <is>
          <t>KRAMFORS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44829-2021</t>
        </is>
      </c>
      <c r="B703" s="1" t="n">
        <v>44438</v>
      </c>
      <c r="C703" s="1" t="n">
        <v>45962</v>
      </c>
      <c r="D703" t="inlineStr">
        <is>
          <t>VÄSTERNORRLANDS LÄN</t>
        </is>
      </c>
      <c r="E703" t="inlineStr">
        <is>
          <t>KRAMFORS</t>
        </is>
      </c>
      <c r="G703" t="n">
        <v>2.5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47966-2024</t>
        </is>
      </c>
      <c r="B704" s="1" t="n">
        <v>45589.38642361111</v>
      </c>
      <c r="C704" s="1" t="n">
        <v>45962</v>
      </c>
      <c r="D704" t="inlineStr">
        <is>
          <t>VÄSTERNORRLANDS LÄN</t>
        </is>
      </c>
      <c r="E704" t="inlineStr">
        <is>
          <t>KRAMFORS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32721-2025</t>
        </is>
      </c>
      <c r="B705" s="1" t="n">
        <v>45839.38572916666</v>
      </c>
      <c r="C705" s="1" t="n">
        <v>45962</v>
      </c>
      <c r="D705" t="inlineStr">
        <is>
          <t>VÄSTERNORRLANDS LÄN</t>
        </is>
      </c>
      <c r="E705" t="inlineStr">
        <is>
          <t>KRAMFORS</t>
        </is>
      </c>
      <c r="G705" t="n">
        <v>1.1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32441-2025</t>
        </is>
      </c>
      <c r="B706" s="1" t="n">
        <v>45838.38568287037</v>
      </c>
      <c r="C706" s="1" t="n">
        <v>45962</v>
      </c>
      <c r="D706" t="inlineStr">
        <is>
          <t>VÄSTERNORRLANDS LÄN</t>
        </is>
      </c>
      <c r="E706" t="inlineStr">
        <is>
          <t>KRAMFORS</t>
        </is>
      </c>
      <c r="F706" t="inlineStr">
        <is>
          <t>SCA</t>
        </is>
      </c>
      <c r="G706" t="n">
        <v>0.4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32419-2025</t>
        </is>
      </c>
      <c r="B707" s="1" t="n">
        <v>45838.34481481482</v>
      </c>
      <c r="C707" s="1" t="n">
        <v>45962</v>
      </c>
      <c r="D707" t="inlineStr">
        <is>
          <t>VÄSTERNORRLANDS LÄN</t>
        </is>
      </c>
      <c r="E707" t="inlineStr">
        <is>
          <t>KRAMFORS</t>
        </is>
      </c>
      <c r="G707" t="n">
        <v>0.2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33522-2025</t>
        </is>
      </c>
      <c r="B708" s="1" t="n">
        <v>45841.54479166667</v>
      </c>
      <c r="C708" s="1" t="n">
        <v>45962</v>
      </c>
      <c r="D708" t="inlineStr">
        <is>
          <t>VÄSTERNORRLANDS LÄN</t>
        </is>
      </c>
      <c r="E708" t="inlineStr">
        <is>
          <t>KRAMFORS</t>
        </is>
      </c>
      <c r="G708" t="n">
        <v>1.8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60421-2024</t>
        </is>
      </c>
      <c r="B709" s="1" t="n">
        <v>45643.53630787037</v>
      </c>
      <c r="C709" s="1" t="n">
        <v>45962</v>
      </c>
      <c r="D709" t="inlineStr">
        <is>
          <t>VÄSTERNORRLANDS LÄN</t>
        </is>
      </c>
      <c r="E709" t="inlineStr">
        <is>
          <t>KRAMFORS</t>
        </is>
      </c>
      <c r="G709" t="n">
        <v>8.1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33486-2025</t>
        </is>
      </c>
      <c r="B710" s="1" t="n">
        <v>45841.50481481481</v>
      </c>
      <c r="C710" s="1" t="n">
        <v>45962</v>
      </c>
      <c r="D710" t="inlineStr">
        <is>
          <t>VÄSTERNORRLANDS LÄN</t>
        </is>
      </c>
      <c r="E710" t="inlineStr">
        <is>
          <t>KRAMFORS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38985-2023</t>
        </is>
      </c>
      <c r="B711" s="1" t="n">
        <v>45163</v>
      </c>
      <c r="C711" s="1" t="n">
        <v>45962</v>
      </c>
      <c r="D711" t="inlineStr">
        <is>
          <t>VÄSTERNORRLANDS LÄN</t>
        </is>
      </c>
      <c r="E711" t="inlineStr">
        <is>
          <t>KRAMFORS</t>
        </is>
      </c>
      <c r="F711" t="inlineStr">
        <is>
          <t>Kommuner</t>
        </is>
      </c>
      <c r="G711" t="n">
        <v>1.2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33500-2025</t>
        </is>
      </c>
      <c r="B712" s="1" t="n">
        <v>45841.51064814815</v>
      </c>
      <c r="C712" s="1" t="n">
        <v>45962</v>
      </c>
      <c r="D712" t="inlineStr">
        <is>
          <t>VÄSTERNORRLANDS LÄN</t>
        </is>
      </c>
      <c r="E712" t="inlineStr">
        <is>
          <t>KRAMFORS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33323-2025</t>
        </is>
      </c>
      <c r="B713" s="1" t="n">
        <v>45841.34539351852</v>
      </c>
      <c r="C713" s="1" t="n">
        <v>45962</v>
      </c>
      <c r="D713" t="inlineStr">
        <is>
          <t>VÄSTERNORRLANDS LÄN</t>
        </is>
      </c>
      <c r="E713" t="inlineStr">
        <is>
          <t>KRAMFORS</t>
        </is>
      </c>
      <c r="F713" t="inlineStr">
        <is>
          <t>SCA</t>
        </is>
      </c>
      <c r="G713" t="n">
        <v>3.8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556-2024</t>
        </is>
      </c>
      <c r="B714" s="1" t="n">
        <v>45299</v>
      </c>
      <c r="C714" s="1" t="n">
        <v>45962</v>
      </c>
      <c r="D714" t="inlineStr">
        <is>
          <t>VÄSTERNORRLANDS LÄN</t>
        </is>
      </c>
      <c r="E714" t="inlineStr">
        <is>
          <t>KRAMFORS</t>
        </is>
      </c>
      <c r="G714" t="n">
        <v>5.3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33108-2025</t>
        </is>
      </c>
      <c r="B715" s="1" t="n">
        <v>45840.48578703704</v>
      </c>
      <c r="C715" s="1" t="n">
        <v>45962</v>
      </c>
      <c r="D715" t="inlineStr">
        <is>
          <t>VÄSTERNORRLANDS LÄN</t>
        </is>
      </c>
      <c r="E715" t="inlineStr">
        <is>
          <t>KRAMFORS</t>
        </is>
      </c>
      <c r="G715" t="n">
        <v>1.3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20541-2021</t>
        </is>
      </c>
      <c r="B716" s="1" t="n">
        <v>44315.94439814815</v>
      </c>
      <c r="C716" s="1" t="n">
        <v>45962</v>
      </c>
      <c r="D716" t="inlineStr">
        <is>
          <t>VÄSTERNORRLANDS LÄN</t>
        </is>
      </c>
      <c r="E716" t="inlineStr">
        <is>
          <t>KRAMFORS</t>
        </is>
      </c>
      <c r="F716" t="inlineStr">
        <is>
          <t>SCA</t>
        </is>
      </c>
      <c r="G716" t="n">
        <v>9.9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33164-2025</t>
        </is>
      </c>
      <c r="B717" s="1" t="n">
        <v>45840.5732175926</v>
      </c>
      <c r="C717" s="1" t="n">
        <v>45962</v>
      </c>
      <c r="D717" t="inlineStr">
        <is>
          <t>VÄSTERNORRLANDS LÄN</t>
        </is>
      </c>
      <c r="E717" t="inlineStr">
        <is>
          <t>KRAMFORS</t>
        </is>
      </c>
      <c r="F717" t="inlineStr">
        <is>
          <t>SCA</t>
        </is>
      </c>
      <c r="G717" t="n">
        <v>0.6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33553-2025</t>
        </is>
      </c>
      <c r="B718" s="1" t="n">
        <v>45841.5737962963</v>
      </c>
      <c r="C718" s="1" t="n">
        <v>45962</v>
      </c>
      <c r="D718" t="inlineStr">
        <is>
          <t>VÄSTERNORRLANDS LÄN</t>
        </is>
      </c>
      <c r="E718" t="inlineStr">
        <is>
          <t>KRAMFORS</t>
        </is>
      </c>
      <c r="F718" t="inlineStr">
        <is>
          <t>SCA</t>
        </is>
      </c>
      <c r="G718" t="n">
        <v>2.8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18650-2025</t>
        </is>
      </c>
      <c r="B719" s="1" t="n">
        <v>45763.5741550926</v>
      </c>
      <c r="C719" s="1" t="n">
        <v>45962</v>
      </c>
      <c r="D719" t="inlineStr">
        <is>
          <t>VÄSTERNORRLANDS LÄN</t>
        </is>
      </c>
      <c r="E719" t="inlineStr">
        <is>
          <t>KRAMFORS</t>
        </is>
      </c>
      <c r="F719" t="inlineStr">
        <is>
          <t>SCA</t>
        </is>
      </c>
      <c r="G719" t="n">
        <v>9.699999999999999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18651-2025</t>
        </is>
      </c>
      <c r="B720" s="1" t="n">
        <v>45763</v>
      </c>
      <c r="C720" s="1" t="n">
        <v>45962</v>
      </c>
      <c r="D720" t="inlineStr">
        <is>
          <t>VÄSTERNORRLANDS LÄN</t>
        </is>
      </c>
      <c r="E720" t="inlineStr">
        <is>
          <t>KRAMFORS</t>
        </is>
      </c>
      <c r="F720" t="inlineStr">
        <is>
          <t>SCA</t>
        </is>
      </c>
      <c r="G720" t="n">
        <v>4.1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33119-2025</t>
        </is>
      </c>
      <c r="B721" s="1" t="n">
        <v>45840.49299768519</v>
      </c>
      <c r="C721" s="1" t="n">
        <v>45962</v>
      </c>
      <c r="D721" t="inlineStr">
        <is>
          <t>VÄSTERNORRLANDS LÄN</t>
        </is>
      </c>
      <c r="E721" t="inlineStr">
        <is>
          <t>KRAMFORS</t>
        </is>
      </c>
      <c r="G721" t="n">
        <v>2.7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14129-2023</t>
        </is>
      </c>
      <c r="B722" s="1" t="n">
        <v>45008</v>
      </c>
      <c r="C722" s="1" t="n">
        <v>45962</v>
      </c>
      <c r="D722" t="inlineStr">
        <is>
          <t>VÄSTERNORRLANDS LÄN</t>
        </is>
      </c>
      <c r="E722" t="inlineStr">
        <is>
          <t>KRAMFORS</t>
        </is>
      </c>
      <c r="G722" t="n">
        <v>0.6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1663-2025</t>
        </is>
      </c>
      <c r="B723" s="1" t="n">
        <v>45670</v>
      </c>
      <c r="C723" s="1" t="n">
        <v>45962</v>
      </c>
      <c r="D723" t="inlineStr">
        <is>
          <t>VÄSTERNORRLANDS LÄN</t>
        </is>
      </c>
      <c r="E723" t="inlineStr">
        <is>
          <t>KRAMFORS</t>
        </is>
      </c>
      <c r="G723" t="n">
        <v>7.1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33135-2025</t>
        </is>
      </c>
      <c r="B724" s="1" t="n">
        <v>45840.51097222222</v>
      </c>
      <c r="C724" s="1" t="n">
        <v>45962</v>
      </c>
      <c r="D724" t="inlineStr">
        <is>
          <t>VÄSTERNORRLANDS LÄN</t>
        </is>
      </c>
      <c r="E724" t="inlineStr">
        <is>
          <t>KRAMFORS</t>
        </is>
      </c>
      <c r="F724" t="inlineStr">
        <is>
          <t>SCA</t>
        </is>
      </c>
      <c r="G724" t="n">
        <v>1.7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33134-2025</t>
        </is>
      </c>
      <c r="B725" s="1" t="n">
        <v>45840.51084490741</v>
      </c>
      <c r="C725" s="1" t="n">
        <v>45962</v>
      </c>
      <c r="D725" t="inlineStr">
        <is>
          <t>VÄSTERNORRLANDS LÄN</t>
        </is>
      </c>
      <c r="E725" t="inlineStr">
        <is>
          <t>KRAMFORS</t>
        </is>
      </c>
      <c r="F725" t="inlineStr">
        <is>
          <t>SCA</t>
        </is>
      </c>
      <c r="G725" t="n">
        <v>1.3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  <c r="U725">
        <f>HYPERLINK("https://klasma.github.io/Logging_2282/knärot/A 33134-2025 karta knärot.png", "A 33134-2025")</f>
        <v/>
      </c>
      <c r="V725">
        <f>HYPERLINK("https://klasma.github.io/Logging_2282/klagomål/A 33134-2025 FSC-klagomål.docx", "A 33134-2025")</f>
        <v/>
      </c>
      <c r="W725">
        <f>HYPERLINK("https://klasma.github.io/Logging_2282/klagomålsmail/A 33134-2025 FSC-klagomål mail.docx", "A 33134-2025")</f>
        <v/>
      </c>
      <c r="X725">
        <f>HYPERLINK("https://klasma.github.io/Logging_2282/tillsyn/A 33134-2025 tillsynsbegäran.docx", "A 33134-2025")</f>
        <v/>
      </c>
      <c r="Y725">
        <f>HYPERLINK("https://klasma.github.io/Logging_2282/tillsynsmail/A 33134-2025 tillsynsbegäran mail.docx", "A 33134-2025")</f>
        <v/>
      </c>
    </row>
    <row r="726" ht="15" customHeight="1">
      <c r="A726" t="inlineStr">
        <is>
          <t>A 11247-2025</t>
        </is>
      </c>
      <c r="B726" s="1" t="n">
        <v>45726.38591435185</v>
      </c>
      <c r="C726" s="1" t="n">
        <v>45962</v>
      </c>
      <c r="D726" t="inlineStr">
        <is>
          <t>VÄSTERNORRLANDS LÄN</t>
        </is>
      </c>
      <c r="E726" t="inlineStr">
        <is>
          <t>KRAMFORS</t>
        </is>
      </c>
      <c r="G726" t="n">
        <v>0.4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33509-2025</t>
        </is>
      </c>
      <c r="B727" s="1" t="n">
        <v>45841.51625</v>
      </c>
      <c r="C727" s="1" t="n">
        <v>45962</v>
      </c>
      <c r="D727" t="inlineStr">
        <is>
          <t>VÄSTERNORRLANDS LÄN</t>
        </is>
      </c>
      <c r="E727" t="inlineStr">
        <is>
          <t>KRAMFORS</t>
        </is>
      </c>
      <c r="G727" t="n">
        <v>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33479-2025</t>
        </is>
      </c>
      <c r="B728" s="1" t="n">
        <v>45841.49543981482</v>
      </c>
      <c r="C728" s="1" t="n">
        <v>45962</v>
      </c>
      <c r="D728" t="inlineStr">
        <is>
          <t>VÄSTERNORRLANDS LÄN</t>
        </is>
      </c>
      <c r="E728" t="inlineStr">
        <is>
          <t>KRAMFORS</t>
        </is>
      </c>
      <c r="G728" t="n">
        <v>1.2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23573-2024</t>
        </is>
      </c>
      <c r="B729" s="1" t="n">
        <v>45454</v>
      </c>
      <c r="C729" s="1" t="n">
        <v>45962</v>
      </c>
      <c r="D729" t="inlineStr">
        <is>
          <t>VÄSTERNORRLANDS LÄN</t>
        </is>
      </c>
      <c r="E729" t="inlineStr">
        <is>
          <t>KRAMFORS</t>
        </is>
      </c>
      <c r="G729" t="n">
        <v>1.5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38830-2024</t>
        </is>
      </c>
      <c r="B730" s="1" t="n">
        <v>45547</v>
      </c>
      <c r="C730" s="1" t="n">
        <v>45962</v>
      </c>
      <c r="D730" t="inlineStr">
        <is>
          <t>VÄSTERNORRLANDS LÄN</t>
        </is>
      </c>
      <c r="E730" t="inlineStr">
        <is>
          <t>KRAMFORS</t>
        </is>
      </c>
      <c r="G730" t="n">
        <v>0.6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18185-2024</t>
        </is>
      </c>
      <c r="B731" s="1" t="n">
        <v>45420</v>
      </c>
      <c r="C731" s="1" t="n">
        <v>45962</v>
      </c>
      <c r="D731" t="inlineStr">
        <is>
          <t>VÄSTERNORRLANDS LÄN</t>
        </is>
      </c>
      <c r="E731" t="inlineStr">
        <is>
          <t>KRAMFORS</t>
        </is>
      </c>
      <c r="G731" t="n">
        <v>23.2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33940-2025</t>
        </is>
      </c>
      <c r="B732" s="1" t="n">
        <v>45842.63925925926</v>
      </c>
      <c r="C732" s="1" t="n">
        <v>45962</v>
      </c>
      <c r="D732" t="inlineStr">
        <is>
          <t>VÄSTERNORRLANDS LÄN</t>
        </is>
      </c>
      <c r="E732" t="inlineStr">
        <is>
          <t>KRAMFORS</t>
        </is>
      </c>
      <c r="G732" t="n">
        <v>4.2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58966-2024</t>
        </is>
      </c>
      <c r="B733" s="1" t="n">
        <v>45636.59261574074</v>
      </c>
      <c r="C733" s="1" t="n">
        <v>45962</v>
      </c>
      <c r="D733" t="inlineStr">
        <is>
          <t>VÄSTERNORRLANDS LÄN</t>
        </is>
      </c>
      <c r="E733" t="inlineStr">
        <is>
          <t>KRAMFORS</t>
        </is>
      </c>
      <c r="G733" t="n">
        <v>0.8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33919-2025</t>
        </is>
      </c>
      <c r="B734" s="1" t="n">
        <v>45842.61515046296</v>
      </c>
      <c r="C734" s="1" t="n">
        <v>45962</v>
      </c>
      <c r="D734" t="inlineStr">
        <is>
          <t>VÄSTERNORRLANDS LÄN</t>
        </is>
      </c>
      <c r="E734" t="inlineStr">
        <is>
          <t>KRAMFORS</t>
        </is>
      </c>
      <c r="G734" t="n">
        <v>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454-2025</t>
        </is>
      </c>
      <c r="B735" s="1" t="n">
        <v>45664.40201388889</v>
      </c>
      <c r="C735" s="1" t="n">
        <v>45962</v>
      </c>
      <c r="D735" t="inlineStr">
        <is>
          <t>VÄSTERNORRLANDS LÄN</t>
        </is>
      </c>
      <c r="E735" t="inlineStr">
        <is>
          <t>KRAMFORS</t>
        </is>
      </c>
      <c r="G735" t="n">
        <v>1.2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33809-2025</t>
        </is>
      </c>
      <c r="B736" s="1" t="n">
        <v>45842.44891203703</v>
      </c>
      <c r="C736" s="1" t="n">
        <v>45962</v>
      </c>
      <c r="D736" t="inlineStr">
        <is>
          <t>VÄSTERNORRLANDS LÄN</t>
        </is>
      </c>
      <c r="E736" t="inlineStr">
        <is>
          <t>KRAMFORS</t>
        </is>
      </c>
      <c r="G736" t="n">
        <v>2.6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33808-2025</t>
        </is>
      </c>
      <c r="B737" s="1" t="n">
        <v>45842.4488425926</v>
      </c>
      <c r="C737" s="1" t="n">
        <v>45962</v>
      </c>
      <c r="D737" t="inlineStr">
        <is>
          <t>VÄSTERNORRLANDS LÄN</t>
        </is>
      </c>
      <c r="E737" t="inlineStr">
        <is>
          <t>KRAMFORS</t>
        </is>
      </c>
      <c r="G737" t="n">
        <v>1.5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33859-2025</t>
        </is>
      </c>
      <c r="B738" s="1" t="n">
        <v>45842.52354166667</v>
      </c>
      <c r="C738" s="1" t="n">
        <v>45962</v>
      </c>
      <c r="D738" t="inlineStr">
        <is>
          <t>VÄSTERNORRLANDS LÄN</t>
        </is>
      </c>
      <c r="E738" t="inlineStr">
        <is>
          <t>KRAMFORS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33856-2025</t>
        </is>
      </c>
      <c r="B739" s="1" t="n">
        <v>45842.5114699074</v>
      </c>
      <c r="C739" s="1" t="n">
        <v>45962</v>
      </c>
      <c r="D739" t="inlineStr">
        <is>
          <t>VÄSTERNORRLANDS LÄN</t>
        </is>
      </c>
      <c r="E739" t="inlineStr">
        <is>
          <t>KRAMFORS</t>
        </is>
      </c>
      <c r="G739" t="n">
        <v>1.8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56863-2023</t>
        </is>
      </c>
      <c r="B740" s="1" t="n">
        <v>45239</v>
      </c>
      <c r="C740" s="1" t="n">
        <v>45962</v>
      </c>
      <c r="D740" t="inlineStr">
        <is>
          <t>VÄSTERNORRLANDS LÄN</t>
        </is>
      </c>
      <c r="E740" t="inlineStr">
        <is>
          <t>KRAMFORS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4157-2025</t>
        </is>
      </c>
      <c r="B741" s="1" t="n">
        <v>45685.39579861111</v>
      </c>
      <c r="C741" s="1" t="n">
        <v>45962</v>
      </c>
      <c r="D741" t="inlineStr">
        <is>
          <t>VÄSTERNORRLANDS LÄN</t>
        </is>
      </c>
      <c r="E741" t="inlineStr">
        <is>
          <t>KRAMFORS</t>
        </is>
      </c>
      <c r="F741" t="inlineStr">
        <is>
          <t>Kommuner</t>
        </is>
      </c>
      <c r="G741" t="n">
        <v>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1683-2022</t>
        </is>
      </c>
      <c r="B742" s="1" t="n">
        <v>44574</v>
      </c>
      <c r="C742" s="1" t="n">
        <v>45962</v>
      </c>
      <c r="D742" t="inlineStr">
        <is>
          <t>VÄSTERNORRLANDS LÄN</t>
        </is>
      </c>
      <c r="E742" t="inlineStr">
        <is>
          <t>KRAMFORS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39641-2023</t>
        </is>
      </c>
      <c r="B743" s="1" t="n">
        <v>45167</v>
      </c>
      <c r="C743" s="1" t="n">
        <v>45962</v>
      </c>
      <c r="D743" t="inlineStr">
        <is>
          <t>VÄSTERNORRLANDS LÄN</t>
        </is>
      </c>
      <c r="E743" t="inlineStr">
        <is>
          <t>KRAMFORS</t>
        </is>
      </c>
      <c r="G743" t="n">
        <v>2.2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61175-2024</t>
        </is>
      </c>
      <c r="B744" s="1" t="n">
        <v>45645.60512731481</v>
      </c>
      <c r="C744" s="1" t="n">
        <v>45962</v>
      </c>
      <c r="D744" t="inlineStr">
        <is>
          <t>VÄSTERNORRLANDS LÄN</t>
        </is>
      </c>
      <c r="E744" t="inlineStr">
        <is>
          <t>KRAMFORS</t>
        </is>
      </c>
      <c r="G744" t="n">
        <v>1.2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18615-2023</t>
        </is>
      </c>
      <c r="B745" s="1" t="n">
        <v>45043</v>
      </c>
      <c r="C745" s="1" t="n">
        <v>45962</v>
      </c>
      <c r="D745" t="inlineStr">
        <is>
          <t>VÄSTERNORRLANDS LÄN</t>
        </is>
      </c>
      <c r="E745" t="inlineStr">
        <is>
          <t>KRAMFORS</t>
        </is>
      </c>
      <c r="G745" t="n">
        <v>5.7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66252-2020</t>
        </is>
      </c>
      <c r="B746" s="1" t="n">
        <v>44175.94004629629</v>
      </c>
      <c r="C746" s="1" t="n">
        <v>45962</v>
      </c>
      <c r="D746" t="inlineStr">
        <is>
          <t>VÄSTERNORRLANDS LÄN</t>
        </is>
      </c>
      <c r="E746" t="inlineStr">
        <is>
          <t>KRAMFORS</t>
        </is>
      </c>
      <c r="G746" t="n">
        <v>3.8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45628-2024</t>
        </is>
      </c>
      <c r="B747" s="1" t="n">
        <v>45579</v>
      </c>
      <c r="C747" s="1" t="n">
        <v>45962</v>
      </c>
      <c r="D747" t="inlineStr">
        <is>
          <t>VÄSTERNORRLANDS LÄN</t>
        </is>
      </c>
      <c r="E747" t="inlineStr">
        <is>
          <t>KRAMFORS</t>
        </is>
      </c>
      <c r="F747" t="inlineStr">
        <is>
          <t>SCA</t>
        </is>
      </c>
      <c r="G747" t="n">
        <v>5.4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34576-2025</t>
        </is>
      </c>
      <c r="B748" s="1" t="n">
        <v>45847.60304398148</v>
      </c>
      <c r="C748" s="1" t="n">
        <v>45962</v>
      </c>
      <c r="D748" t="inlineStr">
        <is>
          <t>VÄSTERNORRLANDS LÄN</t>
        </is>
      </c>
      <c r="E748" t="inlineStr">
        <is>
          <t>KRAMFORS</t>
        </is>
      </c>
      <c r="G748" t="n">
        <v>15.2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36896-2024</t>
        </is>
      </c>
      <c r="B749" s="1" t="n">
        <v>45538.61974537037</v>
      </c>
      <c r="C749" s="1" t="n">
        <v>45962</v>
      </c>
      <c r="D749" t="inlineStr">
        <is>
          <t>VÄSTERNORRLANDS LÄN</t>
        </is>
      </c>
      <c r="E749" t="inlineStr">
        <is>
          <t>KRAMFORS</t>
        </is>
      </c>
      <c r="G749" t="n">
        <v>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23127-2024</t>
        </is>
      </c>
      <c r="B750" s="1" t="n">
        <v>45450.61115740741</v>
      </c>
      <c r="C750" s="1" t="n">
        <v>45962</v>
      </c>
      <c r="D750" t="inlineStr">
        <is>
          <t>VÄSTERNORRLANDS LÄN</t>
        </is>
      </c>
      <c r="E750" t="inlineStr">
        <is>
          <t>KRAMFORS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26735-2025</t>
        </is>
      </c>
      <c r="B751" s="1" t="n">
        <v>45810</v>
      </c>
      <c r="C751" s="1" t="n">
        <v>45962</v>
      </c>
      <c r="D751" t="inlineStr">
        <is>
          <t>VÄSTERNORRLANDS LÄN</t>
        </is>
      </c>
      <c r="E751" t="inlineStr">
        <is>
          <t>KRAMFORS</t>
        </is>
      </c>
      <c r="G751" t="n">
        <v>40.2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41287-2021</t>
        </is>
      </c>
      <c r="B752" s="1" t="n">
        <v>44424</v>
      </c>
      <c r="C752" s="1" t="n">
        <v>45962</v>
      </c>
      <c r="D752" t="inlineStr">
        <is>
          <t>VÄSTERNORRLANDS LÄN</t>
        </is>
      </c>
      <c r="E752" t="inlineStr">
        <is>
          <t>KRAMFORS</t>
        </is>
      </c>
      <c r="G752" t="n">
        <v>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31071-2022</t>
        </is>
      </c>
      <c r="B753" s="1" t="n">
        <v>44769</v>
      </c>
      <c r="C753" s="1" t="n">
        <v>45962</v>
      </c>
      <c r="D753" t="inlineStr">
        <is>
          <t>VÄSTERNORRLANDS LÄN</t>
        </is>
      </c>
      <c r="E753" t="inlineStr">
        <is>
          <t>KRAMFORS</t>
        </is>
      </c>
      <c r="G753" t="n">
        <v>4.3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16053-2025</t>
        </is>
      </c>
      <c r="B754" s="1" t="n">
        <v>45749</v>
      </c>
      <c r="C754" s="1" t="n">
        <v>45962</v>
      </c>
      <c r="D754" t="inlineStr">
        <is>
          <t>VÄSTERNORRLANDS LÄN</t>
        </is>
      </c>
      <c r="E754" t="inlineStr">
        <is>
          <t>KRAMFORS</t>
        </is>
      </c>
      <c r="G754" t="n">
        <v>5.8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6448-2023</t>
        </is>
      </c>
      <c r="B755" s="1" t="n">
        <v>44965</v>
      </c>
      <c r="C755" s="1" t="n">
        <v>45962</v>
      </c>
      <c r="D755" t="inlineStr">
        <is>
          <t>VÄSTERNORRLANDS LÄN</t>
        </is>
      </c>
      <c r="E755" t="inlineStr">
        <is>
          <t>KRAMFORS</t>
        </is>
      </c>
      <c r="G755" t="n">
        <v>3.9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11177-2025</t>
        </is>
      </c>
      <c r="B756" s="1" t="n">
        <v>45724.77891203704</v>
      </c>
      <c r="C756" s="1" t="n">
        <v>45962</v>
      </c>
      <c r="D756" t="inlineStr">
        <is>
          <t>VÄSTERNORRLANDS LÄN</t>
        </is>
      </c>
      <c r="E756" t="inlineStr">
        <is>
          <t>KRAMFORS</t>
        </is>
      </c>
      <c r="G756" t="n">
        <v>2.5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55923-2024</t>
        </is>
      </c>
      <c r="B757" s="1" t="n">
        <v>45623.60091435185</v>
      </c>
      <c r="C757" s="1" t="n">
        <v>45962</v>
      </c>
      <c r="D757" t="inlineStr">
        <is>
          <t>VÄSTERNORRLANDS LÄN</t>
        </is>
      </c>
      <c r="E757" t="inlineStr">
        <is>
          <t>KRAMFORS</t>
        </is>
      </c>
      <c r="G757" t="n">
        <v>2.3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54361-2024</t>
        </is>
      </c>
      <c r="B758" s="1" t="n">
        <v>45617.41069444444</v>
      </c>
      <c r="C758" s="1" t="n">
        <v>45962</v>
      </c>
      <c r="D758" t="inlineStr">
        <is>
          <t>VÄSTERNORRLANDS LÄN</t>
        </is>
      </c>
      <c r="E758" t="inlineStr">
        <is>
          <t>KRAMFORS</t>
        </is>
      </c>
      <c r="G758" t="n">
        <v>2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35044-2025</t>
        </is>
      </c>
      <c r="B759" s="1" t="n">
        <v>45852.3446412037</v>
      </c>
      <c r="C759" s="1" t="n">
        <v>45962</v>
      </c>
      <c r="D759" t="inlineStr">
        <is>
          <t>VÄSTERNORRLANDS LÄN</t>
        </is>
      </c>
      <c r="E759" t="inlineStr">
        <is>
          <t>KRAMFORS</t>
        </is>
      </c>
      <c r="G759" t="n">
        <v>0.5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10413-2024</t>
        </is>
      </c>
      <c r="B760" s="1" t="n">
        <v>45365</v>
      </c>
      <c r="C760" s="1" t="n">
        <v>45962</v>
      </c>
      <c r="D760" t="inlineStr">
        <is>
          <t>VÄSTERNORRLANDS LÄN</t>
        </is>
      </c>
      <c r="E760" t="inlineStr">
        <is>
          <t>KRAMFORS</t>
        </is>
      </c>
      <c r="G760" t="n">
        <v>3.6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40127-2024</t>
        </is>
      </c>
      <c r="B761" s="1" t="n">
        <v>45554</v>
      </c>
      <c r="C761" s="1" t="n">
        <v>45962</v>
      </c>
      <c r="D761" t="inlineStr">
        <is>
          <t>VÄSTERNORRLANDS LÄN</t>
        </is>
      </c>
      <c r="E761" t="inlineStr">
        <is>
          <t>KRAMFORS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11717-2021</t>
        </is>
      </c>
      <c r="B762" s="1" t="n">
        <v>44264</v>
      </c>
      <c r="C762" s="1" t="n">
        <v>45962</v>
      </c>
      <c r="D762" t="inlineStr">
        <is>
          <t>VÄSTERNORRLANDS LÄN</t>
        </is>
      </c>
      <c r="E762" t="inlineStr">
        <is>
          <t>KRAMFORS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3191-2025</t>
        </is>
      </c>
      <c r="B763" s="1" t="n">
        <v>45679</v>
      </c>
      <c r="C763" s="1" t="n">
        <v>45962</v>
      </c>
      <c r="D763" t="inlineStr">
        <is>
          <t>VÄSTERNORRLANDS LÄN</t>
        </is>
      </c>
      <c r="E763" t="inlineStr">
        <is>
          <t>KRAMFORS</t>
        </is>
      </c>
      <c r="G763" t="n">
        <v>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35373-2025</t>
        </is>
      </c>
      <c r="B764" s="1" t="n">
        <v>45854.82798611111</v>
      </c>
      <c r="C764" s="1" t="n">
        <v>45962</v>
      </c>
      <c r="D764" t="inlineStr">
        <is>
          <t>VÄSTERNORRLANDS LÄN</t>
        </is>
      </c>
      <c r="E764" t="inlineStr">
        <is>
          <t>KRAMFORS</t>
        </is>
      </c>
      <c r="G764" t="n">
        <v>0.6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35394-2025</t>
        </is>
      </c>
      <c r="B765" s="1" t="n">
        <v>45855.32358796296</v>
      </c>
      <c r="C765" s="1" t="n">
        <v>45962</v>
      </c>
      <c r="D765" t="inlineStr">
        <is>
          <t>VÄSTERNORRLANDS LÄN</t>
        </is>
      </c>
      <c r="E765" t="inlineStr">
        <is>
          <t>KRAMFORS</t>
        </is>
      </c>
      <c r="G765" t="n">
        <v>2.5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12107-2025</t>
        </is>
      </c>
      <c r="B766" s="1" t="n">
        <v>45729.34447916667</v>
      </c>
      <c r="C766" s="1" t="n">
        <v>45962</v>
      </c>
      <c r="D766" t="inlineStr">
        <is>
          <t>VÄSTERNORRLANDS LÄN</t>
        </is>
      </c>
      <c r="E766" t="inlineStr">
        <is>
          <t>KRAMFORS</t>
        </is>
      </c>
      <c r="G766" t="n">
        <v>2.6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39156-2025</t>
        </is>
      </c>
      <c r="B767" s="1" t="n">
        <v>45887</v>
      </c>
      <c r="C767" s="1" t="n">
        <v>45962</v>
      </c>
      <c r="D767" t="inlineStr">
        <is>
          <t>VÄSTERNORRLANDS LÄN</t>
        </is>
      </c>
      <c r="E767" t="inlineStr">
        <is>
          <t>KRAMFORS</t>
        </is>
      </c>
      <c r="G767" t="n">
        <v>3.2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39181-2025</t>
        </is>
      </c>
      <c r="B768" s="1" t="n">
        <v>45887</v>
      </c>
      <c r="C768" s="1" t="n">
        <v>45962</v>
      </c>
      <c r="D768" t="inlineStr">
        <is>
          <t>VÄSTERNORRLANDS LÄN</t>
        </is>
      </c>
      <c r="E768" t="inlineStr">
        <is>
          <t>KRAMFORS</t>
        </is>
      </c>
      <c r="G768" t="n">
        <v>1.2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24843-2025</t>
        </is>
      </c>
      <c r="B769" s="1" t="n">
        <v>45799.46606481481</v>
      </c>
      <c r="C769" s="1" t="n">
        <v>45962</v>
      </c>
      <c r="D769" t="inlineStr">
        <is>
          <t>VÄSTERNORRLANDS LÄN</t>
        </is>
      </c>
      <c r="E769" t="inlineStr">
        <is>
          <t>KRAMFORS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24653-2022</t>
        </is>
      </c>
      <c r="B770" s="1" t="n">
        <v>44727.61612268518</v>
      </c>
      <c r="C770" s="1" t="n">
        <v>45962</v>
      </c>
      <c r="D770" t="inlineStr">
        <is>
          <t>VÄSTERNORRLANDS LÄN</t>
        </is>
      </c>
      <c r="E770" t="inlineStr">
        <is>
          <t>KRAMFORS</t>
        </is>
      </c>
      <c r="G770" t="n">
        <v>1.1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27836-2024</t>
        </is>
      </c>
      <c r="B771" s="1" t="n">
        <v>45475</v>
      </c>
      <c r="C771" s="1" t="n">
        <v>45962</v>
      </c>
      <c r="D771" t="inlineStr">
        <is>
          <t>VÄSTERNORRLANDS LÄN</t>
        </is>
      </c>
      <c r="E771" t="inlineStr">
        <is>
          <t>KRAMFORS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35645-2025</t>
        </is>
      </c>
      <c r="B772" s="1" t="n">
        <v>45859.4903125</v>
      </c>
      <c r="C772" s="1" t="n">
        <v>45962</v>
      </c>
      <c r="D772" t="inlineStr">
        <is>
          <t>VÄSTERNORRLANDS LÄN</t>
        </is>
      </c>
      <c r="E772" t="inlineStr">
        <is>
          <t>KRAMFORS</t>
        </is>
      </c>
      <c r="G772" t="n">
        <v>0.6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56933-2022</t>
        </is>
      </c>
      <c r="B773" s="1" t="n">
        <v>44888</v>
      </c>
      <c r="C773" s="1" t="n">
        <v>45962</v>
      </c>
      <c r="D773" t="inlineStr">
        <is>
          <t>VÄSTERNORRLANDS LÄN</t>
        </is>
      </c>
      <c r="E773" t="inlineStr">
        <is>
          <t>KRAMFORS</t>
        </is>
      </c>
      <c r="G773" t="n">
        <v>0.6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60865-2022</t>
        </is>
      </c>
      <c r="B774" s="1" t="n">
        <v>44908</v>
      </c>
      <c r="C774" s="1" t="n">
        <v>45962</v>
      </c>
      <c r="D774" t="inlineStr">
        <is>
          <t>VÄSTERNORRLANDS LÄN</t>
        </is>
      </c>
      <c r="E774" t="inlineStr">
        <is>
          <t>KRAMFORS</t>
        </is>
      </c>
      <c r="G774" t="n">
        <v>2.3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21182-2023</t>
        </is>
      </c>
      <c r="B775" s="1" t="n">
        <v>45062.4587962963</v>
      </c>
      <c r="C775" s="1" t="n">
        <v>45962</v>
      </c>
      <c r="D775" t="inlineStr">
        <is>
          <t>VÄSTERNORRLANDS LÄN</t>
        </is>
      </c>
      <c r="E775" t="inlineStr">
        <is>
          <t>KRAMFORS</t>
        </is>
      </c>
      <c r="G775" t="n">
        <v>1.8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32501-2024</t>
        </is>
      </c>
      <c r="B776" s="1" t="n">
        <v>45513</v>
      </c>
      <c r="C776" s="1" t="n">
        <v>45962</v>
      </c>
      <c r="D776" t="inlineStr">
        <is>
          <t>VÄSTERNORRLANDS LÄN</t>
        </is>
      </c>
      <c r="E776" t="inlineStr">
        <is>
          <t>KRAMFORS</t>
        </is>
      </c>
      <c r="G776" t="n">
        <v>3.2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35754-2025</t>
        </is>
      </c>
      <c r="B777" s="1" t="n">
        <v>45860.5894212963</v>
      </c>
      <c r="C777" s="1" t="n">
        <v>45962</v>
      </c>
      <c r="D777" t="inlineStr">
        <is>
          <t>VÄSTERNORRLANDS LÄN</t>
        </is>
      </c>
      <c r="E777" t="inlineStr">
        <is>
          <t>KRAMFORS</t>
        </is>
      </c>
      <c r="G777" t="n">
        <v>4.6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3688-2025</t>
        </is>
      </c>
      <c r="B778" s="1" t="n">
        <v>45681.45969907408</v>
      </c>
      <c r="C778" s="1" t="n">
        <v>45962</v>
      </c>
      <c r="D778" t="inlineStr">
        <is>
          <t>VÄSTERNORRLANDS LÄN</t>
        </is>
      </c>
      <c r="E778" t="inlineStr">
        <is>
          <t>KRAMFORS</t>
        </is>
      </c>
      <c r="G778" t="n">
        <v>1.5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54378-2024</t>
        </is>
      </c>
      <c r="B779" s="1" t="n">
        <v>45617</v>
      </c>
      <c r="C779" s="1" t="n">
        <v>45962</v>
      </c>
      <c r="D779" t="inlineStr">
        <is>
          <t>VÄSTERNORRLANDS LÄN</t>
        </is>
      </c>
      <c r="E779" t="inlineStr">
        <is>
          <t>KRAMFORS</t>
        </is>
      </c>
      <c r="G779" t="n">
        <v>20.5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10365-2024</t>
        </is>
      </c>
      <c r="B780" s="1" t="n">
        <v>45365</v>
      </c>
      <c r="C780" s="1" t="n">
        <v>45962</v>
      </c>
      <c r="D780" t="inlineStr">
        <is>
          <t>VÄSTERNORRLANDS LÄN</t>
        </is>
      </c>
      <c r="E780" t="inlineStr">
        <is>
          <t>KRAMFORS</t>
        </is>
      </c>
      <c r="G780" t="n">
        <v>1.8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19418-2021</t>
        </is>
      </c>
      <c r="B781" s="1" t="n">
        <v>44309</v>
      </c>
      <c r="C781" s="1" t="n">
        <v>45962</v>
      </c>
      <c r="D781" t="inlineStr">
        <is>
          <t>VÄSTERNORRLANDS LÄN</t>
        </is>
      </c>
      <c r="E781" t="inlineStr">
        <is>
          <t>KRAMFORS</t>
        </is>
      </c>
      <c r="G781" t="n">
        <v>6.4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17112-2023</t>
        </is>
      </c>
      <c r="B782" s="1" t="n">
        <v>45034</v>
      </c>
      <c r="C782" s="1" t="n">
        <v>45962</v>
      </c>
      <c r="D782" t="inlineStr">
        <is>
          <t>VÄSTERNORRLANDS LÄN</t>
        </is>
      </c>
      <c r="E782" t="inlineStr">
        <is>
          <t>KRAMFORS</t>
        </is>
      </c>
      <c r="G782" t="n">
        <v>4.5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54360-2024</t>
        </is>
      </c>
      <c r="B783" s="1" t="n">
        <v>45617.41064814815</v>
      </c>
      <c r="C783" s="1" t="n">
        <v>45962</v>
      </c>
      <c r="D783" t="inlineStr">
        <is>
          <t>VÄSTERNORRLANDS LÄN</t>
        </is>
      </c>
      <c r="E783" t="inlineStr">
        <is>
          <t>KRAMFORS</t>
        </is>
      </c>
      <c r="G783" t="n">
        <v>6.8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35750-2025</t>
        </is>
      </c>
      <c r="B784" s="1" t="n">
        <v>45860.56945601852</v>
      </c>
      <c r="C784" s="1" t="n">
        <v>45962</v>
      </c>
      <c r="D784" t="inlineStr">
        <is>
          <t>VÄSTERNORRLANDS LÄN</t>
        </is>
      </c>
      <c r="E784" t="inlineStr">
        <is>
          <t>KRAMFORS</t>
        </is>
      </c>
      <c r="G784" t="n">
        <v>4.3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35758-2025</t>
        </is>
      </c>
      <c r="B785" s="1" t="n">
        <v>45860.59990740741</v>
      </c>
      <c r="C785" s="1" t="n">
        <v>45962</v>
      </c>
      <c r="D785" t="inlineStr">
        <is>
          <t>VÄSTERNORRLANDS LÄN</t>
        </is>
      </c>
      <c r="E785" t="inlineStr">
        <is>
          <t>KRAMFORS</t>
        </is>
      </c>
      <c r="G785" t="n">
        <v>1.2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40875-2023</t>
        </is>
      </c>
      <c r="B786" s="1" t="n">
        <v>45173</v>
      </c>
      <c r="C786" s="1" t="n">
        <v>45962</v>
      </c>
      <c r="D786" t="inlineStr">
        <is>
          <t>VÄSTERNORRLANDS LÄN</t>
        </is>
      </c>
      <c r="E786" t="inlineStr">
        <is>
          <t>KRAMFORS</t>
        </is>
      </c>
      <c r="G786" t="n">
        <v>1.5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24957-2025</t>
        </is>
      </c>
      <c r="B787" s="1" t="n">
        <v>45799.57431712963</v>
      </c>
      <c r="C787" s="1" t="n">
        <v>45962</v>
      </c>
      <c r="D787" t="inlineStr">
        <is>
          <t>VÄSTERNORRLANDS LÄN</t>
        </is>
      </c>
      <c r="E787" t="inlineStr">
        <is>
          <t>KRAMFORS</t>
        </is>
      </c>
      <c r="G787" t="n">
        <v>2.6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44486-2022</t>
        </is>
      </c>
      <c r="B788" s="1" t="n">
        <v>44840</v>
      </c>
      <c r="C788" s="1" t="n">
        <v>45962</v>
      </c>
      <c r="D788" t="inlineStr">
        <is>
          <t>VÄSTERNORRLANDS LÄN</t>
        </is>
      </c>
      <c r="E788" t="inlineStr">
        <is>
          <t>KRAMFORS</t>
        </is>
      </c>
      <c r="G788" t="n">
        <v>8.4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548-2025</t>
        </is>
      </c>
      <c r="B789" s="1" t="n">
        <v>45664.52460648148</v>
      </c>
      <c r="C789" s="1" t="n">
        <v>45962</v>
      </c>
      <c r="D789" t="inlineStr">
        <is>
          <t>VÄSTERNORRLANDS LÄN</t>
        </is>
      </c>
      <c r="E789" t="inlineStr">
        <is>
          <t>KRAMFORS</t>
        </is>
      </c>
      <c r="G789" t="n">
        <v>2.2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46648-2025</t>
        </is>
      </c>
      <c r="B790" s="1" t="n">
        <v>45926.4790625</v>
      </c>
      <c r="C790" s="1" t="n">
        <v>45962</v>
      </c>
      <c r="D790" t="inlineStr">
        <is>
          <t>VÄSTERNORRLANDS LÄN</t>
        </is>
      </c>
      <c r="E790" t="inlineStr">
        <is>
          <t>KRAMFORS</t>
        </is>
      </c>
      <c r="G790" t="n">
        <v>2.1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16057-2025</t>
        </is>
      </c>
      <c r="B791" s="1" t="n">
        <v>45749</v>
      </c>
      <c r="C791" s="1" t="n">
        <v>45962</v>
      </c>
      <c r="D791" t="inlineStr">
        <is>
          <t>VÄSTERNORRLANDS LÄN</t>
        </is>
      </c>
      <c r="E791" t="inlineStr">
        <is>
          <t>KRAMFORS</t>
        </is>
      </c>
      <c r="G791" t="n">
        <v>9.6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39169-2025</t>
        </is>
      </c>
      <c r="B792" s="1" t="n">
        <v>45887</v>
      </c>
      <c r="C792" s="1" t="n">
        <v>45962</v>
      </c>
      <c r="D792" t="inlineStr">
        <is>
          <t>VÄSTERNORRLANDS LÄN</t>
        </is>
      </c>
      <c r="E792" t="inlineStr">
        <is>
          <t>KRAMFORS</t>
        </is>
      </c>
      <c r="G792" t="n">
        <v>1.5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39170-2025</t>
        </is>
      </c>
      <c r="B793" s="1" t="n">
        <v>45887</v>
      </c>
      <c r="C793" s="1" t="n">
        <v>45962</v>
      </c>
      <c r="D793" t="inlineStr">
        <is>
          <t>VÄSTERNORRLANDS LÄN</t>
        </is>
      </c>
      <c r="E793" t="inlineStr">
        <is>
          <t>KRAMFORS</t>
        </is>
      </c>
      <c r="G793" t="n">
        <v>1.5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29584-2025</t>
        </is>
      </c>
      <c r="B794" s="1" t="n">
        <v>45825.38572916666</v>
      </c>
      <c r="C794" s="1" t="n">
        <v>45962</v>
      </c>
      <c r="D794" t="inlineStr">
        <is>
          <t>VÄSTERNORRLANDS LÄN</t>
        </is>
      </c>
      <c r="E794" t="inlineStr">
        <is>
          <t>KRAMFORS</t>
        </is>
      </c>
      <c r="G794" t="n">
        <v>2.9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46615-2025</t>
        </is>
      </c>
      <c r="B795" s="1" t="n">
        <v>45926.42761574074</v>
      </c>
      <c r="C795" s="1" t="n">
        <v>45962</v>
      </c>
      <c r="D795" t="inlineStr">
        <is>
          <t>VÄSTERNORRLANDS LÄN</t>
        </is>
      </c>
      <c r="E795" t="inlineStr">
        <is>
          <t>KRAMFORS</t>
        </is>
      </c>
      <c r="G795" t="n">
        <v>9.4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36316-2025</t>
        </is>
      </c>
      <c r="B796" s="1" t="n">
        <v>45868.36584490741</v>
      </c>
      <c r="C796" s="1" t="n">
        <v>45962</v>
      </c>
      <c r="D796" t="inlineStr">
        <is>
          <t>VÄSTERNORRLANDS LÄN</t>
        </is>
      </c>
      <c r="E796" t="inlineStr">
        <is>
          <t>KRAMFORS</t>
        </is>
      </c>
      <c r="G796" t="n">
        <v>1.7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14199-2025</t>
        </is>
      </c>
      <c r="B797" s="1" t="n">
        <v>45740</v>
      </c>
      <c r="C797" s="1" t="n">
        <v>45962</v>
      </c>
      <c r="D797" t="inlineStr">
        <is>
          <t>VÄSTERNORRLANDS LÄN</t>
        </is>
      </c>
      <c r="E797" t="inlineStr">
        <is>
          <t>KRAMFORS</t>
        </is>
      </c>
      <c r="G797" t="n">
        <v>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54045-2024</t>
        </is>
      </c>
      <c r="B798" s="1" t="n">
        <v>45616.44898148148</v>
      </c>
      <c r="C798" s="1" t="n">
        <v>45962</v>
      </c>
      <c r="D798" t="inlineStr">
        <is>
          <t>VÄSTERNORRLANDS LÄN</t>
        </is>
      </c>
      <c r="E798" t="inlineStr">
        <is>
          <t>KRAMFORS</t>
        </is>
      </c>
      <c r="G798" t="n">
        <v>3.3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46568-2025</t>
        </is>
      </c>
      <c r="B799" s="1" t="n">
        <v>45926.36578703704</v>
      </c>
      <c r="C799" s="1" t="n">
        <v>45962</v>
      </c>
      <c r="D799" t="inlineStr">
        <is>
          <t>VÄSTERNORRLANDS LÄN</t>
        </is>
      </c>
      <c r="E799" t="inlineStr">
        <is>
          <t>KRAMFORS</t>
        </is>
      </c>
      <c r="G799" t="n">
        <v>16.4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47198-2025</t>
        </is>
      </c>
      <c r="B800" s="1" t="n">
        <v>45930.34550925926</v>
      </c>
      <c r="C800" s="1" t="n">
        <v>45962</v>
      </c>
      <c r="D800" t="inlineStr">
        <is>
          <t>VÄSTERNORRLANDS LÄN</t>
        </is>
      </c>
      <c r="E800" t="inlineStr">
        <is>
          <t>KRAMFORS</t>
        </is>
      </c>
      <c r="G800" t="n">
        <v>8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47521-2025</t>
        </is>
      </c>
      <c r="B801" s="1" t="n">
        <v>45931.32556712963</v>
      </c>
      <c r="C801" s="1" t="n">
        <v>45962</v>
      </c>
      <c r="D801" t="inlineStr">
        <is>
          <t>VÄSTERNORRLANDS LÄN</t>
        </is>
      </c>
      <c r="E801" t="inlineStr">
        <is>
          <t>KRAMFORS</t>
        </is>
      </c>
      <c r="G801" t="n">
        <v>6.4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38623-2022</t>
        </is>
      </c>
      <c r="B802" s="1" t="n">
        <v>44813</v>
      </c>
      <c r="C802" s="1" t="n">
        <v>45962</v>
      </c>
      <c r="D802" t="inlineStr">
        <is>
          <t>VÄSTERNORRLANDS LÄN</t>
        </is>
      </c>
      <c r="E802" t="inlineStr">
        <is>
          <t>KRAMFORS</t>
        </is>
      </c>
      <c r="G802" t="n">
        <v>78.7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47582-2025</t>
        </is>
      </c>
      <c r="B803" s="1" t="n">
        <v>45931.41561342592</v>
      </c>
      <c r="C803" s="1" t="n">
        <v>45962</v>
      </c>
      <c r="D803" t="inlineStr">
        <is>
          <t>VÄSTERNORRLANDS LÄN</t>
        </is>
      </c>
      <c r="E803" t="inlineStr">
        <is>
          <t>KRAMFORS</t>
        </is>
      </c>
      <c r="G803" t="n">
        <v>3.2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36805-2025</t>
        </is>
      </c>
      <c r="B804" s="1" t="n">
        <v>45873.68559027778</v>
      </c>
      <c r="C804" s="1" t="n">
        <v>45962</v>
      </c>
      <c r="D804" t="inlineStr">
        <is>
          <t>VÄSTERNORRLANDS LÄN</t>
        </is>
      </c>
      <c r="E804" t="inlineStr">
        <is>
          <t>KRAMFORS</t>
        </is>
      </c>
      <c r="G804" t="n">
        <v>0.4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36992-2025</t>
        </is>
      </c>
      <c r="B805" s="1" t="n">
        <v>45874.66950231481</v>
      </c>
      <c r="C805" s="1" t="n">
        <v>45962</v>
      </c>
      <c r="D805" t="inlineStr">
        <is>
          <t>VÄSTERNORRLANDS LÄN</t>
        </is>
      </c>
      <c r="E805" t="inlineStr">
        <is>
          <t>KRAMFORS</t>
        </is>
      </c>
      <c r="G805" t="n">
        <v>3.6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35296-2023</t>
        </is>
      </c>
      <c r="B806" s="1" t="n">
        <v>45145.97155092593</v>
      </c>
      <c r="C806" s="1" t="n">
        <v>45962</v>
      </c>
      <c r="D806" t="inlineStr">
        <is>
          <t>VÄSTERNORRLANDS LÄN</t>
        </is>
      </c>
      <c r="E806" t="inlineStr">
        <is>
          <t>KRAMFORS</t>
        </is>
      </c>
      <c r="G806" t="n">
        <v>0.8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35297-2023</t>
        </is>
      </c>
      <c r="B807" s="1" t="n">
        <v>45145.97748842592</v>
      </c>
      <c r="C807" s="1" t="n">
        <v>45962</v>
      </c>
      <c r="D807" t="inlineStr">
        <is>
          <t>VÄSTERNORRLANDS LÄN</t>
        </is>
      </c>
      <c r="E807" t="inlineStr">
        <is>
          <t>KRAMFORS</t>
        </is>
      </c>
      <c r="G807" t="n">
        <v>1.1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37126-2025</t>
        </is>
      </c>
      <c r="B808" s="1" t="n">
        <v>45875.52920138889</v>
      </c>
      <c r="C808" s="1" t="n">
        <v>45962</v>
      </c>
      <c r="D808" t="inlineStr">
        <is>
          <t>VÄSTERNORRLANDS LÄN</t>
        </is>
      </c>
      <c r="E808" t="inlineStr">
        <is>
          <t>KRAMFORS</t>
        </is>
      </c>
      <c r="G808" t="n">
        <v>6.3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46556-2025</t>
        </is>
      </c>
      <c r="B809" s="1" t="n">
        <v>45926.32258101852</v>
      </c>
      <c r="C809" s="1" t="n">
        <v>45962</v>
      </c>
      <c r="D809" t="inlineStr">
        <is>
          <t>VÄSTERNORRLANDS LÄN</t>
        </is>
      </c>
      <c r="E809" t="inlineStr">
        <is>
          <t>KRAMFORS</t>
        </is>
      </c>
      <c r="G809" t="n">
        <v>39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5071-2024</t>
        </is>
      </c>
      <c r="B810" s="1" t="n">
        <v>45329</v>
      </c>
      <c r="C810" s="1" t="n">
        <v>45962</v>
      </c>
      <c r="D810" t="inlineStr">
        <is>
          <t>VÄSTERNORRLANDS LÄN</t>
        </is>
      </c>
      <c r="E810" t="inlineStr">
        <is>
          <t>KRAMFORS</t>
        </is>
      </c>
      <c r="G810" t="n">
        <v>25.2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37167-2025</t>
        </is>
      </c>
      <c r="B811" s="1" t="n">
        <v>45875.60767361111</v>
      </c>
      <c r="C811" s="1" t="n">
        <v>45962</v>
      </c>
      <c r="D811" t="inlineStr">
        <is>
          <t>VÄSTERNORRLANDS LÄN</t>
        </is>
      </c>
      <c r="E811" t="inlineStr">
        <is>
          <t>KRAMFORS</t>
        </is>
      </c>
      <c r="G811" t="n">
        <v>0.7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36933-2025</t>
        </is>
      </c>
      <c r="B812" s="1" t="n">
        <v>45874.56565972222</v>
      </c>
      <c r="C812" s="1" t="n">
        <v>45962</v>
      </c>
      <c r="D812" t="inlineStr">
        <is>
          <t>VÄSTERNORRLANDS LÄN</t>
        </is>
      </c>
      <c r="E812" t="inlineStr">
        <is>
          <t>KRAMFORS</t>
        </is>
      </c>
      <c r="G812" t="n">
        <v>2.1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70638-2021</t>
        </is>
      </c>
      <c r="B813" s="1" t="n">
        <v>44536</v>
      </c>
      <c r="C813" s="1" t="n">
        <v>45962</v>
      </c>
      <c r="D813" t="inlineStr">
        <is>
          <t>VÄSTERNORRLANDS LÄN</t>
        </is>
      </c>
      <c r="E813" t="inlineStr">
        <is>
          <t>KRAMFORS</t>
        </is>
      </c>
      <c r="F813" t="inlineStr">
        <is>
          <t>Kyrkan</t>
        </is>
      </c>
      <c r="G813" t="n">
        <v>1.7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37148-2025</t>
        </is>
      </c>
      <c r="B814" s="1" t="n">
        <v>45875.57324074074</v>
      </c>
      <c r="C814" s="1" t="n">
        <v>45962</v>
      </c>
      <c r="D814" t="inlineStr">
        <is>
          <t>VÄSTERNORRLANDS LÄN</t>
        </is>
      </c>
      <c r="E814" t="inlineStr">
        <is>
          <t>KRAMFORS</t>
        </is>
      </c>
      <c r="G814" t="n">
        <v>2.7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36876-2025</t>
        </is>
      </c>
      <c r="B815" s="1" t="n">
        <v>45874</v>
      </c>
      <c r="C815" s="1" t="n">
        <v>45962</v>
      </c>
      <c r="D815" t="inlineStr">
        <is>
          <t>VÄSTERNORRLANDS LÄN</t>
        </is>
      </c>
      <c r="E815" t="inlineStr">
        <is>
          <t>KRAMFORS</t>
        </is>
      </c>
      <c r="G815" t="n">
        <v>15.8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38989-2025</t>
        </is>
      </c>
      <c r="B816" s="1" t="n">
        <v>45888.32267361111</v>
      </c>
      <c r="C816" s="1" t="n">
        <v>45962</v>
      </c>
      <c r="D816" t="inlineStr">
        <is>
          <t>VÄSTERNORRLANDS LÄN</t>
        </is>
      </c>
      <c r="E816" t="inlineStr">
        <is>
          <t>KRAMFORS</t>
        </is>
      </c>
      <c r="G816" t="n">
        <v>4.4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36936-2025</t>
        </is>
      </c>
      <c r="B817" s="1" t="n">
        <v>45874.57541666667</v>
      </c>
      <c r="C817" s="1" t="n">
        <v>45962</v>
      </c>
      <c r="D817" t="inlineStr">
        <is>
          <t>VÄSTERNORRLANDS LÄN</t>
        </is>
      </c>
      <c r="E817" t="inlineStr">
        <is>
          <t>KRAMFORS</t>
        </is>
      </c>
      <c r="G817" t="n">
        <v>2.6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37417-2025</t>
        </is>
      </c>
      <c r="B818" s="1" t="n">
        <v>45877</v>
      </c>
      <c r="C818" s="1" t="n">
        <v>45962</v>
      </c>
      <c r="D818" t="inlineStr">
        <is>
          <t>VÄSTERNORRLANDS LÄN</t>
        </is>
      </c>
      <c r="E818" t="inlineStr">
        <is>
          <t>KRAMFORS</t>
        </is>
      </c>
      <c r="G818" t="n">
        <v>19.9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37256-2025</t>
        </is>
      </c>
      <c r="B819" s="1" t="n">
        <v>45876.43637731481</v>
      </c>
      <c r="C819" s="1" t="n">
        <v>45962</v>
      </c>
      <c r="D819" t="inlineStr">
        <is>
          <t>VÄSTERNORRLANDS LÄN</t>
        </is>
      </c>
      <c r="E819" t="inlineStr">
        <is>
          <t>KRAMFORS</t>
        </is>
      </c>
      <c r="G819" t="n">
        <v>1.1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37306-2025</t>
        </is>
      </c>
      <c r="B820" s="1" t="n">
        <v>45876.59484953704</v>
      </c>
      <c r="C820" s="1" t="n">
        <v>45962</v>
      </c>
      <c r="D820" t="inlineStr">
        <is>
          <t>VÄSTERNORRLANDS LÄN</t>
        </is>
      </c>
      <c r="E820" t="inlineStr">
        <is>
          <t>KRAMFORS</t>
        </is>
      </c>
      <c r="G820" t="n">
        <v>3.5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37407-2025</t>
        </is>
      </c>
      <c r="B821" s="1" t="n">
        <v>45877.46506944444</v>
      </c>
      <c r="C821" s="1" t="n">
        <v>45962</v>
      </c>
      <c r="D821" t="inlineStr">
        <is>
          <t>VÄSTERNORRLANDS LÄN</t>
        </is>
      </c>
      <c r="E821" t="inlineStr">
        <is>
          <t>KRAMFORS</t>
        </is>
      </c>
      <c r="G821" t="n">
        <v>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41392-2022</t>
        </is>
      </c>
      <c r="B822" s="1" t="n">
        <v>44826</v>
      </c>
      <c r="C822" s="1" t="n">
        <v>45962</v>
      </c>
      <c r="D822" t="inlineStr">
        <is>
          <t>VÄSTERNORRLANDS LÄN</t>
        </is>
      </c>
      <c r="E822" t="inlineStr">
        <is>
          <t>KRAMFORS</t>
        </is>
      </c>
      <c r="G822" t="n">
        <v>12.1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8732-2022</t>
        </is>
      </c>
      <c r="B823" s="1" t="n">
        <v>44613.94571759259</v>
      </c>
      <c r="C823" s="1" t="n">
        <v>45962</v>
      </c>
      <c r="D823" t="inlineStr">
        <is>
          <t>VÄSTERNORRLANDS LÄN</t>
        </is>
      </c>
      <c r="E823" t="inlineStr">
        <is>
          <t>KRAMFORS</t>
        </is>
      </c>
      <c r="F823" t="inlineStr">
        <is>
          <t>SCA</t>
        </is>
      </c>
      <c r="G823" t="n">
        <v>11.7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38678-2025</t>
        </is>
      </c>
      <c r="B824" s="1" t="n">
        <v>45884.6421875</v>
      </c>
      <c r="C824" s="1" t="n">
        <v>45962</v>
      </c>
      <c r="D824" t="inlineStr">
        <is>
          <t>VÄSTERNORRLANDS LÄN</t>
        </is>
      </c>
      <c r="E824" t="inlineStr">
        <is>
          <t>KRAMFORS</t>
        </is>
      </c>
      <c r="G824" t="n">
        <v>3.2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39654-2025</t>
        </is>
      </c>
      <c r="B825" s="1" t="n">
        <v>45890.61991898148</v>
      </c>
      <c r="C825" s="1" t="n">
        <v>45962</v>
      </c>
      <c r="D825" t="inlineStr">
        <is>
          <t>VÄSTERNORRLANDS LÄN</t>
        </is>
      </c>
      <c r="E825" t="inlineStr">
        <is>
          <t>KRAMFORS</t>
        </is>
      </c>
      <c r="G825" t="n">
        <v>6.9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37307-2025</t>
        </is>
      </c>
      <c r="B826" s="1" t="n">
        <v>45876.59489583333</v>
      </c>
      <c r="C826" s="1" t="n">
        <v>45962</v>
      </c>
      <c r="D826" t="inlineStr">
        <is>
          <t>VÄSTERNORRLANDS LÄN</t>
        </is>
      </c>
      <c r="E826" t="inlineStr">
        <is>
          <t>KRAMFORS</t>
        </is>
      </c>
      <c r="G826" t="n">
        <v>8.199999999999999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7764-2022</t>
        </is>
      </c>
      <c r="B827" s="1" t="n">
        <v>44608</v>
      </c>
      <c r="C827" s="1" t="n">
        <v>45962</v>
      </c>
      <c r="D827" t="inlineStr">
        <is>
          <t>VÄSTERNORRLANDS LÄN</t>
        </is>
      </c>
      <c r="E827" t="inlineStr">
        <is>
          <t>KRAMFORS</t>
        </is>
      </c>
      <c r="G827" t="n">
        <v>2.5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39579-2025</t>
        </is>
      </c>
      <c r="B828" s="1" t="n">
        <v>45890.49295138889</v>
      </c>
      <c r="C828" s="1" t="n">
        <v>45962</v>
      </c>
      <c r="D828" t="inlineStr">
        <is>
          <t>VÄSTERNORRLANDS LÄN</t>
        </is>
      </c>
      <c r="E828" t="inlineStr">
        <is>
          <t>KRAMFORS</t>
        </is>
      </c>
      <c r="G828" t="n">
        <v>0.7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37825-2025</t>
        </is>
      </c>
      <c r="B829" s="1" t="n">
        <v>45881.40697916667</v>
      </c>
      <c r="C829" s="1" t="n">
        <v>45962</v>
      </c>
      <c r="D829" t="inlineStr">
        <is>
          <t>VÄSTERNORRLANDS LÄN</t>
        </is>
      </c>
      <c r="E829" t="inlineStr">
        <is>
          <t>KRAMFORS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47949-2025</t>
        </is>
      </c>
      <c r="B830" s="1" t="n">
        <v>45932.57452546297</v>
      </c>
      <c r="C830" s="1" t="n">
        <v>45962</v>
      </c>
      <c r="D830" t="inlineStr">
        <is>
          <t>VÄSTERNORRLANDS LÄN</t>
        </is>
      </c>
      <c r="E830" t="inlineStr">
        <is>
          <t>KRAMFORS</t>
        </is>
      </c>
      <c r="F830" t="inlineStr">
        <is>
          <t>SCA</t>
        </is>
      </c>
      <c r="G830" t="n">
        <v>2.3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39714-2025</t>
        </is>
      </c>
      <c r="B831" s="1" t="n">
        <v>45890.95637731482</v>
      </c>
      <c r="C831" s="1" t="n">
        <v>45962</v>
      </c>
      <c r="D831" t="inlineStr">
        <is>
          <t>VÄSTERNORRLANDS LÄN</t>
        </is>
      </c>
      <c r="E831" t="inlineStr">
        <is>
          <t>KRAMFORS</t>
        </is>
      </c>
      <c r="G831" t="n">
        <v>3.3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37949-2025</t>
        </is>
      </c>
      <c r="B832" s="1" t="n">
        <v>45881.61547453704</v>
      </c>
      <c r="C832" s="1" t="n">
        <v>45962</v>
      </c>
      <c r="D832" t="inlineStr">
        <is>
          <t>VÄSTERNORRLANDS LÄN</t>
        </is>
      </c>
      <c r="E832" t="inlineStr">
        <is>
          <t>KRAMFORS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39581-2025</t>
        </is>
      </c>
      <c r="B833" s="1" t="n">
        <v>45890.49341435185</v>
      </c>
      <c r="C833" s="1" t="n">
        <v>45962</v>
      </c>
      <c r="D833" t="inlineStr">
        <is>
          <t>VÄSTERNORRLANDS LÄN</t>
        </is>
      </c>
      <c r="E833" t="inlineStr">
        <is>
          <t>KRAMFORS</t>
        </is>
      </c>
      <c r="G833" t="n">
        <v>0.3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39599-2025</t>
        </is>
      </c>
      <c r="B834" s="1" t="n">
        <v>45890.55060185185</v>
      </c>
      <c r="C834" s="1" t="n">
        <v>45962</v>
      </c>
      <c r="D834" t="inlineStr">
        <is>
          <t>VÄSTERNORRLANDS LÄN</t>
        </is>
      </c>
      <c r="E834" t="inlineStr">
        <is>
          <t>KRAMFORS</t>
        </is>
      </c>
      <c r="G834" t="n">
        <v>1.2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45609-2025</t>
        </is>
      </c>
      <c r="B835" s="1" t="n">
        <v>45922</v>
      </c>
      <c r="C835" s="1" t="n">
        <v>45962</v>
      </c>
      <c r="D835" t="inlineStr">
        <is>
          <t>VÄSTERNORRLANDS LÄN</t>
        </is>
      </c>
      <c r="E835" t="inlineStr">
        <is>
          <t>KRAMFORS</t>
        </is>
      </c>
      <c r="G835" t="n">
        <v>0.8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61049-2020</t>
        </is>
      </c>
      <c r="B836" s="1" t="n">
        <v>44154</v>
      </c>
      <c r="C836" s="1" t="n">
        <v>45962</v>
      </c>
      <c r="D836" t="inlineStr">
        <is>
          <t>VÄSTERNORRLANDS LÄN</t>
        </is>
      </c>
      <c r="E836" t="inlineStr">
        <is>
          <t>KRAMFORS</t>
        </is>
      </c>
      <c r="G836" t="n">
        <v>1.2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602-2025</t>
        </is>
      </c>
      <c r="B837" s="1" t="n">
        <v>45660</v>
      </c>
      <c r="C837" s="1" t="n">
        <v>45962</v>
      </c>
      <c r="D837" t="inlineStr">
        <is>
          <t>VÄSTERNORRLANDS LÄN</t>
        </is>
      </c>
      <c r="E837" t="inlineStr">
        <is>
          <t>KRAMFORS</t>
        </is>
      </c>
      <c r="G837" t="n">
        <v>2.6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39575-2025</t>
        </is>
      </c>
      <c r="B838" s="1" t="n">
        <v>45890.49244212963</v>
      </c>
      <c r="C838" s="1" t="n">
        <v>45962</v>
      </c>
      <c r="D838" t="inlineStr">
        <is>
          <t>VÄSTERNORRLANDS LÄN</t>
        </is>
      </c>
      <c r="E838" t="inlineStr">
        <is>
          <t>KRAMFORS</t>
        </is>
      </c>
      <c r="G838" t="n">
        <v>9.5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18798-2025</t>
        </is>
      </c>
      <c r="B839" s="1" t="n">
        <v>45764</v>
      </c>
      <c r="C839" s="1" t="n">
        <v>45962</v>
      </c>
      <c r="D839" t="inlineStr">
        <is>
          <t>VÄSTERNORRLANDS LÄN</t>
        </is>
      </c>
      <c r="E839" t="inlineStr">
        <is>
          <t>KRAMFORS</t>
        </is>
      </c>
      <c r="F839" t="inlineStr">
        <is>
          <t>SCA</t>
        </is>
      </c>
      <c r="G839" t="n">
        <v>10.9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11250-2025</t>
        </is>
      </c>
      <c r="B840" s="1" t="n">
        <v>45726</v>
      </c>
      <c r="C840" s="1" t="n">
        <v>45962</v>
      </c>
      <c r="D840" t="inlineStr">
        <is>
          <t>VÄSTERNORRLANDS LÄN</t>
        </is>
      </c>
      <c r="E840" t="inlineStr">
        <is>
          <t>KRAMFORS</t>
        </is>
      </c>
      <c r="G840" t="n">
        <v>0.4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37953-2025</t>
        </is>
      </c>
      <c r="B841" s="1" t="n">
        <v>45881.63622685185</v>
      </c>
      <c r="C841" s="1" t="n">
        <v>45962</v>
      </c>
      <c r="D841" t="inlineStr">
        <is>
          <t>VÄSTERNORRLANDS LÄN</t>
        </is>
      </c>
      <c r="E841" t="inlineStr">
        <is>
          <t>KRAMFORS</t>
        </is>
      </c>
      <c r="G841" t="n">
        <v>4.1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45782-2025</t>
        </is>
      </c>
      <c r="B842" s="1" t="n">
        <v>45923.55155092593</v>
      </c>
      <c r="C842" s="1" t="n">
        <v>45962</v>
      </c>
      <c r="D842" t="inlineStr">
        <is>
          <t>VÄSTERNORRLANDS LÄN</t>
        </is>
      </c>
      <c r="E842" t="inlineStr">
        <is>
          <t>KRAMFORS</t>
        </is>
      </c>
      <c r="G842" t="n">
        <v>2.8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39577-2025</t>
        </is>
      </c>
      <c r="B843" s="1" t="n">
        <v>45890.49271990741</v>
      </c>
      <c r="C843" s="1" t="n">
        <v>45962</v>
      </c>
      <c r="D843" t="inlineStr">
        <is>
          <t>VÄSTERNORRLANDS LÄN</t>
        </is>
      </c>
      <c r="E843" t="inlineStr">
        <is>
          <t>KRAMFORS</t>
        </is>
      </c>
      <c r="G843" t="n">
        <v>0.3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48132-2025</t>
        </is>
      </c>
      <c r="B844" s="1" t="n">
        <v>45933.36881944445</v>
      </c>
      <c r="C844" s="1" t="n">
        <v>45962</v>
      </c>
      <c r="D844" t="inlineStr">
        <is>
          <t>VÄSTERNORRLANDS LÄN</t>
        </is>
      </c>
      <c r="E844" t="inlineStr">
        <is>
          <t>KRAMFORS</t>
        </is>
      </c>
      <c r="G844" t="n">
        <v>1.6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48588-2025</t>
        </is>
      </c>
      <c r="B845" s="1" t="n">
        <v>45936.460625</v>
      </c>
      <c r="C845" s="1" t="n">
        <v>45962</v>
      </c>
      <c r="D845" t="inlineStr">
        <is>
          <t>VÄSTERNORRLANDS LÄN</t>
        </is>
      </c>
      <c r="E845" t="inlineStr">
        <is>
          <t>KRAMFORS</t>
        </is>
      </c>
      <c r="G845" t="n">
        <v>2.3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53920-2022</t>
        </is>
      </c>
      <c r="B846" s="1" t="n">
        <v>44880.92899305555</v>
      </c>
      <c r="C846" s="1" t="n">
        <v>45962</v>
      </c>
      <c r="D846" t="inlineStr">
        <is>
          <t>VÄSTERNORRLANDS LÄN</t>
        </is>
      </c>
      <c r="E846" t="inlineStr">
        <is>
          <t>KRAMFORS</t>
        </is>
      </c>
      <c r="G846" t="n">
        <v>1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48127-2024</t>
        </is>
      </c>
      <c r="B847" s="1" t="n">
        <v>45589.64355324074</v>
      </c>
      <c r="C847" s="1" t="n">
        <v>45962</v>
      </c>
      <c r="D847" t="inlineStr">
        <is>
          <t>VÄSTERNORRLANDS LÄN</t>
        </is>
      </c>
      <c r="E847" t="inlineStr">
        <is>
          <t>KRAMFORS</t>
        </is>
      </c>
      <c r="G847" t="n">
        <v>6.3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34201-2021</t>
        </is>
      </c>
      <c r="B848" s="1" t="n">
        <v>44379</v>
      </c>
      <c r="C848" s="1" t="n">
        <v>45962</v>
      </c>
      <c r="D848" t="inlineStr">
        <is>
          <t>VÄSTERNORRLANDS LÄN</t>
        </is>
      </c>
      <c r="E848" t="inlineStr">
        <is>
          <t>KRAMFORS</t>
        </is>
      </c>
      <c r="G848" t="n">
        <v>1.3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2410-2025</t>
        </is>
      </c>
      <c r="B849" s="1" t="n">
        <v>45674.36216435185</v>
      </c>
      <c r="C849" s="1" t="n">
        <v>45962</v>
      </c>
      <c r="D849" t="inlineStr">
        <is>
          <t>VÄSTERNORRLANDS LÄN</t>
        </is>
      </c>
      <c r="E849" t="inlineStr">
        <is>
          <t>KRAMFORS</t>
        </is>
      </c>
      <c r="G849" t="n">
        <v>3.5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61010-2024</t>
        </is>
      </c>
      <c r="B850" s="1" t="n">
        <v>45645.4458912037</v>
      </c>
      <c r="C850" s="1" t="n">
        <v>45962</v>
      </c>
      <c r="D850" t="inlineStr">
        <is>
          <t>VÄSTERNORRLANDS LÄN</t>
        </is>
      </c>
      <c r="E850" t="inlineStr">
        <is>
          <t>KRAMFORS</t>
        </is>
      </c>
      <c r="G850" t="n">
        <v>5.6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48768-2025</t>
        </is>
      </c>
      <c r="B851" s="1" t="n">
        <v>45936.88189814815</v>
      </c>
      <c r="C851" s="1" t="n">
        <v>45962</v>
      </c>
      <c r="D851" t="inlineStr">
        <is>
          <t>VÄSTERNORRLANDS LÄN</t>
        </is>
      </c>
      <c r="E851" t="inlineStr">
        <is>
          <t>KRAMFORS</t>
        </is>
      </c>
      <c r="G851" t="n">
        <v>0.6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17041-2023</t>
        </is>
      </c>
      <c r="B852" s="1" t="n">
        <v>45034</v>
      </c>
      <c r="C852" s="1" t="n">
        <v>45962</v>
      </c>
      <c r="D852" t="inlineStr">
        <is>
          <t>VÄSTERNORRLANDS LÄN</t>
        </is>
      </c>
      <c r="E852" t="inlineStr">
        <is>
          <t>KRAMFORS</t>
        </is>
      </c>
      <c r="G852" t="n">
        <v>1.2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48441-2025</t>
        </is>
      </c>
      <c r="B853" s="1" t="n">
        <v>45935.53166666667</v>
      </c>
      <c r="C853" s="1" t="n">
        <v>45962</v>
      </c>
      <c r="D853" t="inlineStr">
        <is>
          <t>VÄSTERNORRLANDS LÄN</t>
        </is>
      </c>
      <c r="E853" t="inlineStr">
        <is>
          <t>KRAMFORS</t>
        </is>
      </c>
      <c r="F853" t="inlineStr">
        <is>
          <t>SCA</t>
        </is>
      </c>
      <c r="G853" t="n">
        <v>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40379-2025</t>
        </is>
      </c>
      <c r="B854" s="1" t="n">
        <v>45895.53292824074</v>
      </c>
      <c r="C854" s="1" t="n">
        <v>45962</v>
      </c>
      <c r="D854" t="inlineStr">
        <is>
          <t>VÄSTERNORRLANDS LÄN</t>
        </is>
      </c>
      <c r="E854" t="inlineStr">
        <is>
          <t>KRAMFORS</t>
        </is>
      </c>
      <c r="G854" t="n">
        <v>5.1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46115-2025</t>
        </is>
      </c>
      <c r="B855" s="1" t="n">
        <v>45924.57280092593</v>
      </c>
      <c r="C855" s="1" t="n">
        <v>45962</v>
      </c>
      <c r="D855" t="inlineStr">
        <is>
          <t>VÄSTERNORRLANDS LÄN</t>
        </is>
      </c>
      <c r="E855" t="inlineStr">
        <is>
          <t>KRAMFORS</t>
        </is>
      </c>
      <c r="G855" t="n">
        <v>0.5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  <c r="U855">
        <f>HYPERLINK("https://klasma.github.io/Logging_2282/knärot/A 46115-2025 karta knärot.png", "A 46115-2025")</f>
        <v/>
      </c>
      <c r="V855">
        <f>HYPERLINK("https://klasma.github.io/Logging_2282/klagomål/A 46115-2025 FSC-klagomål.docx", "A 46115-2025")</f>
        <v/>
      </c>
      <c r="W855">
        <f>HYPERLINK("https://klasma.github.io/Logging_2282/klagomålsmail/A 46115-2025 FSC-klagomål mail.docx", "A 46115-2025")</f>
        <v/>
      </c>
      <c r="X855">
        <f>HYPERLINK("https://klasma.github.io/Logging_2282/tillsyn/A 46115-2025 tillsynsbegäran.docx", "A 46115-2025")</f>
        <v/>
      </c>
      <c r="Y855">
        <f>HYPERLINK("https://klasma.github.io/Logging_2282/tillsynsmail/A 46115-2025 tillsynsbegäran mail.docx", "A 46115-2025")</f>
        <v/>
      </c>
    </row>
    <row r="856" ht="15" customHeight="1">
      <c r="A856" t="inlineStr">
        <is>
          <t>A 56169-2021</t>
        </is>
      </c>
      <c r="B856" s="1" t="n">
        <v>44477.68009259259</v>
      </c>
      <c r="C856" s="1" t="n">
        <v>45962</v>
      </c>
      <c r="D856" t="inlineStr">
        <is>
          <t>VÄSTERNORRLANDS LÄN</t>
        </is>
      </c>
      <c r="E856" t="inlineStr">
        <is>
          <t>KRAMFORS</t>
        </is>
      </c>
      <c r="G856" t="n">
        <v>4.5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22572-2025</t>
        </is>
      </c>
      <c r="B857" s="1" t="n">
        <v>45789</v>
      </c>
      <c r="C857" s="1" t="n">
        <v>45962</v>
      </c>
      <c r="D857" t="inlineStr">
        <is>
          <t>VÄSTERNORRLANDS LÄN</t>
        </is>
      </c>
      <c r="E857" t="inlineStr">
        <is>
          <t>KRAMFORS</t>
        </is>
      </c>
      <c r="G857" t="n">
        <v>9.5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49071-2025</t>
        </is>
      </c>
      <c r="B858" s="1" t="n">
        <v>45937.65337962963</v>
      </c>
      <c r="C858" s="1" t="n">
        <v>45962</v>
      </c>
      <c r="D858" t="inlineStr">
        <is>
          <t>VÄSTERNORRLANDS LÄN</t>
        </is>
      </c>
      <c r="E858" t="inlineStr">
        <is>
          <t>KRAMFORS</t>
        </is>
      </c>
      <c r="G858" t="n">
        <v>4.3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10312-2024</t>
        </is>
      </c>
      <c r="B859" s="1" t="n">
        <v>45365</v>
      </c>
      <c r="C859" s="1" t="n">
        <v>45962</v>
      </c>
      <c r="D859" t="inlineStr">
        <is>
          <t>VÄSTERNORRLANDS LÄN</t>
        </is>
      </c>
      <c r="E859" t="inlineStr">
        <is>
          <t>KRAMFORS</t>
        </is>
      </c>
      <c r="G859" t="n">
        <v>0.4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38219-2025</t>
        </is>
      </c>
      <c r="B860" s="1" t="n">
        <v>45883.33505787037</v>
      </c>
      <c r="C860" s="1" t="n">
        <v>45962</v>
      </c>
      <c r="D860" t="inlineStr">
        <is>
          <t>VÄSTERNORRLANDS LÄN</t>
        </is>
      </c>
      <c r="E860" t="inlineStr">
        <is>
          <t>KRAMFORS</t>
        </is>
      </c>
      <c r="G860" t="n">
        <v>1.6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38256-2025</t>
        </is>
      </c>
      <c r="B861" s="1" t="n">
        <v>45883.38284722222</v>
      </c>
      <c r="C861" s="1" t="n">
        <v>45962</v>
      </c>
      <c r="D861" t="inlineStr">
        <is>
          <t>VÄSTERNORRLANDS LÄN</t>
        </is>
      </c>
      <c r="E861" t="inlineStr">
        <is>
          <t>KRAMFORS</t>
        </is>
      </c>
      <c r="G861" t="n">
        <v>5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37160-2025</t>
        </is>
      </c>
      <c r="B862" s="1" t="n">
        <v>45875</v>
      </c>
      <c r="C862" s="1" t="n">
        <v>45962</v>
      </c>
      <c r="D862" t="inlineStr">
        <is>
          <t>VÄSTERNORRLANDS LÄN</t>
        </is>
      </c>
      <c r="E862" t="inlineStr">
        <is>
          <t>KRAMFORS</t>
        </is>
      </c>
      <c r="G862" t="n">
        <v>5.7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29565-2025</t>
        </is>
      </c>
      <c r="B863" s="1" t="n">
        <v>45825.36571759259</v>
      </c>
      <c r="C863" s="1" t="n">
        <v>45962</v>
      </c>
      <c r="D863" t="inlineStr">
        <is>
          <t>VÄSTERNORRLANDS LÄN</t>
        </is>
      </c>
      <c r="E863" t="inlineStr">
        <is>
          <t>KRAMFORS</t>
        </is>
      </c>
      <c r="G863" t="n">
        <v>6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302-2021</t>
        </is>
      </c>
      <c r="B864" s="1" t="n">
        <v>44201</v>
      </c>
      <c r="C864" s="1" t="n">
        <v>45962</v>
      </c>
      <c r="D864" t="inlineStr">
        <is>
          <t>VÄSTERNORRLANDS LÄN</t>
        </is>
      </c>
      <c r="E864" t="inlineStr">
        <is>
          <t>KRAMFORS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38265-2025</t>
        </is>
      </c>
      <c r="B865" s="1" t="n">
        <v>45883.40185185185</v>
      </c>
      <c r="C865" s="1" t="n">
        <v>45962</v>
      </c>
      <c r="D865" t="inlineStr">
        <is>
          <t>VÄSTERNORRLANDS LÄN</t>
        </is>
      </c>
      <c r="E865" t="inlineStr">
        <is>
          <t>KRAMFORS</t>
        </is>
      </c>
      <c r="G865" t="n">
        <v>1.1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38281-2025</t>
        </is>
      </c>
      <c r="B866" s="1" t="n">
        <v>45883.42438657407</v>
      </c>
      <c r="C866" s="1" t="n">
        <v>45962</v>
      </c>
      <c r="D866" t="inlineStr">
        <is>
          <t>VÄSTERNORRLANDS LÄN</t>
        </is>
      </c>
      <c r="E866" t="inlineStr">
        <is>
          <t>KRAMFORS</t>
        </is>
      </c>
      <c r="G866" t="n">
        <v>6.3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49074-2025</t>
        </is>
      </c>
      <c r="B867" s="1" t="n">
        <v>45937.65530092592</v>
      </c>
      <c r="C867" s="1" t="n">
        <v>45962</v>
      </c>
      <c r="D867" t="inlineStr">
        <is>
          <t>VÄSTERNORRLANDS LÄN</t>
        </is>
      </c>
      <c r="E867" t="inlineStr">
        <is>
          <t>KRAMFORS</t>
        </is>
      </c>
      <c r="G867" t="n">
        <v>7.2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48583-2025</t>
        </is>
      </c>
      <c r="B868" s="1" t="n">
        <v>45936.4578587963</v>
      </c>
      <c r="C868" s="1" t="n">
        <v>45962</v>
      </c>
      <c r="D868" t="inlineStr">
        <is>
          <t>VÄSTERNORRLANDS LÄN</t>
        </is>
      </c>
      <c r="E868" t="inlineStr">
        <is>
          <t>KRAMFORS</t>
        </is>
      </c>
      <c r="G868" t="n">
        <v>5.9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40637-2025</t>
        </is>
      </c>
      <c r="B869" s="1" t="n">
        <v>45896.6050462963</v>
      </c>
      <c r="C869" s="1" t="n">
        <v>45962</v>
      </c>
      <c r="D869" t="inlineStr">
        <is>
          <t>VÄSTERNORRLANDS LÄN</t>
        </is>
      </c>
      <c r="E869" t="inlineStr">
        <is>
          <t>KRAMFORS</t>
        </is>
      </c>
      <c r="G869" t="n">
        <v>3.9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25599-2023</t>
        </is>
      </c>
      <c r="B870" s="1" t="n">
        <v>45089</v>
      </c>
      <c r="C870" s="1" t="n">
        <v>45962</v>
      </c>
      <c r="D870" t="inlineStr">
        <is>
          <t>VÄSTERNORRLANDS LÄN</t>
        </is>
      </c>
      <c r="E870" t="inlineStr">
        <is>
          <t>KRAMFORS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47650-2022</t>
        </is>
      </c>
      <c r="B871" s="1" t="n">
        <v>44853</v>
      </c>
      <c r="C871" s="1" t="n">
        <v>45962</v>
      </c>
      <c r="D871" t="inlineStr">
        <is>
          <t>VÄSTERNORRLANDS LÄN</t>
        </is>
      </c>
      <c r="E871" t="inlineStr">
        <is>
          <t>KRAMFORS</t>
        </is>
      </c>
      <c r="G871" t="n">
        <v>1.8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10510-2024</t>
        </is>
      </c>
      <c r="B872" s="1" t="n">
        <v>45366</v>
      </c>
      <c r="C872" s="1" t="n">
        <v>45962</v>
      </c>
      <c r="D872" t="inlineStr">
        <is>
          <t>VÄSTERNORRLANDS LÄN</t>
        </is>
      </c>
      <c r="E872" t="inlineStr">
        <is>
          <t>KRAMFORS</t>
        </is>
      </c>
      <c r="G872" t="n">
        <v>1.4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4083-2025</t>
        </is>
      </c>
      <c r="B873" s="1" t="n">
        <v>45684.66047453704</v>
      </c>
      <c r="C873" s="1" t="n">
        <v>45962</v>
      </c>
      <c r="D873" t="inlineStr">
        <is>
          <t>VÄSTERNORRLANDS LÄN</t>
        </is>
      </c>
      <c r="E873" t="inlineStr">
        <is>
          <t>KRAMFORS</t>
        </is>
      </c>
      <c r="G873" t="n">
        <v>0.9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40109-2025</t>
        </is>
      </c>
      <c r="B874" s="1" t="n">
        <v>45894</v>
      </c>
      <c r="C874" s="1" t="n">
        <v>45962</v>
      </c>
      <c r="D874" t="inlineStr">
        <is>
          <t>VÄSTERNORRLANDS LÄN</t>
        </is>
      </c>
      <c r="E874" t="inlineStr">
        <is>
          <t>KRAMFORS</t>
        </is>
      </c>
      <c r="G874" t="n">
        <v>16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3448-2025</t>
        </is>
      </c>
      <c r="B875" s="1" t="n">
        <v>45680.47209490741</v>
      </c>
      <c r="C875" s="1" t="n">
        <v>45962</v>
      </c>
      <c r="D875" t="inlineStr">
        <is>
          <t>VÄSTERNORRLANDS LÄN</t>
        </is>
      </c>
      <c r="E875" t="inlineStr">
        <is>
          <t>KRAMFORS</t>
        </is>
      </c>
      <c r="G875" t="n">
        <v>0.4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50724-2023</t>
        </is>
      </c>
      <c r="B876" s="1" t="n">
        <v>45217.57332175926</v>
      </c>
      <c r="C876" s="1" t="n">
        <v>45962</v>
      </c>
      <c r="D876" t="inlineStr">
        <is>
          <t>VÄSTERNORRLANDS LÄN</t>
        </is>
      </c>
      <c r="E876" t="inlineStr">
        <is>
          <t>KRAMFORS</t>
        </is>
      </c>
      <c r="G876" t="n">
        <v>0.7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51077-2022</t>
        </is>
      </c>
      <c r="B877" s="1" t="n">
        <v>44865</v>
      </c>
      <c r="C877" s="1" t="n">
        <v>45962</v>
      </c>
      <c r="D877" t="inlineStr">
        <is>
          <t>VÄSTERNORRLANDS LÄN</t>
        </is>
      </c>
      <c r="E877" t="inlineStr">
        <is>
          <t>KRAMFORS</t>
        </is>
      </c>
      <c r="G877" t="n">
        <v>6.9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13844-2024</t>
        </is>
      </c>
      <c r="B878" s="1" t="n">
        <v>45390</v>
      </c>
      <c r="C878" s="1" t="n">
        <v>45962</v>
      </c>
      <c r="D878" t="inlineStr">
        <is>
          <t>VÄSTERNORRLANDS LÄN</t>
        </is>
      </c>
      <c r="E878" t="inlineStr">
        <is>
          <t>KRAMFORS</t>
        </is>
      </c>
      <c r="G878" t="n">
        <v>1.1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40514-2025</t>
        </is>
      </c>
      <c r="B879" s="1" t="n">
        <v>45896.35221064815</v>
      </c>
      <c r="C879" s="1" t="n">
        <v>45962</v>
      </c>
      <c r="D879" t="inlineStr">
        <is>
          <t>VÄSTERNORRLANDS LÄN</t>
        </is>
      </c>
      <c r="E879" t="inlineStr">
        <is>
          <t>KRAMFORS</t>
        </is>
      </c>
      <c r="G879" t="n">
        <v>7.4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35237-2024</t>
        </is>
      </c>
      <c r="B880" s="1" t="n">
        <v>45530.5433912037</v>
      </c>
      <c r="C880" s="1" t="n">
        <v>45962</v>
      </c>
      <c r="D880" t="inlineStr">
        <is>
          <t>VÄSTERNORRLANDS LÄN</t>
        </is>
      </c>
      <c r="E880" t="inlineStr">
        <is>
          <t>KRAMFORS</t>
        </is>
      </c>
      <c r="G880" t="n">
        <v>1.6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41121-2025</t>
        </is>
      </c>
      <c r="B881" s="1" t="n">
        <v>45898.46915509259</v>
      </c>
      <c r="C881" s="1" t="n">
        <v>45962</v>
      </c>
      <c r="D881" t="inlineStr">
        <is>
          <t>VÄSTERNORRLANDS LÄN</t>
        </is>
      </c>
      <c r="E881" t="inlineStr">
        <is>
          <t>KRAMFORS</t>
        </is>
      </c>
      <c r="F881" t="inlineStr">
        <is>
          <t>SCA</t>
        </is>
      </c>
      <c r="G881" t="n">
        <v>7.8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50139-2025</t>
        </is>
      </c>
      <c r="B882" s="1" t="n">
        <v>45943.56555555556</v>
      </c>
      <c r="C882" s="1" t="n">
        <v>45962</v>
      </c>
      <c r="D882" t="inlineStr">
        <is>
          <t>VÄSTERNORRLANDS LÄN</t>
        </is>
      </c>
      <c r="E882" t="inlineStr">
        <is>
          <t>KRAMFORS</t>
        </is>
      </c>
      <c r="G882" t="n">
        <v>6.3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4189-2024</t>
        </is>
      </c>
      <c r="B883" s="1" t="n">
        <v>45324</v>
      </c>
      <c r="C883" s="1" t="n">
        <v>45962</v>
      </c>
      <c r="D883" t="inlineStr">
        <is>
          <t>VÄSTERNORRLANDS LÄN</t>
        </is>
      </c>
      <c r="E883" t="inlineStr">
        <is>
          <t>KRAMFORS</t>
        </is>
      </c>
      <c r="G883" t="n">
        <v>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22496-2024</t>
        </is>
      </c>
      <c r="B884" s="1" t="n">
        <v>45447</v>
      </c>
      <c r="C884" s="1" t="n">
        <v>45962</v>
      </c>
      <c r="D884" t="inlineStr">
        <is>
          <t>VÄSTERNORRLANDS LÄN</t>
        </is>
      </c>
      <c r="E884" t="inlineStr">
        <is>
          <t>KRAMFORS</t>
        </is>
      </c>
      <c r="G884" t="n">
        <v>2.7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50134-2025</t>
        </is>
      </c>
      <c r="B885" s="1" t="n">
        <v>45943.55722222223</v>
      </c>
      <c r="C885" s="1" t="n">
        <v>45962</v>
      </c>
      <c r="D885" t="inlineStr">
        <is>
          <t>VÄSTERNORRLANDS LÄN</t>
        </is>
      </c>
      <c r="E885" t="inlineStr">
        <is>
          <t>KRAMFORS</t>
        </is>
      </c>
      <c r="G885" t="n">
        <v>2.1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41476-2025</t>
        </is>
      </c>
      <c r="B886" s="1" t="n">
        <v>45901.46986111111</v>
      </c>
      <c r="C886" s="1" t="n">
        <v>45962</v>
      </c>
      <c r="D886" t="inlineStr">
        <is>
          <t>VÄSTERNORRLANDS LÄN</t>
        </is>
      </c>
      <c r="E886" t="inlineStr">
        <is>
          <t>KRAMFORS</t>
        </is>
      </c>
      <c r="G886" t="n">
        <v>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54972-2023</t>
        </is>
      </c>
      <c r="B887" s="1" t="n">
        <v>45236.92770833334</v>
      </c>
      <c r="C887" s="1" t="n">
        <v>45962</v>
      </c>
      <c r="D887" t="inlineStr">
        <is>
          <t>VÄSTERNORRLANDS LÄN</t>
        </is>
      </c>
      <c r="E887" t="inlineStr">
        <is>
          <t>KRAMFORS</t>
        </is>
      </c>
      <c r="G887" t="n">
        <v>5.5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70795-2021</t>
        </is>
      </c>
      <c r="B888" s="1" t="n">
        <v>44537</v>
      </c>
      <c r="C888" s="1" t="n">
        <v>45962</v>
      </c>
      <c r="D888" t="inlineStr">
        <is>
          <t>VÄSTERNORRLANDS LÄN</t>
        </is>
      </c>
      <c r="E888" t="inlineStr">
        <is>
          <t>KRAMFORS</t>
        </is>
      </c>
      <c r="G888" t="n">
        <v>5.1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41561-2025</t>
        </is>
      </c>
      <c r="B889" s="1" t="n">
        <v>45901.59648148148</v>
      </c>
      <c r="C889" s="1" t="n">
        <v>45962</v>
      </c>
      <c r="D889" t="inlineStr">
        <is>
          <t>VÄSTERNORRLANDS LÄN</t>
        </is>
      </c>
      <c r="E889" t="inlineStr">
        <is>
          <t>KRAMFORS</t>
        </is>
      </c>
      <c r="G889" t="n">
        <v>2.5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11021-2025</t>
        </is>
      </c>
      <c r="B890" s="1" t="n">
        <v>45723</v>
      </c>
      <c r="C890" s="1" t="n">
        <v>45962</v>
      </c>
      <c r="D890" t="inlineStr">
        <is>
          <t>VÄSTERNORRLANDS LÄN</t>
        </is>
      </c>
      <c r="E890" t="inlineStr">
        <is>
          <t>KRAMFORS</t>
        </is>
      </c>
      <c r="G890" t="n">
        <v>7.7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41315-2025</t>
        </is>
      </c>
      <c r="B891" s="1" t="n">
        <v>45898.82703703704</v>
      </c>
      <c r="C891" s="1" t="n">
        <v>45962</v>
      </c>
      <c r="D891" t="inlineStr">
        <is>
          <t>VÄSTERNORRLANDS LÄN</t>
        </is>
      </c>
      <c r="E891" t="inlineStr">
        <is>
          <t>KRAMFORS</t>
        </is>
      </c>
      <c r="G891" t="n">
        <v>1.5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41317-2025</t>
        </is>
      </c>
      <c r="B892" s="1" t="n">
        <v>45898.82773148148</v>
      </c>
      <c r="C892" s="1" t="n">
        <v>45962</v>
      </c>
      <c r="D892" t="inlineStr">
        <is>
          <t>VÄSTERNORRLANDS LÄN</t>
        </is>
      </c>
      <c r="E892" t="inlineStr">
        <is>
          <t>KRAMFORS</t>
        </is>
      </c>
      <c r="G892" t="n">
        <v>1.2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50155-2025</t>
        </is>
      </c>
      <c r="B893" s="1" t="n">
        <v>45943.57865740741</v>
      </c>
      <c r="C893" s="1" t="n">
        <v>45962</v>
      </c>
      <c r="D893" t="inlineStr">
        <is>
          <t>VÄSTERNORRLANDS LÄN</t>
        </is>
      </c>
      <c r="E893" t="inlineStr">
        <is>
          <t>KRAMFORS</t>
        </is>
      </c>
      <c r="G893" t="n">
        <v>5.8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9009-2025</t>
        </is>
      </c>
      <c r="B894" s="1" t="n">
        <v>45713</v>
      </c>
      <c r="C894" s="1" t="n">
        <v>45962</v>
      </c>
      <c r="D894" t="inlineStr">
        <is>
          <t>VÄSTERNORRLANDS LÄN</t>
        </is>
      </c>
      <c r="E894" t="inlineStr">
        <is>
          <t>KRAMFORS</t>
        </is>
      </c>
      <c r="G894" t="n">
        <v>2.5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41012-2025</t>
        </is>
      </c>
      <c r="B895" s="1" t="n">
        <v>45898.35673611111</v>
      </c>
      <c r="C895" s="1" t="n">
        <v>45962</v>
      </c>
      <c r="D895" t="inlineStr">
        <is>
          <t>VÄSTERNORRLANDS LÄN</t>
        </is>
      </c>
      <c r="E895" t="inlineStr">
        <is>
          <t>KRAMFORS</t>
        </is>
      </c>
      <c r="G895" t="n">
        <v>2.7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41483-2025</t>
        </is>
      </c>
      <c r="B896" s="1" t="n">
        <v>45901</v>
      </c>
      <c r="C896" s="1" t="n">
        <v>45962</v>
      </c>
      <c r="D896" t="inlineStr">
        <is>
          <t>VÄSTERNORRLANDS LÄN</t>
        </is>
      </c>
      <c r="E896" t="inlineStr">
        <is>
          <t>KRAMFORS</t>
        </is>
      </c>
      <c r="G896" t="n">
        <v>3.5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41040-2025</t>
        </is>
      </c>
      <c r="B897" s="1" t="n">
        <v>45898.39055555555</v>
      </c>
      <c r="C897" s="1" t="n">
        <v>45962</v>
      </c>
      <c r="D897" t="inlineStr">
        <is>
          <t>VÄSTERNORRLANDS LÄN</t>
        </is>
      </c>
      <c r="E897" t="inlineStr">
        <is>
          <t>KRAMFORS</t>
        </is>
      </c>
      <c r="G897" t="n">
        <v>6.8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41556-2025</t>
        </is>
      </c>
      <c r="B898" s="1" t="n">
        <v>45901.59267361111</v>
      </c>
      <c r="C898" s="1" t="n">
        <v>45962</v>
      </c>
      <c r="D898" t="inlineStr">
        <is>
          <t>VÄSTERNORRLANDS LÄN</t>
        </is>
      </c>
      <c r="E898" t="inlineStr">
        <is>
          <t>KRAMFORS</t>
        </is>
      </c>
      <c r="G898" t="n">
        <v>8.699999999999999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41318-2025</t>
        </is>
      </c>
      <c r="B899" s="1" t="n">
        <v>45898.8330787037</v>
      </c>
      <c r="C899" s="1" t="n">
        <v>45962</v>
      </c>
      <c r="D899" t="inlineStr">
        <is>
          <t>VÄSTERNORRLANDS LÄN</t>
        </is>
      </c>
      <c r="E899" t="inlineStr">
        <is>
          <t>KRAMFORS</t>
        </is>
      </c>
      <c r="G899" t="n">
        <v>0.8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41557-2025</t>
        </is>
      </c>
      <c r="B900" s="1" t="n">
        <v>45901.59296296296</v>
      </c>
      <c r="C900" s="1" t="n">
        <v>45962</v>
      </c>
      <c r="D900" t="inlineStr">
        <is>
          <t>VÄSTERNORRLANDS LÄN</t>
        </is>
      </c>
      <c r="E900" t="inlineStr">
        <is>
          <t>KRAMFORS</t>
        </is>
      </c>
      <c r="G900" t="n">
        <v>5.8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41033-2025</t>
        </is>
      </c>
      <c r="B901" s="1" t="n">
        <v>45898.37877314815</v>
      </c>
      <c r="C901" s="1" t="n">
        <v>45962</v>
      </c>
      <c r="D901" t="inlineStr">
        <is>
          <t>VÄSTERNORRLANDS LÄN</t>
        </is>
      </c>
      <c r="E901" t="inlineStr">
        <is>
          <t>KRAMFORS</t>
        </is>
      </c>
      <c r="G901" t="n">
        <v>0.6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41045-2025</t>
        </is>
      </c>
      <c r="B902" s="1" t="n">
        <v>45898.39587962963</v>
      </c>
      <c r="C902" s="1" t="n">
        <v>45962</v>
      </c>
      <c r="D902" t="inlineStr">
        <is>
          <t>VÄSTERNORRLANDS LÄN</t>
        </is>
      </c>
      <c r="E902" t="inlineStr">
        <is>
          <t>KRAMFORS</t>
        </is>
      </c>
      <c r="G902" t="n">
        <v>3.4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50153-2025</t>
        </is>
      </c>
      <c r="B903" s="1" t="n">
        <v>45943.57528935185</v>
      </c>
      <c r="C903" s="1" t="n">
        <v>45962</v>
      </c>
      <c r="D903" t="inlineStr">
        <is>
          <t>VÄSTERNORRLANDS LÄN</t>
        </is>
      </c>
      <c r="E903" t="inlineStr">
        <is>
          <t>KRAMFORS</t>
        </is>
      </c>
      <c r="G903" t="n">
        <v>6.9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41062-2025</t>
        </is>
      </c>
      <c r="B904" s="1" t="n">
        <v>45898.40746527778</v>
      </c>
      <c r="C904" s="1" t="n">
        <v>45962</v>
      </c>
      <c r="D904" t="inlineStr">
        <is>
          <t>VÄSTERNORRLANDS LÄN</t>
        </is>
      </c>
      <c r="E904" t="inlineStr">
        <is>
          <t>KRAMFORS</t>
        </is>
      </c>
      <c r="G904" t="n">
        <v>1.9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448-2025</t>
        </is>
      </c>
      <c r="B905" s="1" t="n">
        <v>45664</v>
      </c>
      <c r="C905" s="1" t="n">
        <v>45962</v>
      </c>
      <c r="D905" t="inlineStr">
        <is>
          <t>VÄSTERNORRLANDS LÄN</t>
        </is>
      </c>
      <c r="E905" t="inlineStr">
        <is>
          <t>KRAMFORS</t>
        </is>
      </c>
      <c r="G905" t="n">
        <v>7.4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41314-2025</t>
        </is>
      </c>
      <c r="B906" s="1" t="n">
        <v>45898.82679398148</v>
      </c>
      <c r="C906" s="1" t="n">
        <v>45962</v>
      </c>
      <c r="D906" t="inlineStr">
        <is>
          <t>VÄSTERNORRLANDS LÄN</t>
        </is>
      </c>
      <c r="E906" t="inlineStr">
        <is>
          <t>KRAMFORS</t>
        </is>
      </c>
      <c r="G906" t="n">
        <v>1.7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41316-2025</t>
        </is>
      </c>
      <c r="B907" s="1" t="n">
        <v>45898.82736111111</v>
      </c>
      <c r="C907" s="1" t="n">
        <v>45962</v>
      </c>
      <c r="D907" t="inlineStr">
        <is>
          <t>VÄSTERNORRLANDS LÄN</t>
        </is>
      </c>
      <c r="E907" t="inlineStr">
        <is>
          <t>KRAMFORS</t>
        </is>
      </c>
      <c r="G907" t="n">
        <v>0.7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35646-2025</t>
        </is>
      </c>
      <c r="B908" s="1" t="n">
        <v>45859.49032407408</v>
      </c>
      <c r="C908" s="1" t="n">
        <v>45962</v>
      </c>
      <c r="D908" t="inlineStr">
        <is>
          <t>VÄSTERNORRLANDS LÄN</t>
        </is>
      </c>
      <c r="E908" t="inlineStr">
        <is>
          <t>KRAMFORS</t>
        </is>
      </c>
      <c r="G908" t="n">
        <v>9.199999999999999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42275-2025</t>
        </is>
      </c>
      <c r="B909" s="1" t="n">
        <v>45904.61407407407</v>
      </c>
      <c r="C909" s="1" t="n">
        <v>45962</v>
      </c>
      <c r="D909" t="inlineStr">
        <is>
          <t>VÄSTERNORRLANDS LÄN</t>
        </is>
      </c>
      <c r="E909" t="inlineStr">
        <is>
          <t>KRAMFORS</t>
        </is>
      </c>
      <c r="G909" t="n">
        <v>2.2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50978-2025</t>
        </is>
      </c>
      <c r="B910" s="1" t="n">
        <v>45947.32487268518</v>
      </c>
      <c r="C910" s="1" t="n">
        <v>45962</v>
      </c>
      <c r="D910" t="inlineStr">
        <is>
          <t>VÄSTERNORRLANDS LÄN</t>
        </is>
      </c>
      <c r="E910" t="inlineStr">
        <is>
          <t>KRAMFORS</t>
        </is>
      </c>
      <c r="G910" t="n">
        <v>5.3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42290-2025</t>
        </is>
      </c>
      <c r="B911" s="1" t="n">
        <v>45904</v>
      </c>
      <c r="C911" s="1" t="n">
        <v>45962</v>
      </c>
      <c r="D911" t="inlineStr">
        <is>
          <t>VÄSTERNORRLANDS LÄN</t>
        </is>
      </c>
      <c r="E911" t="inlineStr">
        <is>
          <t>KRAMFORS</t>
        </is>
      </c>
      <c r="G911" t="n">
        <v>11.4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51175-2025</t>
        </is>
      </c>
      <c r="B912" s="1" t="n">
        <v>45947.61067129629</v>
      </c>
      <c r="C912" s="1" t="n">
        <v>45962</v>
      </c>
      <c r="D912" t="inlineStr">
        <is>
          <t>VÄSTERNORRLANDS LÄN</t>
        </is>
      </c>
      <c r="E912" t="inlineStr">
        <is>
          <t>KRAMFORS</t>
        </is>
      </c>
      <c r="G912" t="n">
        <v>8.300000000000001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51213-2025</t>
        </is>
      </c>
      <c r="B913" s="1" t="n">
        <v>45947.64268518519</v>
      </c>
      <c r="C913" s="1" t="n">
        <v>45962</v>
      </c>
      <c r="D913" t="inlineStr">
        <is>
          <t>VÄSTERNORRLANDS LÄN</t>
        </is>
      </c>
      <c r="E913" t="inlineStr">
        <is>
          <t>KRAMFORS</t>
        </is>
      </c>
      <c r="G913" t="n">
        <v>8.9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51192-2025</t>
        </is>
      </c>
      <c r="B914" s="1" t="n">
        <v>45947.62763888889</v>
      </c>
      <c r="C914" s="1" t="n">
        <v>45962</v>
      </c>
      <c r="D914" t="inlineStr">
        <is>
          <t>VÄSTERNORRLANDS LÄN</t>
        </is>
      </c>
      <c r="E914" t="inlineStr">
        <is>
          <t>KRAMFORS</t>
        </is>
      </c>
      <c r="G914" t="n">
        <v>1.8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50846-2025</t>
        </is>
      </c>
      <c r="B915" s="1" t="n">
        <v>45946.57378472222</v>
      </c>
      <c r="C915" s="1" t="n">
        <v>45962</v>
      </c>
      <c r="D915" t="inlineStr">
        <is>
          <t>VÄSTERNORRLANDS LÄN</t>
        </is>
      </c>
      <c r="E915" t="inlineStr">
        <is>
          <t>KRAMFORS</t>
        </is>
      </c>
      <c r="G915" t="n">
        <v>2.2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33390-2025</t>
        </is>
      </c>
      <c r="B916" s="1" t="n">
        <v>45841.40700231482</v>
      </c>
      <c r="C916" s="1" t="n">
        <v>45962</v>
      </c>
      <c r="D916" t="inlineStr">
        <is>
          <t>VÄSTERNORRLANDS LÄN</t>
        </is>
      </c>
      <c r="E916" t="inlineStr">
        <is>
          <t>KRAMFORS</t>
        </is>
      </c>
      <c r="G916" t="n">
        <v>4.8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50844-2025</t>
        </is>
      </c>
      <c r="B917" s="1" t="n">
        <v>45946.57359953703</v>
      </c>
      <c r="C917" s="1" t="n">
        <v>45962</v>
      </c>
      <c r="D917" t="inlineStr">
        <is>
          <t>VÄSTERNORRLANDS LÄN</t>
        </is>
      </c>
      <c r="E917" t="inlineStr">
        <is>
          <t>KRAMFORS</t>
        </is>
      </c>
      <c r="G917" t="n">
        <v>3.2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42212-2025</t>
        </is>
      </c>
      <c r="B918" s="1" t="n">
        <v>45904.5038425926</v>
      </c>
      <c r="C918" s="1" t="n">
        <v>45962</v>
      </c>
      <c r="D918" t="inlineStr">
        <is>
          <t>VÄSTERNORRLANDS LÄN</t>
        </is>
      </c>
      <c r="E918" t="inlineStr">
        <is>
          <t>KRAMFORS</t>
        </is>
      </c>
      <c r="G918" t="n">
        <v>2.8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51730-2025</t>
        </is>
      </c>
      <c r="B919" s="1" t="n">
        <v>45951.59440972222</v>
      </c>
      <c r="C919" s="1" t="n">
        <v>45962</v>
      </c>
      <c r="D919" t="inlineStr">
        <is>
          <t>VÄSTERNORRLANDS LÄN</t>
        </is>
      </c>
      <c r="E919" t="inlineStr">
        <is>
          <t>KRAMFORS</t>
        </is>
      </c>
      <c r="G919" t="n">
        <v>1.2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39128-2025</t>
        </is>
      </c>
      <c r="B920" s="1" t="n">
        <v>45884</v>
      </c>
      <c r="C920" s="1" t="n">
        <v>45962</v>
      </c>
      <c r="D920" t="inlineStr">
        <is>
          <t>VÄSTERNORRLANDS LÄN</t>
        </is>
      </c>
      <c r="E920" t="inlineStr">
        <is>
          <t>KRAMFORS</t>
        </is>
      </c>
      <c r="G920" t="n">
        <v>7.2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51413-2025</t>
        </is>
      </c>
      <c r="B921" s="1" t="n">
        <v>45950.49594907407</v>
      </c>
      <c r="C921" s="1" t="n">
        <v>45962</v>
      </c>
      <c r="D921" t="inlineStr">
        <is>
          <t>VÄSTERNORRLANDS LÄN</t>
        </is>
      </c>
      <c r="E921" t="inlineStr">
        <is>
          <t>KRAMFORS</t>
        </is>
      </c>
      <c r="G921" t="n">
        <v>8.6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42950-2025</t>
        </is>
      </c>
      <c r="B922" s="1" t="n">
        <v>45909.35394675926</v>
      </c>
      <c r="C922" s="1" t="n">
        <v>45962</v>
      </c>
      <c r="D922" t="inlineStr">
        <is>
          <t>VÄSTERNORRLANDS LÄN</t>
        </is>
      </c>
      <c r="E922" t="inlineStr">
        <is>
          <t>KRAMFORS</t>
        </is>
      </c>
      <c r="G922" t="n">
        <v>0.1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51705-2025</t>
        </is>
      </c>
      <c r="B923" s="1" t="n">
        <v>45951.56091435185</v>
      </c>
      <c r="C923" s="1" t="n">
        <v>45962</v>
      </c>
      <c r="D923" t="inlineStr">
        <is>
          <t>VÄSTERNORRLANDS LÄN</t>
        </is>
      </c>
      <c r="E923" t="inlineStr">
        <is>
          <t>KRAMFORS</t>
        </is>
      </c>
      <c r="G923" t="n">
        <v>1.7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39121-2025</t>
        </is>
      </c>
      <c r="B924" s="1" t="n">
        <v>45884</v>
      </c>
      <c r="C924" s="1" t="n">
        <v>45962</v>
      </c>
      <c r="D924" t="inlineStr">
        <is>
          <t>VÄSTERNORRLANDS LÄN</t>
        </is>
      </c>
      <c r="E924" t="inlineStr">
        <is>
          <t>KRAMFORS</t>
        </is>
      </c>
      <c r="G924" t="n">
        <v>0.5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42962-2025</t>
        </is>
      </c>
      <c r="B925" s="1" t="n">
        <v>45909.36797453704</v>
      </c>
      <c r="C925" s="1" t="n">
        <v>45962</v>
      </c>
      <c r="D925" t="inlineStr">
        <is>
          <t>VÄSTERNORRLANDS LÄN</t>
        </is>
      </c>
      <c r="E925" t="inlineStr">
        <is>
          <t>KRAMFORS</t>
        </is>
      </c>
      <c r="G925" t="n">
        <v>0.7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51706-2025</t>
        </is>
      </c>
      <c r="B926" s="1" t="n">
        <v>45951.56513888889</v>
      </c>
      <c r="C926" s="1" t="n">
        <v>45962</v>
      </c>
      <c r="D926" t="inlineStr">
        <is>
          <t>VÄSTERNORRLANDS LÄN</t>
        </is>
      </c>
      <c r="E926" t="inlineStr">
        <is>
          <t>KRAMFORS</t>
        </is>
      </c>
      <c r="G926" t="n">
        <v>7.5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51726-2025</t>
        </is>
      </c>
      <c r="B927" s="1" t="n">
        <v>45951.58940972222</v>
      </c>
      <c r="C927" s="1" t="n">
        <v>45962</v>
      </c>
      <c r="D927" t="inlineStr">
        <is>
          <t>VÄSTERNORRLANDS LÄN</t>
        </is>
      </c>
      <c r="E927" t="inlineStr">
        <is>
          <t>KRAMFORS</t>
        </is>
      </c>
      <c r="G927" t="n">
        <v>3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50217-2025</t>
        </is>
      </c>
      <c r="B928" s="1" t="n">
        <v>45943</v>
      </c>
      <c r="C928" s="1" t="n">
        <v>45962</v>
      </c>
      <c r="D928" t="inlineStr">
        <is>
          <t>VÄSTERNORRLANDS LÄN</t>
        </is>
      </c>
      <c r="E928" t="inlineStr">
        <is>
          <t>KRAMFORS</t>
        </is>
      </c>
      <c r="G928" t="n">
        <v>11.2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51400-2025</t>
        </is>
      </c>
      <c r="B929" s="1" t="n">
        <v>45950.48018518519</v>
      </c>
      <c r="C929" s="1" t="n">
        <v>45962</v>
      </c>
      <c r="D929" t="inlineStr">
        <is>
          <t>VÄSTERNORRLANDS LÄN</t>
        </is>
      </c>
      <c r="E929" t="inlineStr">
        <is>
          <t>KRAMFORS</t>
        </is>
      </c>
      <c r="G929" t="n">
        <v>0.6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43029-2025</t>
        </is>
      </c>
      <c r="B930" s="1" t="n">
        <v>45909.5356712963</v>
      </c>
      <c r="C930" s="1" t="n">
        <v>45962</v>
      </c>
      <c r="D930" t="inlineStr">
        <is>
          <t>VÄSTERNORRLANDS LÄN</t>
        </is>
      </c>
      <c r="E930" t="inlineStr">
        <is>
          <t>KRAMFORS</t>
        </is>
      </c>
      <c r="G930" t="n">
        <v>0.6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42951-2025</t>
        </is>
      </c>
      <c r="B931" s="1" t="n">
        <v>45909.35418981482</v>
      </c>
      <c r="C931" s="1" t="n">
        <v>45962</v>
      </c>
      <c r="D931" t="inlineStr">
        <is>
          <t>VÄSTERNORRLANDS LÄN</t>
        </is>
      </c>
      <c r="E931" t="inlineStr">
        <is>
          <t>KRAMFORS</t>
        </is>
      </c>
      <c r="G931" t="n">
        <v>0.5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51313-2025</t>
        </is>
      </c>
      <c r="B932" s="1" t="n">
        <v>45950.37559027778</v>
      </c>
      <c r="C932" s="1" t="n">
        <v>45962</v>
      </c>
      <c r="D932" t="inlineStr">
        <is>
          <t>VÄSTERNORRLANDS LÄN</t>
        </is>
      </c>
      <c r="E932" t="inlineStr">
        <is>
          <t>KRAMFORS</t>
        </is>
      </c>
      <c r="G932" t="n">
        <v>1.3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42952-2025</t>
        </is>
      </c>
      <c r="B933" s="1" t="n">
        <v>45909.35461805556</v>
      </c>
      <c r="C933" s="1" t="n">
        <v>45962</v>
      </c>
      <c r="D933" t="inlineStr">
        <is>
          <t>VÄSTERNORRLANDS LÄN</t>
        </is>
      </c>
      <c r="E933" t="inlineStr">
        <is>
          <t>KRAMFORS</t>
        </is>
      </c>
      <c r="G933" t="n">
        <v>0.3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42975-2025</t>
        </is>
      </c>
      <c r="B934" s="1" t="n">
        <v>45909.42412037037</v>
      </c>
      <c r="C934" s="1" t="n">
        <v>45962</v>
      </c>
      <c r="D934" t="inlineStr">
        <is>
          <t>VÄSTERNORRLANDS LÄN</t>
        </is>
      </c>
      <c r="E934" t="inlineStr">
        <is>
          <t>KRAMFORS</t>
        </is>
      </c>
      <c r="G934" t="n">
        <v>2.2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52057-2025</t>
        </is>
      </c>
      <c r="B935" s="1" t="n">
        <v>45952.63260416667</v>
      </c>
      <c r="C935" s="1" t="n">
        <v>45962</v>
      </c>
      <c r="D935" t="inlineStr">
        <is>
          <t>VÄSTERNORRLANDS LÄN</t>
        </is>
      </c>
      <c r="E935" t="inlineStr">
        <is>
          <t>KRAMFORS</t>
        </is>
      </c>
      <c r="G935" t="n">
        <v>6.6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52049-2025</t>
        </is>
      </c>
      <c r="B936" s="1" t="n">
        <v>45952.61918981482</v>
      </c>
      <c r="C936" s="1" t="n">
        <v>45962</v>
      </c>
      <c r="D936" t="inlineStr">
        <is>
          <t>VÄSTERNORRLANDS LÄN</t>
        </is>
      </c>
      <c r="E936" t="inlineStr">
        <is>
          <t>KRAMFORS</t>
        </is>
      </c>
      <c r="G936" t="n">
        <v>5.2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52120-2025</t>
        </is>
      </c>
      <c r="B937" s="1" t="n">
        <v>45952</v>
      </c>
      <c r="C937" s="1" t="n">
        <v>45962</v>
      </c>
      <c r="D937" t="inlineStr">
        <is>
          <t>VÄSTERNORRLANDS LÄN</t>
        </is>
      </c>
      <c r="E937" t="inlineStr">
        <is>
          <t>KRAMFORS</t>
        </is>
      </c>
      <c r="G937" t="n">
        <v>1.3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27377-2025</t>
        </is>
      </c>
      <c r="B938" s="1" t="n">
        <v>45812</v>
      </c>
      <c r="C938" s="1" t="n">
        <v>45962</v>
      </c>
      <c r="D938" t="inlineStr">
        <is>
          <t>VÄSTERNORRLANDS LÄN</t>
        </is>
      </c>
      <c r="E938" t="inlineStr">
        <is>
          <t>KRAMFORS</t>
        </is>
      </c>
      <c r="G938" t="n">
        <v>1.6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52107-2025</t>
        </is>
      </c>
      <c r="B939" s="1" t="n">
        <v>45952</v>
      </c>
      <c r="C939" s="1" t="n">
        <v>45962</v>
      </c>
      <c r="D939" t="inlineStr">
        <is>
          <t>VÄSTERNORRLANDS LÄN</t>
        </is>
      </c>
      <c r="E939" t="inlineStr">
        <is>
          <t>KRAMFORS</t>
        </is>
      </c>
      <c r="G939" t="n">
        <v>2.3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43395-2025</t>
        </is>
      </c>
      <c r="B940" s="1" t="n">
        <v>45911.37043981482</v>
      </c>
      <c r="C940" s="1" t="n">
        <v>45962</v>
      </c>
      <c r="D940" t="inlineStr">
        <is>
          <t>VÄSTERNORRLANDS LÄN</t>
        </is>
      </c>
      <c r="E940" t="inlineStr">
        <is>
          <t>KRAMFORS</t>
        </is>
      </c>
      <c r="G940" t="n">
        <v>3.6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43394-2025</t>
        </is>
      </c>
      <c r="B941" s="1" t="n">
        <v>45911.37017361111</v>
      </c>
      <c r="C941" s="1" t="n">
        <v>45962</v>
      </c>
      <c r="D941" t="inlineStr">
        <is>
          <t>VÄSTERNORRLANDS LÄN</t>
        </is>
      </c>
      <c r="E941" t="inlineStr">
        <is>
          <t>KRAMFORS</t>
        </is>
      </c>
      <c r="G941" t="n">
        <v>2.6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52080-2025</t>
        </is>
      </c>
      <c r="B942" s="1" t="n">
        <v>45952.66023148148</v>
      </c>
      <c r="C942" s="1" t="n">
        <v>45962</v>
      </c>
      <c r="D942" t="inlineStr">
        <is>
          <t>VÄSTERNORRLANDS LÄN</t>
        </is>
      </c>
      <c r="E942" t="inlineStr">
        <is>
          <t>KRAMFORS</t>
        </is>
      </c>
      <c r="G942" t="n">
        <v>5.8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41645-2025</t>
        </is>
      </c>
      <c r="B943" s="1" t="n">
        <v>45902</v>
      </c>
      <c r="C943" s="1" t="n">
        <v>45962</v>
      </c>
      <c r="D943" t="inlineStr">
        <is>
          <t>VÄSTERNORRLANDS LÄN</t>
        </is>
      </c>
      <c r="E943" t="inlineStr">
        <is>
          <t>KRAMFORS</t>
        </is>
      </c>
      <c r="G943" t="n">
        <v>20.4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43864-2025</t>
        </is>
      </c>
      <c r="B944" s="1" t="n">
        <v>45912.65693287037</v>
      </c>
      <c r="C944" s="1" t="n">
        <v>45962</v>
      </c>
      <c r="D944" t="inlineStr">
        <is>
          <t>VÄSTERNORRLANDS LÄN</t>
        </is>
      </c>
      <c r="E944" t="inlineStr">
        <is>
          <t>KRAMFORS</t>
        </is>
      </c>
      <c r="F944" t="inlineStr">
        <is>
          <t>SCA</t>
        </is>
      </c>
      <c r="G944" t="n">
        <v>2.6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52426-2025</t>
        </is>
      </c>
      <c r="B945" s="1" t="n">
        <v>45954.38292824074</v>
      </c>
      <c r="C945" s="1" t="n">
        <v>45962</v>
      </c>
      <c r="D945" t="inlineStr">
        <is>
          <t>VÄSTERNORRLANDS LÄN</t>
        </is>
      </c>
      <c r="E945" t="inlineStr">
        <is>
          <t>KRAMFORS</t>
        </is>
      </c>
      <c r="G945" t="n">
        <v>3.4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52054-2025</t>
        </is>
      </c>
      <c r="B946" s="1" t="n">
        <v>45952.6281712963</v>
      </c>
      <c r="C946" s="1" t="n">
        <v>45962</v>
      </c>
      <c r="D946" t="inlineStr">
        <is>
          <t>VÄSTERNORRLANDS LÄN</t>
        </is>
      </c>
      <c r="E946" t="inlineStr">
        <is>
          <t>KRAMFORS</t>
        </is>
      </c>
      <c r="G946" t="n">
        <v>6.6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51929-2025</t>
        </is>
      </c>
      <c r="B947" s="1" t="n">
        <v>45952</v>
      </c>
      <c r="C947" s="1" t="n">
        <v>45962</v>
      </c>
      <c r="D947" t="inlineStr">
        <is>
          <t>VÄSTERNORRLANDS LÄN</t>
        </is>
      </c>
      <c r="E947" t="inlineStr">
        <is>
          <t>KRAMFORS</t>
        </is>
      </c>
      <c r="G947" t="n">
        <v>1.2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51208-2025</t>
        </is>
      </c>
      <c r="B948" s="1" t="n">
        <v>45947</v>
      </c>
      <c r="C948" s="1" t="n">
        <v>45962</v>
      </c>
      <c r="D948" t="inlineStr">
        <is>
          <t>VÄSTERNORRLANDS LÄN</t>
        </is>
      </c>
      <c r="E948" t="inlineStr">
        <is>
          <t>KRAMFORS</t>
        </is>
      </c>
      <c r="G948" t="n">
        <v>9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52961-2025</t>
        </is>
      </c>
      <c r="B949" s="1" t="n">
        <v>45957.66293981481</v>
      </c>
      <c r="C949" s="1" t="n">
        <v>45962</v>
      </c>
      <c r="D949" t="inlineStr">
        <is>
          <t>VÄSTERNORRLANDS LÄN</t>
        </is>
      </c>
      <c r="E949" t="inlineStr">
        <is>
          <t>KRAMFORS</t>
        </is>
      </c>
      <c r="G949" t="n">
        <v>9.199999999999999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41650-2025</t>
        </is>
      </c>
      <c r="B950" s="1" t="n">
        <v>45902</v>
      </c>
      <c r="C950" s="1" t="n">
        <v>45962</v>
      </c>
      <c r="D950" t="inlineStr">
        <is>
          <t>VÄSTERNORRLANDS LÄN</t>
        </is>
      </c>
      <c r="E950" t="inlineStr">
        <is>
          <t>KRAMFORS</t>
        </is>
      </c>
      <c r="G950" t="n">
        <v>1.9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46600-2025</t>
        </is>
      </c>
      <c r="B951" s="1" t="n">
        <v>45926</v>
      </c>
      <c r="C951" s="1" t="n">
        <v>45962</v>
      </c>
      <c r="D951" t="inlineStr">
        <is>
          <t>VÄSTERNORRLANDS LÄN</t>
        </is>
      </c>
      <c r="E951" t="inlineStr">
        <is>
          <t>KRAMFORS</t>
        </is>
      </c>
      <c r="G951" t="n">
        <v>10.1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43784-2025</t>
        </is>
      </c>
      <c r="B952" s="1" t="n">
        <v>45912</v>
      </c>
      <c r="C952" s="1" t="n">
        <v>45962</v>
      </c>
      <c r="D952" t="inlineStr">
        <is>
          <t>VÄSTERNORRLANDS LÄN</t>
        </is>
      </c>
      <c r="E952" t="inlineStr">
        <is>
          <t>KRAMFORS</t>
        </is>
      </c>
      <c r="G952" t="n">
        <v>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52721-2025</t>
        </is>
      </c>
      <c r="B953" s="1" t="n">
        <v>45957.34423611111</v>
      </c>
      <c r="C953" s="1" t="n">
        <v>45962</v>
      </c>
      <c r="D953" t="inlineStr">
        <is>
          <t>VÄSTERNORRLANDS LÄN</t>
        </is>
      </c>
      <c r="E953" t="inlineStr">
        <is>
          <t>KRAMFORS</t>
        </is>
      </c>
      <c r="G953" t="n">
        <v>6.2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52971-2025</t>
        </is>
      </c>
      <c r="B954" s="1" t="n">
        <v>45957.67755787037</v>
      </c>
      <c r="C954" s="1" t="n">
        <v>45962</v>
      </c>
      <c r="D954" t="inlineStr">
        <is>
          <t>VÄSTERNORRLANDS LÄN</t>
        </is>
      </c>
      <c r="E954" t="inlineStr">
        <is>
          <t>KRAMFORS</t>
        </is>
      </c>
      <c r="F954" t="inlineStr">
        <is>
          <t>SCA</t>
        </is>
      </c>
      <c r="G954" t="n">
        <v>1.5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53452-2025</t>
        </is>
      </c>
      <c r="B955" s="1" t="n">
        <v>45959.65700231482</v>
      </c>
      <c r="C955" s="1" t="n">
        <v>45962</v>
      </c>
      <c r="D955" t="inlineStr">
        <is>
          <t>VÄSTERNORRLANDS LÄN</t>
        </is>
      </c>
      <c r="E955" t="inlineStr">
        <is>
          <t>KRAMFORS</t>
        </is>
      </c>
      <c r="G955" t="n">
        <v>2.6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44501-2025</t>
        </is>
      </c>
      <c r="B956" s="1" t="n">
        <v>45916.6775462963</v>
      </c>
      <c r="C956" s="1" t="n">
        <v>45962</v>
      </c>
      <c r="D956" t="inlineStr">
        <is>
          <t>VÄSTERNORRLANDS LÄN</t>
        </is>
      </c>
      <c r="E956" t="inlineStr">
        <is>
          <t>KRAMFORS</t>
        </is>
      </c>
      <c r="G956" t="n">
        <v>1.8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53368-2025</t>
        </is>
      </c>
      <c r="B957" s="1" t="n">
        <v>45959.49068287037</v>
      </c>
      <c r="C957" s="1" t="n">
        <v>45962</v>
      </c>
      <c r="D957" t="inlineStr">
        <is>
          <t>VÄSTERNORRLANDS LÄN</t>
        </is>
      </c>
      <c r="E957" t="inlineStr">
        <is>
          <t>KRAMFORS</t>
        </is>
      </c>
      <c r="G957" t="n">
        <v>1.3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44509-2025</t>
        </is>
      </c>
      <c r="B958" s="1" t="n">
        <v>45916.68762731482</v>
      </c>
      <c r="C958" s="1" t="n">
        <v>45962</v>
      </c>
      <c r="D958" t="inlineStr">
        <is>
          <t>VÄSTERNORRLANDS LÄN</t>
        </is>
      </c>
      <c r="E958" t="inlineStr">
        <is>
          <t>KRAMFORS</t>
        </is>
      </c>
      <c r="G958" t="n">
        <v>0.9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53058-2025</t>
        </is>
      </c>
      <c r="B959" s="1" t="n">
        <v>45958.36549768518</v>
      </c>
      <c r="C959" s="1" t="n">
        <v>45962</v>
      </c>
      <c r="D959" t="inlineStr">
        <is>
          <t>VÄSTERNORRLANDS LÄN</t>
        </is>
      </c>
      <c r="E959" t="inlineStr">
        <is>
          <t>KRAMFORS</t>
        </is>
      </c>
      <c r="G959" t="n">
        <v>3.8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53314-2025</t>
        </is>
      </c>
      <c r="B960" s="1" t="n">
        <v>45959.34474537037</v>
      </c>
      <c r="C960" s="1" t="n">
        <v>45962</v>
      </c>
      <c r="D960" t="inlineStr">
        <is>
          <t>VÄSTERNORRLANDS LÄN</t>
        </is>
      </c>
      <c r="E960" t="inlineStr">
        <is>
          <t>KRAMFORS</t>
        </is>
      </c>
      <c r="G960" t="n">
        <v>2.7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53365-2025</t>
        </is>
      </c>
      <c r="B961" s="1" t="n">
        <v>45959.48501157408</v>
      </c>
      <c r="C961" s="1" t="n">
        <v>45962</v>
      </c>
      <c r="D961" t="inlineStr">
        <is>
          <t>VÄSTERNORRLANDS LÄN</t>
        </is>
      </c>
      <c r="E961" t="inlineStr">
        <is>
          <t>KRAMFORS</t>
        </is>
      </c>
      <c r="G961" t="n">
        <v>2.7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53373-2025</t>
        </is>
      </c>
      <c r="B962" s="1" t="n">
        <v>45959.50439814815</v>
      </c>
      <c r="C962" s="1" t="n">
        <v>45962</v>
      </c>
      <c r="D962" t="inlineStr">
        <is>
          <t>VÄSTERNORRLANDS LÄN</t>
        </is>
      </c>
      <c r="E962" t="inlineStr">
        <is>
          <t>KRAMFORS</t>
        </is>
      </c>
      <c r="G962" t="n">
        <v>2.2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53372-2025</t>
        </is>
      </c>
      <c r="B963" s="1" t="n">
        <v>45959.50277777778</v>
      </c>
      <c r="C963" s="1" t="n">
        <v>45962</v>
      </c>
      <c r="D963" t="inlineStr">
        <is>
          <t>VÄSTERNORRLANDS LÄN</t>
        </is>
      </c>
      <c r="E963" t="inlineStr">
        <is>
          <t>KRAMFORS</t>
        </is>
      </c>
      <c r="G963" t="n">
        <v>1.3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53326-2025</t>
        </is>
      </c>
      <c r="B964" s="1" t="n">
        <v>45959.36498842593</v>
      </c>
      <c r="C964" s="1" t="n">
        <v>45962</v>
      </c>
      <c r="D964" t="inlineStr">
        <is>
          <t>VÄSTERNORRLANDS LÄN</t>
        </is>
      </c>
      <c r="E964" t="inlineStr">
        <is>
          <t>KRAMFORS</t>
        </is>
      </c>
      <c r="G964" t="n">
        <v>4.6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44829-2025</t>
        </is>
      </c>
      <c r="B965" s="1" t="n">
        <v>45918</v>
      </c>
      <c r="C965" s="1" t="n">
        <v>45962</v>
      </c>
      <c r="D965" t="inlineStr">
        <is>
          <t>VÄSTERNORRLANDS LÄN</t>
        </is>
      </c>
      <c r="E965" t="inlineStr">
        <is>
          <t>KRAMFORS</t>
        </is>
      </c>
      <c r="G965" t="n">
        <v>3.6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53790-2025</t>
        </is>
      </c>
      <c r="B966" s="1" t="n">
        <v>45960.72025462963</v>
      </c>
      <c r="C966" s="1" t="n">
        <v>45962</v>
      </c>
      <c r="D966" t="inlineStr">
        <is>
          <t>VÄSTERNORRLANDS LÄN</t>
        </is>
      </c>
      <c r="E966" t="inlineStr">
        <is>
          <t>KRAMFORS</t>
        </is>
      </c>
      <c r="G966" t="n">
        <v>0.5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53329-2025</t>
        </is>
      </c>
      <c r="B967" s="1" t="n">
        <v>45959</v>
      </c>
      <c r="C967" s="1" t="n">
        <v>45962</v>
      </c>
      <c r="D967" t="inlineStr">
        <is>
          <t>VÄSTERNORRLANDS LÄN</t>
        </is>
      </c>
      <c r="E967" t="inlineStr">
        <is>
          <t>KRAMFORS</t>
        </is>
      </c>
      <c r="G967" t="n">
        <v>7.8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52924-2025</t>
        </is>
      </c>
      <c r="B968" s="1" t="n">
        <v>45957</v>
      </c>
      <c r="C968" s="1" t="n">
        <v>45962</v>
      </c>
      <c r="D968" t="inlineStr">
        <is>
          <t>VÄSTERNORRLANDS LÄN</t>
        </is>
      </c>
      <c r="E968" t="inlineStr">
        <is>
          <t>KRAMFORS</t>
        </is>
      </c>
      <c r="G968" t="n">
        <v>7.6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45041-2025</t>
        </is>
      </c>
      <c r="B969" s="1" t="n">
        <v>45918</v>
      </c>
      <c r="C969" s="1" t="n">
        <v>45962</v>
      </c>
      <c r="D969" t="inlineStr">
        <is>
          <t>VÄSTERNORRLANDS LÄN</t>
        </is>
      </c>
      <c r="E969" t="inlineStr">
        <is>
          <t>KRAMFORS</t>
        </is>
      </c>
      <c r="G969" t="n">
        <v>1.8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45042-2025</t>
        </is>
      </c>
      <c r="B970" s="1" t="n">
        <v>45918</v>
      </c>
      <c r="C970" s="1" t="n">
        <v>45962</v>
      </c>
      <c r="D970" t="inlineStr">
        <is>
          <t>VÄSTERNORRLANDS LÄN</t>
        </is>
      </c>
      <c r="E970" t="inlineStr">
        <is>
          <t>KRAMFORS</t>
        </is>
      </c>
      <c r="G970" t="n">
        <v>8.6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53431-2025</t>
        </is>
      </c>
      <c r="B971" s="1" t="n">
        <v>45959</v>
      </c>
      <c r="C971" s="1" t="n">
        <v>45962</v>
      </c>
      <c r="D971" t="inlineStr">
        <is>
          <t>VÄSTERNORRLANDS LÄN</t>
        </is>
      </c>
      <c r="E971" t="inlineStr">
        <is>
          <t>KRAMFORS</t>
        </is>
      </c>
      <c r="G971" t="n">
        <v>0.7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53449-2025</t>
        </is>
      </c>
      <c r="B972" s="1" t="n">
        <v>45959</v>
      </c>
      <c r="C972" s="1" t="n">
        <v>45962</v>
      </c>
      <c r="D972" t="inlineStr">
        <is>
          <t>VÄSTERNORRLANDS LÄN</t>
        </is>
      </c>
      <c r="E972" t="inlineStr">
        <is>
          <t>KRAMFORS</t>
        </is>
      </c>
      <c r="G972" t="n">
        <v>0.7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53703-2025</t>
        </is>
      </c>
      <c r="B973" s="1" t="n">
        <v>45960.60027777778</v>
      </c>
      <c r="C973" s="1" t="n">
        <v>45962</v>
      </c>
      <c r="D973" t="inlineStr">
        <is>
          <t>VÄSTERNORRLANDS LÄN</t>
        </is>
      </c>
      <c r="E973" t="inlineStr">
        <is>
          <t>KRAMFORS</t>
        </is>
      </c>
      <c r="G973" t="n">
        <v>7.9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53791-2025</t>
        </is>
      </c>
      <c r="B974" s="1" t="n">
        <v>45960.72030092592</v>
      </c>
      <c r="C974" s="1" t="n">
        <v>45962</v>
      </c>
      <c r="D974" t="inlineStr">
        <is>
          <t>VÄSTERNORRLANDS LÄN</t>
        </is>
      </c>
      <c r="E974" t="inlineStr">
        <is>
          <t>KRAMFORS</t>
        </is>
      </c>
      <c r="G974" t="n">
        <v>0.8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53792-2025</t>
        </is>
      </c>
      <c r="B975" s="1" t="n">
        <v>45960.72216435185</v>
      </c>
      <c r="C975" s="1" t="n">
        <v>45962</v>
      </c>
      <c r="D975" t="inlineStr">
        <is>
          <t>VÄSTERNORRLANDS LÄN</t>
        </is>
      </c>
      <c r="E975" t="inlineStr">
        <is>
          <t>KRAMFORS</t>
        </is>
      </c>
      <c r="G975" t="n">
        <v>2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45023-2025</t>
        </is>
      </c>
      <c r="B976" s="1" t="n">
        <v>45918.68762731482</v>
      </c>
      <c r="C976" s="1" t="n">
        <v>45962</v>
      </c>
      <c r="D976" t="inlineStr">
        <is>
          <t>VÄSTERNORRLANDS LÄN</t>
        </is>
      </c>
      <c r="E976" t="inlineStr">
        <is>
          <t>KRAMFORS</t>
        </is>
      </c>
      <c r="G976" t="n">
        <v>2.4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18655-2025</t>
        </is>
      </c>
      <c r="B977" s="1" t="n">
        <v>45763</v>
      </c>
      <c r="C977" s="1" t="n">
        <v>45962</v>
      </c>
      <c r="D977" t="inlineStr">
        <is>
          <t>VÄSTERNORRLANDS LÄN</t>
        </is>
      </c>
      <c r="E977" t="inlineStr">
        <is>
          <t>KRAMFORS</t>
        </is>
      </c>
      <c r="F977" t="inlineStr">
        <is>
          <t>SCA</t>
        </is>
      </c>
      <c r="G977" t="n">
        <v>10.5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>
      <c r="A978" t="inlineStr">
        <is>
          <t>A 53532-2025</t>
        </is>
      </c>
      <c r="B978" s="1" t="n">
        <v>45960.36541666667</v>
      </c>
      <c r="C978" s="1" t="n">
        <v>45962</v>
      </c>
      <c r="D978" t="inlineStr">
        <is>
          <t>VÄSTERNORRLANDS LÄN</t>
        </is>
      </c>
      <c r="E978" t="inlineStr">
        <is>
          <t>KRAMFORS</t>
        </is>
      </c>
      <c r="G978" t="n">
        <v>1.2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2025-11-01T10:02:51Z</dcterms:created>
  <dcterms:modified xmlns:dcterms="http://purl.org/dc/terms/" xmlns:xsi="http://www.w3.org/2001/XMLSchema-instance" xsi:type="dcterms:W3CDTF">2025-11-01T10:02:52Z</dcterms:modified>
</cp:coreProperties>
</file>