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45955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10146-2025</t>
        </is>
      </c>
      <c r="B3" s="1" t="n">
        <v>45719.63833333334</v>
      </c>
      <c r="C3" s="1" t="n">
        <v>45955</v>
      </c>
      <c r="D3" t="inlineStr">
        <is>
          <t>VÄSTERNORRLANDS LÄN</t>
        </is>
      </c>
      <c r="E3" t="inlineStr">
        <is>
          <t>ÖRNSKÖLDSVIK</t>
        </is>
      </c>
      <c r="G3" t="n">
        <v>5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HYPERLINK("https://klasma.github.io/Logging_2284/artfynd/A 10146-2025 artfynd.xlsx", "A 10146-2025")</f>
        <v/>
      </c>
      <c r="T3">
        <f>HYPERLINK("https://klasma.github.io/Logging_2284/kartor/A 10146-2025 karta.png", "A 10146-2025")</f>
        <v/>
      </c>
      <c r="V3">
        <f>HYPERLINK("https://klasma.github.io/Logging_2284/klagomål/A 10146-2025 FSC-klagomål.docx", "A 10146-2025")</f>
        <v/>
      </c>
      <c r="W3">
        <f>HYPERLINK("https://klasma.github.io/Logging_2284/klagomålsmail/A 10146-2025 FSC-klagomål mail.docx", "A 10146-2025")</f>
        <v/>
      </c>
      <c r="X3">
        <f>HYPERLINK("https://klasma.github.io/Logging_2284/tillsyn/A 10146-2025 tillsynsbegäran.docx", "A 10146-2025")</f>
        <v/>
      </c>
      <c r="Y3">
        <f>HYPERLINK("https://klasma.github.io/Logging_2284/tillsynsmail/A 10146-2025 tillsynsbegäran mail.docx", "A 10146-2025")</f>
        <v/>
      </c>
      <c r="Z3">
        <f>HYPERLINK("https://klasma.github.io/Logging_2284/fåglar/A 10146-2025 prioriterade fågelarter.docx", "A 10146-2025")</f>
        <v/>
      </c>
    </row>
    <row r="4" ht="15" customHeight="1">
      <c r="A4" t="inlineStr">
        <is>
          <t>A 27938-2023</t>
        </is>
      </c>
      <c r="B4" s="1" t="n">
        <v>45098.66119212963</v>
      </c>
      <c r="C4" s="1" t="n">
        <v>45955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6.5</v>
      </c>
      <c r="H4" t="n">
        <v>5</v>
      </c>
      <c r="I4" t="n">
        <v>6</v>
      </c>
      <c r="J4" t="n">
        <v>9</v>
      </c>
      <c r="K4" t="n">
        <v>0</v>
      </c>
      <c r="L4" t="n">
        <v>0</v>
      </c>
      <c r="M4" t="n">
        <v>0</v>
      </c>
      <c r="N4" t="n">
        <v>0</v>
      </c>
      <c r="O4" t="n">
        <v>9</v>
      </c>
      <c r="P4" t="n">
        <v>0</v>
      </c>
      <c r="Q4" t="n">
        <v>17</v>
      </c>
      <c r="R4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4">
        <f>HYPERLINK("https://klasma.github.io/Logging_2284/artfynd/A 27938-2023 artfynd.xlsx", "A 27938-2023")</f>
        <v/>
      </c>
      <c r="T4">
        <f>HYPERLINK("https://klasma.github.io/Logging_2284/kartor/A 27938-2023 karta.png", "A 27938-2023")</f>
        <v/>
      </c>
      <c r="V4">
        <f>HYPERLINK("https://klasma.github.io/Logging_2284/klagomål/A 27938-2023 FSC-klagomål.docx", "A 27938-2023")</f>
        <v/>
      </c>
      <c r="W4">
        <f>HYPERLINK("https://klasma.github.io/Logging_2284/klagomålsmail/A 27938-2023 FSC-klagomål mail.docx", "A 27938-2023")</f>
        <v/>
      </c>
      <c r="X4">
        <f>HYPERLINK("https://klasma.github.io/Logging_2284/tillsyn/A 27938-2023 tillsynsbegäran.docx", "A 27938-2023")</f>
        <v/>
      </c>
      <c r="Y4">
        <f>HYPERLINK("https://klasma.github.io/Logging_2284/tillsynsmail/A 27938-2023 tillsynsbegäran mail.docx", "A 27938-2023")</f>
        <v/>
      </c>
      <c r="Z4">
        <f>HYPERLINK("https://klasma.github.io/Logging_2284/fåglar/A 27938-2023 prioriterade fågelarter.docx", "A 27938-2023")</f>
        <v/>
      </c>
    </row>
    <row r="5" ht="15" customHeight="1">
      <c r="A5" t="inlineStr">
        <is>
          <t>A 44390-2025</t>
        </is>
      </c>
      <c r="B5" s="1" t="n">
        <v>45916.49240740741</v>
      </c>
      <c r="C5" s="1" t="n">
        <v>45955</v>
      </c>
      <c r="D5" t="inlineStr">
        <is>
          <t>VÄSTERNORRLANDS LÄN</t>
        </is>
      </c>
      <c r="E5" t="inlineStr">
        <is>
          <t>ÖRNSKÖLDSVIK</t>
        </is>
      </c>
      <c r="G5" t="n">
        <v>13</v>
      </c>
      <c r="H5" t="n">
        <v>4</v>
      </c>
      <c r="I5" t="n">
        <v>2</v>
      </c>
      <c r="J5" t="n">
        <v>13</v>
      </c>
      <c r="K5" t="n">
        <v>1</v>
      </c>
      <c r="L5" t="n">
        <v>0</v>
      </c>
      <c r="M5" t="n">
        <v>0</v>
      </c>
      <c r="N5" t="n">
        <v>0</v>
      </c>
      <c r="O5" t="n">
        <v>14</v>
      </c>
      <c r="P5" t="n">
        <v>1</v>
      </c>
      <c r="Q5" t="n">
        <v>17</v>
      </c>
      <c r="R5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5">
        <f>HYPERLINK("https://klasma.github.io/Logging_2284/artfynd/A 44390-2025 artfynd.xlsx", "A 44390-2025")</f>
        <v/>
      </c>
      <c r="T5">
        <f>HYPERLINK("https://klasma.github.io/Logging_2284/kartor/A 44390-2025 karta.png", "A 44390-2025")</f>
        <v/>
      </c>
      <c r="V5">
        <f>HYPERLINK("https://klasma.github.io/Logging_2284/klagomål/A 44390-2025 FSC-klagomål.docx", "A 44390-2025")</f>
        <v/>
      </c>
      <c r="W5">
        <f>HYPERLINK("https://klasma.github.io/Logging_2284/klagomålsmail/A 44390-2025 FSC-klagomål mail.docx", "A 44390-2025")</f>
        <v/>
      </c>
      <c r="X5">
        <f>HYPERLINK("https://klasma.github.io/Logging_2284/tillsyn/A 44390-2025 tillsynsbegäran.docx", "A 44390-2025")</f>
        <v/>
      </c>
      <c r="Y5">
        <f>HYPERLINK("https://klasma.github.io/Logging_2284/tillsynsmail/A 44390-2025 tillsynsbegäran mail.docx", "A 44390-2025")</f>
        <v/>
      </c>
      <c r="Z5">
        <f>HYPERLINK("https://klasma.github.io/Logging_2284/fåglar/A 44390-2025 prioriterade fågelarter.docx", "A 44390-2025")</f>
        <v/>
      </c>
    </row>
    <row r="6" ht="15" customHeight="1">
      <c r="A6" t="inlineStr">
        <is>
          <t>A 35844-2022</t>
        </is>
      </c>
      <c r="B6" s="1" t="n">
        <v>44802</v>
      </c>
      <c r="C6" s="1" t="n">
        <v>45955</v>
      </c>
      <c r="D6" t="inlineStr">
        <is>
          <t>VÄSTERNORRLANDS LÄN</t>
        </is>
      </c>
      <c r="E6" t="inlineStr">
        <is>
          <t>ÖRNSKÖLDSVIK</t>
        </is>
      </c>
      <c r="G6" t="n">
        <v>5.1</v>
      </c>
      <c r="H6" t="n">
        <v>2</v>
      </c>
      <c r="I6" t="n">
        <v>7</v>
      </c>
      <c r="J6" t="n">
        <v>9</v>
      </c>
      <c r="K6" t="n">
        <v>1</v>
      </c>
      <c r="L6" t="n">
        <v>0</v>
      </c>
      <c r="M6" t="n">
        <v>0</v>
      </c>
      <c r="N6" t="n">
        <v>0</v>
      </c>
      <c r="O6" t="n">
        <v>10</v>
      </c>
      <c r="P6" t="n">
        <v>1</v>
      </c>
      <c r="Q6" t="n">
        <v>17</v>
      </c>
      <c r="R6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6">
        <f>HYPERLINK("https://klasma.github.io/Logging_2284/artfynd/A 35844-2022 artfynd.xlsx", "A 35844-2022")</f>
        <v/>
      </c>
      <c r="T6">
        <f>HYPERLINK("https://klasma.github.io/Logging_2284/kartor/A 35844-2022 karta.png", "A 35844-2022")</f>
        <v/>
      </c>
      <c r="V6">
        <f>HYPERLINK("https://klasma.github.io/Logging_2284/klagomål/A 35844-2022 FSC-klagomål.docx", "A 35844-2022")</f>
        <v/>
      </c>
      <c r="W6">
        <f>HYPERLINK("https://klasma.github.io/Logging_2284/klagomålsmail/A 35844-2022 FSC-klagomål mail.docx", "A 35844-2022")</f>
        <v/>
      </c>
      <c r="X6">
        <f>HYPERLINK("https://klasma.github.io/Logging_2284/tillsyn/A 35844-2022 tillsynsbegäran.docx", "A 35844-2022")</f>
        <v/>
      </c>
      <c r="Y6">
        <f>HYPERLINK("https://klasma.github.io/Logging_2284/tillsynsmail/A 35844-2022 tillsynsbegäran mail.docx", "A 35844-2022")</f>
        <v/>
      </c>
      <c r="Z6">
        <f>HYPERLINK("https://klasma.github.io/Logging_2284/fåglar/A 35844-2022 prioriterade fågelarter.docx", "A 35844-2022")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45955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45955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45955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45955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27491-2025</t>
        </is>
      </c>
      <c r="B11" s="1" t="n">
        <v>45813.39288194444</v>
      </c>
      <c r="C11" s="1" t="n">
        <v>45955</v>
      </c>
      <c r="D11" t="inlineStr">
        <is>
          <t>VÄSTERNORRLANDS LÄN</t>
        </is>
      </c>
      <c r="E11" t="inlineStr">
        <is>
          <t>ÖRNSKÖLDSVIK</t>
        </is>
      </c>
      <c r="G11" t="n">
        <v>11.6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Rynkskinn
Garnlav
Granticka
Kådvaxskinn
Leptoporus mollis
Tretåig hackspett
Ullticka
Vedskivlav
Plattlummer
Tjäder</t>
        </is>
      </c>
      <c r="S11">
        <f>HYPERLINK("https://klasma.github.io/Logging_2284/artfynd/A 27491-2025 artfynd.xlsx", "A 27491-2025")</f>
        <v/>
      </c>
      <c r="T11">
        <f>HYPERLINK("https://klasma.github.io/Logging_2284/kartor/A 27491-2025 karta.png", "A 27491-2025")</f>
        <v/>
      </c>
      <c r="V11">
        <f>HYPERLINK("https://klasma.github.io/Logging_2284/klagomål/A 27491-2025 FSC-klagomål.docx", "A 27491-2025")</f>
        <v/>
      </c>
      <c r="W11">
        <f>HYPERLINK("https://klasma.github.io/Logging_2284/klagomålsmail/A 27491-2025 FSC-klagomål mail.docx", "A 27491-2025")</f>
        <v/>
      </c>
      <c r="X11">
        <f>HYPERLINK("https://klasma.github.io/Logging_2284/tillsyn/A 27491-2025 tillsynsbegäran.docx", "A 27491-2025")</f>
        <v/>
      </c>
      <c r="Y11">
        <f>HYPERLINK("https://klasma.github.io/Logging_2284/tillsynsmail/A 27491-2025 tillsynsbegäran mail.docx", "A 27491-2025")</f>
        <v/>
      </c>
      <c r="Z11">
        <f>HYPERLINK("https://klasma.github.io/Logging_2284/fåglar/A 27491-2025 prioriterade fågelarter.docx", "A 27491-2025")</f>
        <v/>
      </c>
    </row>
    <row r="12" ht="15" customHeight="1">
      <c r="A12" t="inlineStr">
        <is>
          <t>A 43682-2025</t>
        </is>
      </c>
      <c r="B12" s="1" t="n">
        <v>45912</v>
      </c>
      <c r="C12" s="1" t="n">
        <v>45955</v>
      </c>
      <c r="D12" t="inlineStr">
        <is>
          <t>VÄSTERNORRLANDS LÄN</t>
        </is>
      </c>
      <c r="E12" t="inlineStr">
        <is>
          <t>ÖRNSKÖLDSVIK</t>
        </is>
      </c>
      <c r="G12" t="n">
        <v>6.4</v>
      </c>
      <c r="H12" t="n">
        <v>2</v>
      </c>
      <c r="I12" t="n">
        <v>1</v>
      </c>
      <c r="J12" t="n">
        <v>8</v>
      </c>
      <c r="K12" t="n">
        <v>1</v>
      </c>
      <c r="L12" t="n">
        <v>0</v>
      </c>
      <c r="M12" t="n">
        <v>0</v>
      </c>
      <c r="N12" t="n">
        <v>0</v>
      </c>
      <c r="O12" t="n">
        <v>9</v>
      </c>
      <c r="P12" t="n">
        <v>1</v>
      </c>
      <c r="Q12" t="n">
        <v>10</v>
      </c>
      <c r="R12" s="2" t="inlineStr">
        <is>
          <t>Rynkskinn
Doftskinn
Gammelgransskål
Gränsticka
Spillkråka
Talltita
Ullticka
Vedflamlav
Vedskivlav
Tallfingersvamp</t>
        </is>
      </c>
      <c r="S12">
        <f>HYPERLINK("https://klasma.github.io/Logging_2284/artfynd/A 43682-2025 artfynd.xlsx", "A 43682-2025")</f>
        <v/>
      </c>
      <c r="T12">
        <f>HYPERLINK("https://klasma.github.io/Logging_2284/kartor/A 43682-2025 karta.png", "A 43682-2025")</f>
        <v/>
      </c>
      <c r="V12">
        <f>HYPERLINK("https://klasma.github.io/Logging_2284/klagomål/A 43682-2025 FSC-klagomål.docx", "A 43682-2025")</f>
        <v/>
      </c>
      <c r="W12">
        <f>HYPERLINK("https://klasma.github.io/Logging_2284/klagomålsmail/A 43682-2025 FSC-klagomål mail.docx", "A 43682-2025")</f>
        <v/>
      </c>
      <c r="X12">
        <f>HYPERLINK("https://klasma.github.io/Logging_2284/tillsyn/A 43682-2025 tillsynsbegäran.docx", "A 43682-2025")</f>
        <v/>
      </c>
      <c r="Y12">
        <f>HYPERLINK("https://klasma.github.io/Logging_2284/tillsynsmail/A 43682-2025 tillsynsbegäran mail.docx", "A 43682-2025")</f>
        <v/>
      </c>
      <c r="Z12">
        <f>HYPERLINK("https://klasma.github.io/Logging_2284/fåglar/A 43682-2025 prioriterade fågelarter.docx", "A 43682-2025")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45955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45955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45955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45955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45955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27533-2024</t>
        </is>
      </c>
      <c r="B18" s="1" t="n">
        <v>45474</v>
      </c>
      <c r="C18" s="1" t="n">
        <v>45955</v>
      </c>
      <c r="D18" t="inlineStr">
        <is>
          <t>VÄSTERNORRLANDS LÄN</t>
        </is>
      </c>
      <c r="E18" t="inlineStr">
        <is>
          <t>ÖRNSKÖLDSVIK</t>
        </is>
      </c>
      <c r="G18" t="n">
        <v>8.699999999999999</v>
      </c>
      <c r="H18" t="n">
        <v>3</v>
      </c>
      <c r="I18" t="n">
        <v>2</v>
      </c>
      <c r="J18" t="n">
        <v>2</v>
      </c>
      <c r="K18" t="n">
        <v>2</v>
      </c>
      <c r="L18" t="n">
        <v>0</v>
      </c>
      <c r="M18" t="n">
        <v>0</v>
      </c>
      <c r="N18" t="n">
        <v>0</v>
      </c>
      <c r="O18" t="n">
        <v>4</v>
      </c>
      <c r="P18" t="n">
        <v>2</v>
      </c>
      <c r="Q18" t="n">
        <v>7</v>
      </c>
      <c r="R18" s="2" t="inlineStr">
        <is>
          <t>Knärot
Rynkskinn
Lunglav
Ullticka
Spindelblomster
Spädstarr
Fläcknycklar</t>
        </is>
      </c>
      <c r="S18">
        <f>HYPERLINK("https://klasma.github.io/Logging_2284/artfynd/A 27533-2024 artfynd.xlsx", "A 27533-2024")</f>
        <v/>
      </c>
      <c r="T18">
        <f>HYPERLINK("https://klasma.github.io/Logging_2284/kartor/A 27533-2024 karta.png", "A 27533-2024")</f>
        <v/>
      </c>
      <c r="U18">
        <f>HYPERLINK("https://klasma.github.io/Logging_2284/knärot/A 27533-2024 karta knärot.png", "A 27533-2024")</f>
        <v/>
      </c>
      <c r="V18">
        <f>HYPERLINK("https://klasma.github.io/Logging_2284/klagomål/A 27533-2024 FSC-klagomål.docx", "A 27533-2024")</f>
        <v/>
      </c>
      <c r="W18">
        <f>HYPERLINK("https://klasma.github.io/Logging_2284/klagomålsmail/A 27533-2024 FSC-klagomål mail.docx", "A 27533-2024")</f>
        <v/>
      </c>
      <c r="X18">
        <f>HYPERLINK("https://klasma.github.io/Logging_2284/tillsyn/A 27533-2024 tillsynsbegäran.docx", "A 27533-2024")</f>
        <v/>
      </c>
      <c r="Y18">
        <f>HYPERLINK("https://klasma.github.io/Logging_2284/tillsynsmail/A 27533-2024 tillsynsbegäran mail.docx", "A 27533-2024")</f>
        <v/>
      </c>
    </row>
    <row r="19" ht="15" customHeight="1">
      <c r="A19" t="inlineStr">
        <is>
          <t>A 57858-2022</t>
        </is>
      </c>
      <c r="B19" s="1" t="n">
        <v>44898</v>
      </c>
      <c r="C19" s="1" t="n">
        <v>45955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SCA</t>
        </is>
      </c>
      <c r="G19" t="n">
        <v>4.8</v>
      </c>
      <c r="H19" t="n">
        <v>4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Knärot
Garnlav
Kolflarnlav
Lunglav
Tretåig hackspett
Plattlummer
Lavskrika</t>
        </is>
      </c>
      <c r="S19">
        <f>HYPERLINK("https://klasma.github.io/Logging_2284/artfynd/A 57858-2022 artfynd.xlsx", "A 57858-2022")</f>
        <v/>
      </c>
      <c r="T19">
        <f>HYPERLINK("https://klasma.github.io/Logging_2284/kartor/A 57858-2022 karta.png", "A 57858-2022")</f>
        <v/>
      </c>
      <c r="U19">
        <f>HYPERLINK("https://klasma.github.io/Logging_2284/knärot/A 57858-2022 karta knärot.png", "A 57858-2022")</f>
        <v/>
      </c>
      <c r="V19">
        <f>HYPERLINK("https://klasma.github.io/Logging_2284/klagomål/A 57858-2022 FSC-klagomål.docx", "A 57858-2022")</f>
        <v/>
      </c>
      <c r="W19">
        <f>HYPERLINK("https://klasma.github.io/Logging_2284/klagomålsmail/A 57858-2022 FSC-klagomål mail.docx", "A 57858-2022")</f>
        <v/>
      </c>
      <c r="X19">
        <f>HYPERLINK("https://klasma.github.io/Logging_2284/tillsyn/A 57858-2022 tillsynsbegäran.docx", "A 57858-2022")</f>
        <v/>
      </c>
      <c r="Y19">
        <f>HYPERLINK("https://klasma.github.io/Logging_2284/tillsynsmail/A 57858-2022 tillsynsbegäran mail.docx", "A 57858-2022")</f>
        <v/>
      </c>
      <c r="Z19">
        <f>HYPERLINK("https://klasma.github.io/Logging_2284/fåglar/A 57858-2022 prioriterade fågelarter.docx", "A 57858-2022")</f>
        <v/>
      </c>
    </row>
    <row r="20" ht="15" customHeight="1">
      <c r="A20" t="inlineStr">
        <is>
          <t>A 50264-2024</t>
        </is>
      </c>
      <c r="B20" s="1" t="n">
        <v>45600.58810185185</v>
      </c>
      <c r="C20" s="1" t="n">
        <v>45955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3.6</v>
      </c>
      <c r="H20" t="n">
        <v>1</v>
      </c>
      <c r="I20" t="n">
        <v>3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7</v>
      </c>
      <c r="R20" s="2" t="inlineStr">
        <is>
          <t>Knärot
Granticka
Lunglav
Ullticka
Bårdlav
Skinnlav
Stuplav</t>
        </is>
      </c>
      <c r="S20">
        <f>HYPERLINK("https://klasma.github.io/Logging_2284/artfynd/A 50264-2024 artfynd.xlsx", "A 50264-2024")</f>
        <v/>
      </c>
      <c r="T20">
        <f>HYPERLINK("https://klasma.github.io/Logging_2284/kartor/A 50264-2024 karta.png", "A 50264-2024")</f>
        <v/>
      </c>
      <c r="U20">
        <f>HYPERLINK("https://klasma.github.io/Logging_2284/knärot/A 50264-2024 karta knärot.png", "A 50264-2024")</f>
        <v/>
      </c>
      <c r="V20">
        <f>HYPERLINK("https://klasma.github.io/Logging_2284/klagomål/A 50264-2024 FSC-klagomål.docx", "A 50264-2024")</f>
        <v/>
      </c>
      <c r="W20">
        <f>HYPERLINK("https://klasma.github.io/Logging_2284/klagomålsmail/A 50264-2024 FSC-klagomål mail.docx", "A 50264-2024")</f>
        <v/>
      </c>
      <c r="X20">
        <f>HYPERLINK("https://klasma.github.io/Logging_2284/tillsyn/A 50264-2024 tillsynsbegäran.docx", "A 50264-2024")</f>
        <v/>
      </c>
      <c r="Y20">
        <f>HYPERLINK("https://klasma.github.io/Logging_2284/tillsynsmail/A 50264-2024 tillsynsbegäran mail.docx", "A 50264-2024")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45955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45955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44376-2024</t>
        </is>
      </c>
      <c r="B23" s="1" t="n">
        <v>45573.6583912037</v>
      </c>
      <c r="C23" s="1" t="n">
        <v>45955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SCA</t>
        </is>
      </c>
      <c r="G23" t="n">
        <v>3.7</v>
      </c>
      <c r="H23" t="n">
        <v>1</v>
      </c>
      <c r="I23" t="n">
        <v>1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Rynkskinn
Gammelgransskål
Lunglav
Ullticka
Stuplav
Lavskrika</t>
        </is>
      </c>
      <c r="S23">
        <f>HYPERLINK("https://klasma.github.io/Logging_2284/artfynd/A 44376-2024 artfynd.xlsx", "A 44376-2024")</f>
        <v/>
      </c>
      <c r="T23">
        <f>HYPERLINK("https://klasma.github.io/Logging_2284/kartor/A 44376-2024 karta.png", "A 44376-2024")</f>
        <v/>
      </c>
      <c r="V23">
        <f>HYPERLINK("https://klasma.github.io/Logging_2284/klagomål/A 44376-2024 FSC-klagomål.docx", "A 44376-2024")</f>
        <v/>
      </c>
      <c r="W23">
        <f>HYPERLINK("https://klasma.github.io/Logging_2284/klagomålsmail/A 44376-2024 FSC-klagomål mail.docx", "A 44376-2024")</f>
        <v/>
      </c>
      <c r="X23">
        <f>HYPERLINK("https://klasma.github.io/Logging_2284/tillsyn/A 44376-2024 tillsynsbegäran.docx", "A 44376-2024")</f>
        <v/>
      </c>
      <c r="Y23">
        <f>HYPERLINK("https://klasma.github.io/Logging_2284/tillsynsmail/A 44376-2024 tillsynsbegäran mail.docx", "A 44376-2024")</f>
        <v/>
      </c>
      <c r="Z23">
        <f>HYPERLINK("https://klasma.github.io/Logging_2284/fåglar/A 44376-2024 prioriterade fågelarter.docx", "A 44376-2024")</f>
        <v/>
      </c>
    </row>
    <row r="24" ht="15" customHeight="1">
      <c r="A24" t="inlineStr">
        <is>
          <t>A 7587-2024</t>
        </is>
      </c>
      <c r="B24" s="1" t="n">
        <v>45348</v>
      </c>
      <c r="C24" s="1" t="n">
        <v>45955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10.6</v>
      </c>
      <c r="H24" t="n">
        <v>0</v>
      </c>
      <c r="I24" t="n">
        <v>0</v>
      </c>
      <c r="J24" t="n">
        <v>6</v>
      </c>
      <c r="K24" t="n">
        <v>0</v>
      </c>
      <c r="L24" t="n">
        <v>0</v>
      </c>
      <c r="M24" t="n">
        <v>0</v>
      </c>
      <c r="N24" t="n">
        <v>0</v>
      </c>
      <c r="O24" t="n">
        <v>6</v>
      </c>
      <c r="P24" t="n">
        <v>0</v>
      </c>
      <c r="Q24" t="n">
        <v>6</v>
      </c>
      <c r="R24" s="2" t="inlineStr">
        <is>
          <t>Dvärgbägarlav
Kolflarnlav
Orange taggsvamp
Skrovlig taggsvamp
Svart taggsvamp
Vaddporing</t>
        </is>
      </c>
      <c r="S24">
        <f>HYPERLINK("https://klasma.github.io/Logging_2284/artfynd/A 7587-2024 artfynd.xlsx", "A 7587-2024")</f>
        <v/>
      </c>
      <c r="T24">
        <f>HYPERLINK("https://klasma.github.io/Logging_2284/kartor/A 7587-2024 karta.png", "A 7587-2024")</f>
        <v/>
      </c>
      <c r="V24">
        <f>HYPERLINK("https://klasma.github.io/Logging_2284/klagomål/A 7587-2024 FSC-klagomål.docx", "A 7587-2024")</f>
        <v/>
      </c>
      <c r="W24">
        <f>HYPERLINK("https://klasma.github.io/Logging_2284/klagomålsmail/A 7587-2024 FSC-klagomål mail.docx", "A 7587-2024")</f>
        <v/>
      </c>
      <c r="X24">
        <f>HYPERLINK("https://klasma.github.io/Logging_2284/tillsyn/A 7587-2024 tillsynsbegäran.docx", "A 7587-2024")</f>
        <v/>
      </c>
      <c r="Y24">
        <f>HYPERLINK("https://klasma.github.io/Logging_2284/tillsynsmail/A 7587-2024 tillsynsbegäran mail.docx", "A 7587-2024")</f>
        <v/>
      </c>
    </row>
    <row r="25" ht="15" customHeight="1">
      <c r="A25" t="inlineStr">
        <is>
          <t>A 46423-2024</t>
        </is>
      </c>
      <c r="B25" s="1" t="n">
        <v>45582.4652199074</v>
      </c>
      <c r="C25" s="1" t="n">
        <v>45955</v>
      </c>
      <c r="D25" t="inlineStr">
        <is>
          <t>VÄSTERNORRLANDS LÄN</t>
        </is>
      </c>
      <c r="E25" t="inlineStr">
        <is>
          <t>ÖRNSKÖLDSVIK</t>
        </is>
      </c>
      <c r="G25" t="n">
        <v>2.4</v>
      </c>
      <c r="H25" t="n">
        <v>1</v>
      </c>
      <c r="I25" t="n">
        <v>0</v>
      </c>
      <c r="J25" t="n">
        <v>5</v>
      </c>
      <c r="K25" t="n">
        <v>1</v>
      </c>
      <c r="L25" t="n">
        <v>0</v>
      </c>
      <c r="M25" t="n">
        <v>0</v>
      </c>
      <c r="N25" t="n">
        <v>0</v>
      </c>
      <c r="O25" t="n">
        <v>6</v>
      </c>
      <c r="P25" t="n">
        <v>1</v>
      </c>
      <c r="Q25" t="n">
        <v>6</v>
      </c>
      <c r="R25" s="2" t="inlineStr">
        <is>
          <t>Rynkskinn
Garnlav
Lunglav
Rosenticka
Talltita
Ullticka</t>
        </is>
      </c>
      <c r="S25">
        <f>HYPERLINK("https://klasma.github.io/Logging_2284/artfynd/A 46423-2024 artfynd.xlsx", "A 46423-2024")</f>
        <v/>
      </c>
      <c r="T25">
        <f>HYPERLINK("https://klasma.github.io/Logging_2284/kartor/A 46423-2024 karta.png", "A 46423-2024")</f>
        <v/>
      </c>
      <c r="V25">
        <f>HYPERLINK("https://klasma.github.io/Logging_2284/klagomål/A 46423-2024 FSC-klagomål.docx", "A 46423-2024")</f>
        <v/>
      </c>
      <c r="W25">
        <f>HYPERLINK("https://klasma.github.io/Logging_2284/klagomålsmail/A 46423-2024 FSC-klagomål mail.docx", "A 46423-2024")</f>
        <v/>
      </c>
      <c r="X25">
        <f>HYPERLINK("https://klasma.github.io/Logging_2284/tillsyn/A 46423-2024 tillsynsbegäran.docx", "A 46423-2024")</f>
        <v/>
      </c>
      <c r="Y25">
        <f>HYPERLINK("https://klasma.github.io/Logging_2284/tillsynsmail/A 46423-2024 tillsynsbegäran mail.docx", "A 46423-2024")</f>
        <v/>
      </c>
      <c r="Z25">
        <f>HYPERLINK("https://klasma.github.io/Logging_2284/fåglar/A 46423-2024 prioriterade fågelarter.docx", "A 46423-2024")</f>
        <v/>
      </c>
    </row>
    <row r="26" ht="15" customHeight="1">
      <c r="A26" t="inlineStr">
        <is>
          <t>A 35994-2025</t>
        </is>
      </c>
      <c r="B26" s="1" t="n">
        <v>45863.49002314815</v>
      </c>
      <c r="C26" s="1" t="n">
        <v>45955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SCA</t>
        </is>
      </c>
      <c r="G26" t="n">
        <v>3.3</v>
      </c>
      <c r="H26" t="n">
        <v>0</v>
      </c>
      <c r="I26" t="n">
        <v>3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6</v>
      </c>
      <c r="R26" s="2" t="inlineStr">
        <is>
          <t>Gammelgransskål
Garnlav
Ullticka
Barkkornlav
Mörk husmossa
Stuplav</t>
        </is>
      </c>
      <c r="S26">
        <f>HYPERLINK("https://klasma.github.io/Logging_2284/artfynd/A 35994-2025 artfynd.xlsx", "A 35994-2025")</f>
        <v/>
      </c>
      <c r="T26">
        <f>HYPERLINK("https://klasma.github.io/Logging_2284/kartor/A 35994-2025 karta.png", "A 35994-2025")</f>
        <v/>
      </c>
      <c r="V26">
        <f>HYPERLINK("https://klasma.github.io/Logging_2284/klagomål/A 35994-2025 FSC-klagomål.docx", "A 35994-2025")</f>
        <v/>
      </c>
      <c r="W26">
        <f>HYPERLINK("https://klasma.github.io/Logging_2284/klagomålsmail/A 35994-2025 FSC-klagomål mail.docx", "A 35994-2025")</f>
        <v/>
      </c>
      <c r="X26">
        <f>HYPERLINK("https://klasma.github.io/Logging_2284/tillsyn/A 35994-2025 tillsynsbegäran.docx", "A 35994-2025")</f>
        <v/>
      </c>
      <c r="Y26">
        <f>HYPERLINK("https://klasma.github.io/Logging_2284/tillsynsmail/A 35994-2025 tillsynsbegäran mail.docx", "A 35994-2025")</f>
        <v/>
      </c>
    </row>
    <row r="27" ht="15" customHeight="1">
      <c r="A27" t="inlineStr">
        <is>
          <t>A 2011-2023</t>
        </is>
      </c>
      <c r="B27" s="1" t="n">
        <v>44939</v>
      </c>
      <c r="C27" s="1" t="n">
        <v>45955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Holmen skog AB</t>
        </is>
      </c>
      <c r="G27" t="n">
        <v>7.4</v>
      </c>
      <c r="H27" t="n">
        <v>0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Kolflarnlav
Lunglav
Tallticka
Vedflamlav
Stuplav</t>
        </is>
      </c>
      <c r="S27">
        <f>HYPERLINK("https://klasma.github.io/Logging_2284/artfynd/A 2011-2023 artfynd.xlsx", "A 2011-2023")</f>
        <v/>
      </c>
      <c r="T27">
        <f>HYPERLINK("https://klasma.github.io/Logging_2284/kartor/A 2011-2023 karta.png", "A 2011-2023")</f>
        <v/>
      </c>
      <c r="V27">
        <f>HYPERLINK("https://klasma.github.io/Logging_2284/klagomål/A 2011-2023 FSC-klagomål.docx", "A 2011-2023")</f>
        <v/>
      </c>
      <c r="W27">
        <f>HYPERLINK("https://klasma.github.io/Logging_2284/klagomålsmail/A 2011-2023 FSC-klagomål mail.docx", "A 2011-2023")</f>
        <v/>
      </c>
      <c r="X27">
        <f>HYPERLINK("https://klasma.github.io/Logging_2284/tillsyn/A 2011-2023 tillsynsbegäran.docx", "A 2011-2023")</f>
        <v/>
      </c>
      <c r="Y27">
        <f>HYPERLINK("https://klasma.github.io/Logging_2284/tillsynsmail/A 2011-2023 tillsynsbegäran mail.docx", "A 2011-2023")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45955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32076-2025</t>
        </is>
      </c>
      <c r="B29" s="1" t="n">
        <v>45835.4509837963</v>
      </c>
      <c r="C29" s="1" t="n">
        <v>45955</v>
      </c>
      <c r="D29" t="inlineStr">
        <is>
          <t>VÄSTERNORRLANDS LÄN</t>
        </is>
      </c>
      <c r="E29" t="inlineStr">
        <is>
          <t>ÖRNSKÖLDSVIK</t>
        </is>
      </c>
      <c r="G29" t="n">
        <v>6.3</v>
      </c>
      <c r="H29" t="n">
        <v>2</v>
      </c>
      <c r="I29" t="n">
        <v>0</v>
      </c>
      <c r="J29" t="n">
        <v>4</v>
      </c>
      <c r="K29" t="n">
        <v>1</v>
      </c>
      <c r="L29" t="n">
        <v>0</v>
      </c>
      <c r="M29" t="n">
        <v>0</v>
      </c>
      <c r="N29" t="n">
        <v>0</v>
      </c>
      <c r="O29" t="n">
        <v>5</v>
      </c>
      <c r="P29" t="n">
        <v>1</v>
      </c>
      <c r="Q29" t="n">
        <v>5</v>
      </c>
      <c r="R29" s="2" t="inlineStr">
        <is>
          <t>Rynkskinn
Granticka
Järpe
Tretåig hackspett
Ullticka</t>
        </is>
      </c>
      <c r="S29">
        <f>HYPERLINK("https://klasma.github.io/Logging_2284/artfynd/A 32076-2025 artfynd.xlsx", "A 32076-2025")</f>
        <v/>
      </c>
      <c r="T29">
        <f>HYPERLINK("https://klasma.github.io/Logging_2284/kartor/A 32076-2025 karta.png", "A 32076-2025")</f>
        <v/>
      </c>
      <c r="V29">
        <f>HYPERLINK("https://klasma.github.io/Logging_2284/klagomål/A 32076-2025 FSC-klagomål.docx", "A 32076-2025")</f>
        <v/>
      </c>
      <c r="W29">
        <f>HYPERLINK("https://klasma.github.io/Logging_2284/klagomålsmail/A 32076-2025 FSC-klagomål mail.docx", "A 32076-2025")</f>
        <v/>
      </c>
      <c r="X29">
        <f>HYPERLINK("https://klasma.github.io/Logging_2284/tillsyn/A 32076-2025 tillsynsbegäran.docx", "A 32076-2025")</f>
        <v/>
      </c>
      <c r="Y29">
        <f>HYPERLINK("https://klasma.github.io/Logging_2284/tillsynsmail/A 32076-2025 tillsynsbegäran mail.docx", "A 32076-2025")</f>
        <v/>
      </c>
      <c r="Z29">
        <f>HYPERLINK("https://klasma.github.io/Logging_2284/fåglar/A 32076-2025 prioriterade fågelarter.docx", "A 32076-2025")</f>
        <v/>
      </c>
    </row>
    <row r="30" ht="15" customHeight="1">
      <c r="A30" t="inlineStr">
        <is>
          <t>A 3544-2024</t>
        </is>
      </c>
      <c r="B30" s="1" t="n">
        <v>45320</v>
      </c>
      <c r="C30" s="1" t="n">
        <v>45955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7.3</v>
      </c>
      <c r="H30" t="n">
        <v>0</v>
      </c>
      <c r="I30" t="n">
        <v>1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5</v>
      </c>
      <c r="R30" s="2" t="inlineStr">
        <is>
          <t>Gräddporing
Doftskinn
Garnlav
Reliktbock
Grovticka</t>
        </is>
      </c>
      <c r="S30">
        <f>HYPERLINK("https://klasma.github.io/Logging_2284/artfynd/A 3544-2024 artfynd.xlsx", "A 3544-2024")</f>
        <v/>
      </c>
      <c r="T30">
        <f>HYPERLINK("https://klasma.github.io/Logging_2284/kartor/A 3544-2024 karta.png", "A 3544-2024")</f>
        <v/>
      </c>
      <c r="V30">
        <f>HYPERLINK("https://klasma.github.io/Logging_2284/klagomål/A 3544-2024 FSC-klagomål.docx", "A 3544-2024")</f>
        <v/>
      </c>
      <c r="W30">
        <f>HYPERLINK("https://klasma.github.io/Logging_2284/klagomålsmail/A 3544-2024 FSC-klagomål mail.docx", "A 3544-2024")</f>
        <v/>
      </c>
      <c r="X30">
        <f>HYPERLINK("https://klasma.github.io/Logging_2284/tillsyn/A 3544-2024 tillsynsbegäran.docx", "A 3544-2024")</f>
        <v/>
      </c>
      <c r="Y30">
        <f>HYPERLINK("https://klasma.github.io/Logging_2284/tillsynsmail/A 3544-2024 tillsynsbegäran mail.docx", "A 3544-2024")</f>
        <v/>
      </c>
    </row>
    <row r="31" ht="15" customHeight="1">
      <c r="A31" t="inlineStr">
        <is>
          <t>A 17925-2023</t>
        </is>
      </c>
      <c r="B31" s="1" t="n">
        <v>45040</v>
      </c>
      <c r="C31" s="1" t="n">
        <v>45955</v>
      </c>
      <c r="D31" t="inlineStr">
        <is>
          <t>VÄSTERNORRLANDS LÄN</t>
        </is>
      </c>
      <c r="E31" t="inlineStr">
        <is>
          <t>ÖRNSKÖLDSVIK</t>
        </is>
      </c>
      <c r="G31" t="n">
        <v>14.5</v>
      </c>
      <c r="H31" t="n">
        <v>1</v>
      </c>
      <c r="I31" t="n">
        <v>0</v>
      </c>
      <c r="J31" t="n">
        <v>3</v>
      </c>
      <c r="K31" t="n">
        <v>2</v>
      </c>
      <c r="L31" t="n">
        <v>0</v>
      </c>
      <c r="M31" t="n">
        <v>0</v>
      </c>
      <c r="N31" t="n">
        <v>0</v>
      </c>
      <c r="O31" t="n">
        <v>5</v>
      </c>
      <c r="P31" t="n">
        <v>2</v>
      </c>
      <c r="Q31" t="n">
        <v>5</v>
      </c>
      <c r="R31" s="2" t="inlineStr">
        <is>
          <t>Knärot
Rynkskinn
Lunglav
Rosenticka
Ullticka</t>
        </is>
      </c>
      <c r="S31">
        <f>HYPERLINK("https://klasma.github.io/Logging_2284/artfynd/A 17925-2023 artfynd.xlsx", "A 17925-2023")</f>
        <v/>
      </c>
      <c r="T31">
        <f>HYPERLINK("https://klasma.github.io/Logging_2284/kartor/A 17925-2023 karta.png", "A 17925-2023")</f>
        <v/>
      </c>
      <c r="U31">
        <f>HYPERLINK("https://klasma.github.io/Logging_2284/knärot/A 17925-2023 karta knärot.png", "A 17925-2023")</f>
        <v/>
      </c>
      <c r="V31">
        <f>HYPERLINK("https://klasma.github.io/Logging_2284/klagomål/A 17925-2023 FSC-klagomål.docx", "A 17925-2023")</f>
        <v/>
      </c>
      <c r="W31">
        <f>HYPERLINK("https://klasma.github.io/Logging_2284/klagomålsmail/A 17925-2023 FSC-klagomål mail.docx", "A 17925-2023")</f>
        <v/>
      </c>
      <c r="X31">
        <f>HYPERLINK("https://klasma.github.io/Logging_2284/tillsyn/A 17925-2023 tillsynsbegäran.docx", "A 17925-2023")</f>
        <v/>
      </c>
      <c r="Y31">
        <f>HYPERLINK("https://klasma.github.io/Logging_2284/tillsynsmail/A 17925-2023 tillsynsbegäran mail.docx", "A 17925-2023")</f>
        <v/>
      </c>
    </row>
    <row r="32" ht="15" customHeight="1">
      <c r="A32" t="inlineStr">
        <is>
          <t>A 62584-2023</t>
        </is>
      </c>
      <c r="B32" s="1" t="n">
        <v>45270</v>
      </c>
      <c r="C32" s="1" t="n">
        <v>45955</v>
      </c>
      <c r="D32" t="inlineStr">
        <is>
          <t>VÄSTERNORRLANDS LÄN</t>
        </is>
      </c>
      <c r="E32" t="inlineStr">
        <is>
          <t>ÖRNSKÖLDSVIK</t>
        </is>
      </c>
      <c r="G32" t="n">
        <v>9.9</v>
      </c>
      <c r="H32" t="n">
        <v>4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Knärot
Ullticka
Tjäder
Fläcknycklar
Revlummer</t>
        </is>
      </c>
      <c r="S32">
        <f>HYPERLINK("https://klasma.github.io/Logging_2284/artfynd/A 62584-2023 artfynd.xlsx", "A 62584-2023")</f>
        <v/>
      </c>
      <c r="T32">
        <f>HYPERLINK("https://klasma.github.io/Logging_2284/kartor/A 62584-2023 karta.png", "A 62584-2023")</f>
        <v/>
      </c>
      <c r="U32">
        <f>HYPERLINK("https://klasma.github.io/Logging_2284/knärot/A 62584-2023 karta knärot.png", "A 62584-2023")</f>
        <v/>
      </c>
      <c r="V32">
        <f>HYPERLINK("https://klasma.github.io/Logging_2284/klagomål/A 62584-2023 FSC-klagomål.docx", "A 62584-2023")</f>
        <v/>
      </c>
      <c r="W32">
        <f>HYPERLINK("https://klasma.github.io/Logging_2284/klagomålsmail/A 62584-2023 FSC-klagomål mail.docx", "A 62584-2023")</f>
        <v/>
      </c>
      <c r="X32">
        <f>HYPERLINK("https://klasma.github.io/Logging_2284/tillsyn/A 62584-2023 tillsynsbegäran.docx", "A 62584-2023")</f>
        <v/>
      </c>
      <c r="Y32">
        <f>HYPERLINK("https://klasma.github.io/Logging_2284/tillsynsmail/A 62584-2023 tillsynsbegäran mail.docx", "A 62584-2023")</f>
        <v/>
      </c>
      <c r="Z32">
        <f>HYPERLINK("https://klasma.github.io/Logging_2284/fåglar/A 62584-2023 prioriterade fågelarter.docx", "A 62584-2023")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45955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45955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12698-2024</t>
        </is>
      </c>
      <c r="B35" s="1" t="n">
        <v>45384</v>
      </c>
      <c r="C35" s="1" t="n">
        <v>45955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7.3</v>
      </c>
      <c r="H35" t="n">
        <v>0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Kolflarnlav
Reliktbock
Tallticka</t>
        </is>
      </c>
      <c r="S35">
        <f>HYPERLINK("https://klasma.github.io/Logging_2284/artfynd/A 12698-2024 artfynd.xlsx", "A 12698-2024")</f>
        <v/>
      </c>
      <c r="T35">
        <f>HYPERLINK("https://klasma.github.io/Logging_2284/kartor/A 12698-2024 karta.png", "A 12698-2024")</f>
        <v/>
      </c>
      <c r="V35">
        <f>HYPERLINK("https://klasma.github.io/Logging_2284/klagomål/A 12698-2024 FSC-klagomål.docx", "A 12698-2024")</f>
        <v/>
      </c>
      <c r="W35">
        <f>HYPERLINK("https://klasma.github.io/Logging_2284/klagomålsmail/A 12698-2024 FSC-klagomål mail.docx", "A 12698-2024")</f>
        <v/>
      </c>
      <c r="X35">
        <f>HYPERLINK("https://klasma.github.io/Logging_2284/tillsyn/A 12698-2024 tillsynsbegäran.docx", "A 12698-2024")</f>
        <v/>
      </c>
      <c r="Y35">
        <f>HYPERLINK("https://klasma.github.io/Logging_2284/tillsynsmail/A 12698-2024 tillsynsbegäran mail.docx", "A 12698-2024")</f>
        <v/>
      </c>
    </row>
    <row r="36" ht="15" customHeight="1">
      <c r="A36" t="inlineStr">
        <is>
          <t>A 26313-2021</t>
        </is>
      </c>
      <c r="B36" s="1" t="n">
        <v>44347</v>
      </c>
      <c r="C36" s="1" t="n">
        <v>45955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3.1</v>
      </c>
      <c r="H36" t="n">
        <v>1</v>
      </c>
      <c r="I36" t="n">
        <v>1</v>
      </c>
      <c r="J36" t="n">
        <v>1</v>
      </c>
      <c r="K36" t="n">
        <v>2</v>
      </c>
      <c r="L36" t="n">
        <v>0</v>
      </c>
      <c r="M36" t="n">
        <v>0</v>
      </c>
      <c r="N36" t="n">
        <v>0</v>
      </c>
      <c r="O36" t="n">
        <v>3</v>
      </c>
      <c r="P36" t="n">
        <v>2</v>
      </c>
      <c r="Q36" t="n">
        <v>4</v>
      </c>
      <c r="R36" s="2" t="inlineStr">
        <is>
          <t>Bombmurkla
Rynkskinn
Ullticka
Vedticka</t>
        </is>
      </c>
      <c r="S36">
        <f>HYPERLINK("https://klasma.github.io/Logging_2284/artfynd/A 26313-2021 artfynd.xlsx", "A 26313-2021")</f>
        <v/>
      </c>
      <c r="T36">
        <f>HYPERLINK("https://klasma.github.io/Logging_2284/kartor/A 26313-2021 karta.png", "A 26313-2021")</f>
        <v/>
      </c>
      <c r="V36">
        <f>HYPERLINK("https://klasma.github.io/Logging_2284/klagomål/A 26313-2021 FSC-klagomål.docx", "A 26313-2021")</f>
        <v/>
      </c>
      <c r="W36">
        <f>HYPERLINK("https://klasma.github.io/Logging_2284/klagomålsmail/A 26313-2021 FSC-klagomål mail.docx", "A 26313-2021")</f>
        <v/>
      </c>
      <c r="X36">
        <f>HYPERLINK("https://klasma.github.io/Logging_2284/tillsyn/A 26313-2021 tillsynsbegäran.docx", "A 26313-2021")</f>
        <v/>
      </c>
      <c r="Y36">
        <f>HYPERLINK("https://klasma.github.io/Logging_2284/tillsynsmail/A 26313-2021 tillsynsbegäran mail.docx", "A 26313-2021")</f>
        <v/>
      </c>
    </row>
    <row r="37" ht="15" customHeight="1">
      <c r="A37" t="inlineStr">
        <is>
          <t>A 61109-2022</t>
        </is>
      </c>
      <c r="B37" s="1" t="n">
        <v>44908</v>
      </c>
      <c r="C37" s="1" t="n">
        <v>45955</v>
      </c>
      <c r="D37" t="inlineStr">
        <is>
          <t>VÄSTERNORRLANDS LÄN</t>
        </is>
      </c>
      <c r="E37" t="inlineStr">
        <is>
          <t>ÖRNSKÖLDSVIK</t>
        </is>
      </c>
      <c r="G37" t="n">
        <v>3.6</v>
      </c>
      <c r="H37" t="n">
        <v>4</v>
      </c>
      <c r="I37" t="n">
        <v>0</v>
      </c>
      <c r="J37" t="n">
        <v>1</v>
      </c>
      <c r="K37" t="n">
        <v>1</v>
      </c>
      <c r="L37" t="n">
        <v>1</v>
      </c>
      <c r="M37" t="n">
        <v>0</v>
      </c>
      <c r="N37" t="n">
        <v>0</v>
      </c>
      <c r="O37" t="n">
        <v>3</v>
      </c>
      <c r="P37" t="n">
        <v>2</v>
      </c>
      <c r="Q37" t="n">
        <v>4</v>
      </c>
      <c r="R37" s="2" t="inlineStr">
        <is>
          <t>Storspov
Knärot
Gulsparv
Grönsiska</t>
        </is>
      </c>
      <c r="S37">
        <f>HYPERLINK("https://klasma.github.io/Logging_2284/artfynd/A 61109-2022 artfynd.xlsx", "A 61109-2022")</f>
        <v/>
      </c>
      <c r="T37">
        <f>HYPERLINK("https://klasma.github.io/Logging_2284/kartor/A 61109-2022 karta.png", "A 61109-2022")</f>
        <v/>
      </c>
      <c r="U37">
        <f>HYPERLINK("https://klasma.github.io/Logging_2284/knärot/A 61109-2022 karta knärot.png", "A 61109-2022")</f>
        <v/>
      </c>
      <c r="V37">
        <f>HYPERLINK("https://klasma.github.io/Logging_2284/klagomål/A 61109-2022 FSC-klagomål.docx", "A 61109-2022")</f>
        <v/>
      </c>
      <c r="W37">
        <f>HYPERLINK("https://klasma.github.io/Logging_2284/klagomålsmail/A 61109-2022 FSC-klagomål mail.docx", "A 61109-2022")</f>
        <v/>
      </c>
      <c r="X37">
        <f>HYPERLINK("https://klasma.github.io/Logging_2284/tillsyn/A 61109-2022 tillsynsbegäran.docx", "A 61109-2022")</f>
        <v/>
      </c>
      <c r="Y37">
        <f>HYPERLINK("https://klasma.github.io/Logging_2284/tillsynsmail/A 61109-2022 tillsynsbegäran mail.docx", "A 61109-2022")</f>
        <v/>
      </c>
      <c r="Z37">
        <f>HYPERLINK("https://klasma.github.io/Logging_2284/fåglar/A 61109-2022 prioriterade fågelarter.docx", "A 61109-2022")</f>
        <v/>
      </c>
    </row>
    <row r="38" ht="15" customHeight="1">
      <c r="A38" t="inlineStr">
        <is>
          <t>A 63106-2020</t>
        </is>
      </c>
      <c r="B38" s="1" t="n">
        <v>44162</v>
      </c>
      <c r="C38" s="1" t="n">
        <v>45955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2.4</v>
      </c>
      <c r="H38" t="n">
        <v>0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4</v>
      </c>
      <c r="R38" s="2" t="inlineStr">
        <is>
          <t>Garnlav
Lunglav
Stor aspticka
Stuplav</t>
        </is>
      </c>
      <c r="S38">
        <f>HYPERLINK("https://klasma.github.io/Logging_2284/artfynd/A 63106-2020 artfynd.xlsx", "A 63106-2020")</f>
        <v/>
      </c>
      <c r="T38">
        <f>HYPERLINK("https://klasma.github.io/Logging_2284/kartor/A 63106-2020 karta.png", "A 63106-2020")</f>
        <v/>
      </c>
      <c r="V38">
        <f>HYPERLINK("https://klasma.github.io/Logging_2284/klagomål/A 63106-2020 FSC-klagomål.docx", "A 63106-2020")</f>
        <v/>
      </c>
      <c r="W38">
        <f>HYPERLINK("https://klasma.github.io/Logging_2284/klagomålsmail/A 63106-2020 FSC-klagomål mail.docx", "A 63106-2020")</f>
        <v/>
      </c>
      <c r="X38">
        <f>HYPERLINK("https://klasma.github.io/Logging_2284/tillsyn/A 63106-2020 tillsynsbegäran.docx", "A 63106-2020")</f>
        <v/>
      </c>
      <c r="Y38">
        <f>HYPERLINK("https://klasma.github.io/Logging_2284/tillsynsmail/A 63106-2020 tillsynsbegäran mail.docx", "A 63106-2020")</f>
        <v/>
      </c>
    </row>
    <row r="39" ht="15" customHeight="1">
      <c r="A39" t="inlineStr">
        <is>
          <t>A 26810-2025</t>
        </is>
      </c>
      <c r="B39" s="1" t="n">
        <v>45810.61936342593</v>
      </c>
      <c r="C39" s="1" t="n">
        <v>45955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4.7</v>
      </c>
      <c r="H39" t="n">
        <v>1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Garnlav
Granticka
Spillkråka
Stuplav</t>
        </is>
      </c>
      <c r="S39">
        <f>HYPERLINK("https://klasma.github.io/Logging_2284/artfynd/A 26810-2025 artfynd.xlsx", "A 26810-2025")</f>
        <v/>
      </c>
      <c r="T39">
        <f>HYPERLINK("https://klasma.github.io/Logging_2284/kartor/A 26810-2025 karta.png", "A 26810-2025")</f>
        <v/>
      </c>
      <c r="V39">
        <f>HYPERLINK("https://klasma.github.io/Logging_2284/klagomål/A 26810-2025 FSC-klagomål.docx", "A 26810-2025")</f>
        <v/>
      </c>
      <c r="W39">
        <f>HYPERLINK("https://klasma.github.io/Logging_2284/klagomålsmail/A 26810-2025 FSC-klagomål mail.docx", "A 26810-2025")</f>
        <v/>
      </c>
      <c r="X39">
        <f>HYPERLINK("https://klasma.github.io/Logging_2284/tillsyn/A 26810-2025 tillsynsbegäran.docx", "A 26810-2025")</f>
        <v/>
      </c>
      <c r="Y39">
        <f>HYPERLINK("https://klasma.github.io/Logging_2284/tillsynsmail/A 26810-2025 tillsynsbegäran mail.docx", "A 26810-2025")</f>
        <v/>
      </c>
      <c r="Z39">
        <f>HYPERLINK("https://klasma.github.io/Logging_2284/fåglar/A 26810-2025 prioriterade fågelarter.docx", "A 26810-2025")</f>
        <v/>
      </c>
    </row>
    <row r="40" ht="15" customHeight="1">
      <c r="A40" t="inlineStr">
        <is>
          <t>A 58121-2021</t>
        </is>
      </c>
      <c r="B40" s="1" t="n">
        <v>44487</v>
      </c>
      <c r="C40" s="1" t="n">
        <v>45955</v>
      </c>
      <c r="D40" t="inlineStr">
        <is>
          <t>VÄSTERNORRLANDS LÄN</t>
        </is>
      </c>
      <c r="E40" t="inlineStr">
        <is>
          <t>ÖRNSKÖLDSVIK</t>
        </is>
      </c>
      <c r="G40" t="n">
        <v>13.8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Granticka
Bronshjon
Svart trolldruva
Thomsons trägnagare</t>
        </is>
      </c>
      <c r="S40">
        <f>HYPERLINK("https://klasma.github.io/Logging_2284/artfynd/A 58121-2021 artfynd.xlsx", "A 58121-2021")</f>
        <v/>
      </c>
      <c r="T40">
        <f>HYPERLINK("https://klasma.github.io/Logging_2284/kartor/A 58121-2021 karta.png", "A 58121-2021")</f>
        <v/>
      </c>
      <c r="V40">
        <f>HYPERLINK("https://klasma.github.io/Logging_2284/klagomål/A 58121-2021 FSC-klagomål.docx", "A 58121-2021")</f>
        <v/>
      </c>
      <c r="W40">
        <f>HYPERLINK("https://klasma.github.io/Logging_2284/klagomålsmail/A 58121-2021 FSC-klagomål mail.docx", "A 58121-2021")</f>
        <v/>
      </c>
      <c r="X40">
        <f>HYPERLINK("https://klasma.github.io/Logging_2284/tillsyn/A 58121-2021 tillsynsbegäran.docx", "A 58121-2021")</f>
        <v/>
      </c>
      <c r="Y40">
        <f>HYPERLINK("https://klasma.github.io/Logging_2284/tillsynsmail/A 58121-2021 tillsynsbegäran mail.docx", "A 58121-2021")</f>
        <v/>
      </c>
    </row>
    <row r="41" ht="15" customHeight="1">
      <c r="A41" t="inlineStr">
        <is>
          <t>A 18870-2025</t>
        </is>
      </c>
      <c r="B41" s="1" t="n">
        <v>45764.43075231482</v>
      </c>
      <c r="C41" s="1" t="n">
        <v>45955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20.1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Lunglav
Skrovellav
Ullticka
Stuplav</t>
        </is>
      </c>
      <c r="S41">
        <f>HYPERLINK("https://klasma.github.io/Logging_2284/artfynd/A 18870-2025 artfynd.xlsx", "A 18870-2025")</f>
        <v/>
      </c>
      <c r="T41">
        <f>HYPERLINK("https://klasma.github.io/Logging_2284/kartor/A 18870-2025 karta.png", "A 18870-2025")</f>
        <v/>
      </c>
      <c r="V41">
        <f>HYPERLINK("https://klasma.github.io/Logging_2284/klagomål/A 18870-2025 FSC-klagomål.docx", "A 18870-2025")</f>
        <v/>
      </c>
      <c r="W41">
        <f>HYPERLINK("https://klasma.github.io/Logging_2284/klagomålsmail/A 18870-2025 FSC-klagomål mail.docx", "A 18870-2025")</f>
        <v/>
      </c>
      <c r="X41">
        <f>HYPERLINK("https://klasma.github.io/Logging_2284/tillsyn/A 18870-2025 tillsynsbegäran.docx", "A 18870-2025")</f>
        <v/>
      </c>
      <c r="Y41">
        <f>HYPERLINK("https://klasma.github.io/Logging_2284/tillsynsmail/A 18870-2025 tillsynsbegäran mail.docx", "A 18870-2025")</f>
        <v/>
      </c>
    </row>
    <row r="42" ht="15" customHeight="1">
      <c r="A42" t="inlineStr">
        <is>
          <t>A 22663-2024</t>
        </is>
      </c>
      <c r="B42" s="1" t="n">
        <v>45447</v>
      </c>
      <c r="C42" s="1" t="n">
        <v>45955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SCA</t>
        </is>
      </c>
      <c r="G42" t="n">
        <v>1.9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Garnlav
Lunglav
Ullticka
Korallblylav</t>
        </is>
      </c>
      <c r="S42">
        <f>HYPERLINK("https://klasma.github.io/Logging_2284/artfynd/A 22663-2024 artfynd.xlsx", "A 22663-2024")</f>
        <v/>
      </c>
      <c r="T42">
        <f>HYPERLINK("https://klasma.github.io/Logging_2284/kartor/A 22663-2024 karta.png", "A 22663-2024")</f>
        <v/>
      </c>
      <c r="V42">
        <f>HYPERLINK("https://klasma.github.io/Logging_2284/klagomål/A 22663-2024 FSC-klagomål.docx", "A 22663-2024")</f>
        <v/>
      </c>
      <c r="W42">
        <f>HYPERLINK("https://klasma.github.io/Logging_2284/klagomålsmail/A 22663-2024 FSC-klagomål mail.docx", "A 22663-2024")</f>
        <v/>
      </c>
      <c r="X42">
        <f>HYPERLINK("https://klasma.github.io/Logging_2284/tillsyn/A 22663-2024 tillsynsbegäran.docx", "A 22663-2024")</f>
        <v/>
      </c>
      <c r="Y42">
        <f>HYPERLINK("https://klasma.github.io/Logging_2284/tillsynsmail/A 22663-2024 tillsynsbegäran mail.docx", "A 22663-2024")</f>
        <v/>
      </c>
    </row>
    <row r="43" ht="15" customHeight="1">
      <c r="A43" t="inlineStr">
        <is>
          <t>A 14959-2023</t>
        </is>
      </c>
      <c r="B43" s="1" t="n">
        <v>45015</v>
      </c>
      <c r="C43" s="1" t="n">
        <v>45955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Lunglav
Korallblylav
Skinnlav
Stuplav</t>
        </is>
      </c>
      <c r="S43">
        <f>HYPERLINK("https://klasma.github.io/Logging_2284/artfynd/A 14959-2023 artfynd.xlsx", "A 14959-2023")</f>
        <v/>
      </c>
      <c r="T43">
        <f>HYPERLINK("https://klasma.github.io/Logging_2284/kartor/A 14959-2023 karta.png", "A 14959-2023")</f>
        <v/>
      </c>
      <c r="V43">
        <f>HYPERLINK("https://klasma.github.io/Logging_2284/klagomål/A 14959-2023 FSC-klagomål.docx", "A 14959-2023")</f>
        <v/>
      </c>
      <c r="W43">
        <f>HYPERLINK("https://klasma.github.io/Logging_2284/klagomålsmail/A 14959-2023 FSC-klagomål mail.docx", "A 14959-2023")</f>
        <v/>
      </c>
      <c r="X43">
        <f>HYPERLINK("https://klasma.github.io/Logging_2284/tillsyn/A 14959-2023 tillsynsbegäran.docx", "A 14959-2023")</f>
        <v/>
      </c>
      <c r="Y43">
        <f>HYPERLINK("https://klasma.github.io/Logging_2284/tillsynsmail/A 14959-2023 tillsynsbegäran mail.docx", "A 14959-2023")</f>
        <v/>
      </c>
    </row>
    <row r="44" ht="15" customHeight="1">
      <c r="A44" t="inlineStr">
        <is>
          <t>A 24809-2024</t>
        </is>
      </c>
      <c r="B44" s="1" t="n">
        <v>45460</v>
      </c>
      <c r="C44" s="1" t="n">
        <v>45955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SCA</t>
        </is>
      </c>
      <c r="G44" t="n">
        <v>3.1</v>
      </c>
      <c r="H44" t="n">
        <v>0</v>
      </c>
      <c r="I44" t="n">
        <v>0</v>
      </c>
      <c r="J44" t="n">
        <v>3</v>
      </c>
      <c r="K44" t="n">
        <v>1</v>
      </c>
      <c r="L44" t="n">
        <v>0</v>
      </c>
      <c r="M44" t="n">
        <v>0</v>
      </c>
      <c r="N44" t="n">
        <v>0</v>
      </c>
      <c r="O44" t="n">
        <v>4</v>
      </c>
      <c r="P44" t="n">
        <v>1</v>
      </c>
      <c r="Q44" t="n">
        <v>4</v>
      </c>
      <c r="R44" s="2" t="inlineStr">
        <is>
          <t>Gräddporing
Kortskaftad ärgspik
Skrovellav
Vedskivlav</t>
        </is>
      </c>
      <c r="S44">
        <f>HYPERLINK("https://klasma.github.io/Logging_2284/artfynd/A 24809-2024 artfynd.xlsx", "A 24809-2024")</f>
        <v/>
      </c>
      <c r="T44">
        <f>HYPERLINK("https://klasma.github.io/Logging_2284/kartor/A 24809-2024 karta.png", "A 24809-2024")</f>
        <v/>
      </c>
      <c r="V44">
        <f>HYPERLINK("https://klasma.github.io/Logging_2284/klagomål/A 24809-2024 FSC-klagomål.docx", "A 24809-2024")</f>
        <v/>
      </c>
      <c r="W44">
        <f>HYPERLINK("https://klasma.github.io/Logging_2284/klagomålsmail/A 24809-2024 FSC-klagomål mail.docx", "A 24809-2024")</f>
        <v/>
      </c>
      <c r="X44">
        <f>HYPERLINK("https://klasma.github.io/Logging_2284/tillsyn/A 24809-2024 tillsynsbegäran.docx", "A 24809-2024")</f>
        <v/>
      </c>
      <c r="Y44">
        <f>HYPERLINK("https://klasma.github.io/Logging_2284/tillsynsmail/A 24809-2024 tillsynsbegäran mail.docx", "A 24809-2024")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45955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30410-2022</t>
        </is>
      </c>
      <c r="B46" s="1" t="n">
        <v>44761.38898148148</v>
      </c>
      <c r="C46" s="1" t="n">
        <v>45955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0.8</v>
      </c>
      <c r="H46" t="n">
        <v>0</v>
      </c>
      <c r="I46" t="n">
        <v>0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3</v>
      </c>
      <c r="R46" s="2" t="inlineStr">
        <is>
          <t>Garnlav
Granticka
Ullticka</t>
        </is>
      </c>
      <c r="S46">
        <f>HYPERLINK("https://klasma.github.io/Logging_2284/artfynd/A 30410-2022 artfynd.xlsx", "A 30410-2022")</f>
        <v/>
      </c>
      <c r="T46">
        <f>HYPERLINK("https://klasma.github.io/Logging_2284/kartor/A 30410-2022 karta.png", "A 30410-2022")</f>
        <v/>
      </c>
      <c r="V46">
        <f>HYPERLINK("https://klasma.github.io/Logging_2284/klagomål/A 30410-2022 FSC-klagomål.docx", "A 30410-2022")</f>
        <v/>
      </c>
      <c r="W46">
        <f>HYPERLINK("https://klasma.github.io/Logging_2284/klagomålsmail/A 30410-2022 FSC-klagomål mail.docx", "A 30410-2022")</f>
        <v/>
      </c>
      <c r="X46">
        <f>HYPERLINK("https://klasma.github.io/Logging_2284/tillsyn/A 30410-2022 tillsynsbegäran.docx", "A 30410-2022")</f>
        <v/>
      </c>
      <c r="Y46">
        <f>HYPERLINK("https://klasma.github.io/Logging_2284/tillsynsmail/A 30410-2022 tillsynsbegäran mail.docx", "A 30410-2022")</f>
        <v/>
      </c>
    </row>
    <row r="47" ht="15" customHeight="1">
      <c r="A47" t="inlineStr">
        <is>
          <t>A 12288-2024</t>
        </is>
      </c>
      <c r="B47" s="1" t="n">
        <v>45378</v>
      </c>
      <c r="C47" s="1" t="n">
        <v>45955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4.7</v>
      </c>
      <c r="H47" t="n">
        <v>0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Lunglav
Vedskivlav
Luddlav</t>
        </is>
      </c>
      <c r="S47">
        <f>HYPERLINK("https://klasma.github.io/Logging_2284/artfynd/A 12288-2024 artfynd.xlsx", "A 12288-2024")</f>
        <v/>
      </c>
      <c r="T47">
        <f>HYPERLINK("https://klasma.github.io/Logging_2284/kartor/A 12288-2024 karta.png", "A 12288-2024")</f>
        <v/>
      </c>
      <c r="V47">
        <f>HYPERLINK("https://klasma.github.io/Logging_2284/klagomål/A 12288-2024 FSC-klagomål.docx", "A 12288-2024")</f>
        <v/>
      </c>
      <c r="W47">
        <f>HYPERLINK("https://klasma.github.io/Logging_2284/klagomålsmail/A 12288-2024 FSC-klagomål mail.docx", "A 12288-2024")</f>
        <v/>
      </c>
      <c r="X47">
        <f>HYPERLINK("https://klasma.github.io/Logging_2284/tillsyn/A 12288-2024 tillsynsbegäran.docx", "A 12288-2024")</f>
        <v/>
      </c>
      <c r="Y47">
        <f>HYPERLINK("https://klasma.github.io/Logging_2284/tillsynsmail/A 12288-2024 tillsynsbegäran mail.docx", "A 12288-2024")</f>
        <v/>
      </c>
    </row>
    <row r="48" ht="15" customHeight="1">
      <c r="A48" t="inlineStr">
        <is>
          <t>A 16235-2022</t>
        </is>
      </c>
      <c r="B48" s="1" t="n">
        <v>44670</v>
      </c>
      <c r="C48" s="1" t="n">
        <v>45955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12.9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Dvärgbägarlav
Kolflarnlav
Tallticka</t>
        </is>
      </c>
      <c r="S48">
        <f>HYPERLINK("https://klasma.github.io/Logging_2284/artfynd/A 16235-2022 artfynd.xlsx", "A 16235-2022")</f>
        <v/>
      </c>
      <c r="T48">
        <f>HYPERLINK("https://klasma.github.io/Logging_2284/kartor/A 16235-2022 karta.png", "A 16235-2022")</f>
        <v/>
      </c>
      <c r="V48">
        <f>HYPERLINK("https://klasma.github.io/Logging_2284/klagomål/A 16235-2022 FSC-klagomål.docx", "A 16235-2022")</f>
        <v/>
      </c>
      <c r="W48">
        <f>HYPERLINK("https://klasma.github.io/Logging_2284/klagomålsmail/A 16235-2022 FSC-klagomål mail.docx", "A 16235-2022")</f>
        <v/>
      </c>
      <c r="X48">
        <f>HYPERLINK("https://klasma.github.io/Logging_2284/tillsyn/A 16235-2022 tillsynsbegäran.docx", "A 16235-2022")</f>
        <v/>
      </c>
      <c r="Y48">
        <f>HYPERLINK("https://klasma.github.io/Logging_2284/tillsynsmail/A 16235-2022 tillsynsbegäran mail.docx", "A 16235-2022")</f>
        <v/>
      </c>
    </row>
    <row r="49" ht="15" customHeight="1">
      <c r="A49" t="inlineStr">
        <is>
          <t>A 22061-2025</t>
        </is>
      </c>
      <c r="B49" s="1" t="n">
        <v>45785.3747337963</v>
      </c>
      <c r="C49" s="1" t="n">
        <v>45955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4.3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Garnlav
Lunglav
Stuplav</t>
        </is>
      </c>
      <c r="S49">
        <f>HYPERLINK("https://klasma.github.io/Logging_2284/artfynd/A 22061-2025 artfynd.xlsx", "A 22061-2025")</f>
        <v/>
      </c>
      <c r="T49">
        <f>HYPERLINK("https://klasma.github.io/Logging_2284/kartor/A 22061-2025 karta.png", "A 22061-2025")</f>
        <v/>
      </c>
      <c r="V49">
        <f>HYPERLINK("https://klasma.github.io/Logging_2284/klagomål/A 22061-2025 FSC-klagomål.docx", "A 22061-2025")</f>
        <v/>
      </c>
      <c r="W49">
        <f>HYPERLINK("https://klasma.github.io/Logging_2284/klagomålsmail/A 22061-2025 FSC-klagomål mail.docx", "A 22061-2025")</f>
        <v/>
      </c>
      <c r="X49">
        <f>HYPERLINK("https://klasma.github.io/Logging_2284/tillsyn/A 22061-2025 tillsynsbegäran.docx", "A 22061-2025")</f>
        <v/>
      </c>
      <c r="Y49">
        <f>HYPERLINK("https://klasma.github.io/Logging_2284/tillsynsmail/A 22061-2025 tillsynsbegäran mail.docx", "A 22061-2025")</f>
        <v/>
      </c>
    </row>
    <row r="50" ht="15" customHeight="1">
      <c r="A50" t="inlineStr">
        <is>
          <t>A 10157-2024</t>
        </is>
      </c>
      <c r="B50" s="1" t="n">
        <v>45364</v>
      </c>
      <c r="C50" s="1" t="n">
        <v>45955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3.1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Lunglav
Ullticka
Bårdlav</t>
        </is>
      </c>
      <c r="S50">
        <f>HYPERLINK("https://klasma.github.io/Logging_2284/artfynd/A 10157-2024 artfynd.xlsx", "A 10157-2024")</f>
        <v/>
      </c>
      <c r="T50">
        <f>HYPERLINK("https://klasma.github.io/Logging_2284/kartor/A 10157-2024 karta.png", "A 10157-2024")</f>
        <v/>
      </c>
      <c r="V50">
        <f>HYPERLINK("https://klasma.github.io/Logging_2284/klagomål/A 10157-2024 FSC-klagomål.docx", "A 10157-2024")</f>
        <v/>
      </c>
      <c r="W50">
        <f>HYPERLINK("https://klasma.github.io/Logging_2284/klagomålsmail/A 10157-2024 FSC-klagomål mail.docx", "A 10157-2024")</f>
        <v/>
      </c>
      <c r="X50">
        <f>HYPERLINK("https://klasma.github.io/Logging_2284/tillsyn/A 10157-2024 tillsynsbegäran.docx", "A 10157-2024")</f>
        <v/>
      </c>
      <c r="Y50">
        <f>HYPERLINK("https://klasma.github.io/Logging_2284/tillsynsmail/A 10157-2024 tillsynsbegäran mail.docx", "A 10157-2024")</f>
        <v/>
      </c>
    </row>
    <row r="51" ht="15" customHeight="1">
      <c r="A51" t="inlineStr">
        <is>
          <t>A 1285-2023</t>
        </is>
      </c>
      <c r="B51" s="1" t="n">
        <v>44936</v>
      </c>
      <c r="C51" s="1" t="n">
        <v>45955</v>
      </c>
      <c r="D51" t="inlineStr">
        <is>
          <t>VÄSTERNORRLANDS LÄN</t>
        </is>
      </c>
      <c r="E51" t="inlineStr">
        <is>
          <t>ÖRNSKÖLDSVIK</t>
        </is>
      </c>
      <c r="G51" t="n">
        <v>2.6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Lappticka
Gammelgransskål
Ullticka</t>
        </is>
      </c>
      <c r="S51">
        <f>HYPERLINK("https://klasma.github.io/Logging_2284/artfynd/A 1285-2023 artfynd.xlsx", "A 1285-2023")</f>
        <v/>
      </c>
      <c r="T51">
        <f>HYPERLINK("https://klasma.github.io/Logging_2284/kartor/A 1285-2023 karta.png", "A 1285-2023")</f>
        <v/>
      </c>
      <c r="V51">
        <f>HYPERLINK("https://klasma.github.io/Logging_2284/klagomål/A 1285-2023 FSC-klagomål.docx", "A 1285-2023")</f>
        <v/>
      </c>
      <c r="W51">
        <f>HYPERLINK("https://klasma.github.io/Logging_2284/klagomålsmail/A 1285-2023 FSC-klagomål mail.docx", "A 1285-2023")</f>
        <v/>
      </c>
      <c r="X51">
        <f>HYPERLINK("https://klasma.github.io/Logging_2284/tillsyn/A 1285-2023 tillsynsbegäran.docx", "A 1285-2023")</f>
        <v/>
      </c>
      <c r="Y51">
        <f>HYPERLINK("https://klasma.github.io/Logging_2284/tillsynsmail/A 1285-2023 tillsynsbegäran mail.docx", "A 1285-2023")</f>
        <v/>
      </c>
    </row>
    <row r="52" ht="15" customHeight="1">
      <c r="A52" t="inlineStr">
        <is>
          <t>A 25009-2025</t>
        </is>
      </c>
      <c r="B52" s="1" t="n">
        <v>45799.62792824074</v>
      </c>
      <c r="C52" s="1" t="n">
        <v>45955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6.5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Garnlav
Kolflarnlav
Mörk kolflarnlav</t>
        </is>
      </c>
      <c r="S52">
        <f>HYPERLINK("https://klasma.github.io/Logging_2284/artfynd/A 25009-2025 artfynd.xlsx", "A 25009-2025")</f>
        <v/>
      </c>
      <c r="T52">
        <f>HYPERLINK("https://klasma.github.io/Logging_2284/kartor/A 25009-2025 karta.png", "A 25009-2025")</f>
        <v/>
      </c>
      <c r="V52">
        <f>HYPERLINK("https://klasma.github.io/Logging_2284/klagomål/A 25009-2025 FSC-klagomål.docx", "A 25009-2025")</f>
        <v/>
      </c>
      <c r="W52">
        <f>HYPERLINK("https://klasma.github.io/Logging_2284/klagomålsmail/A 25009-2025 FSC-klagomål mail.docx", "A 25009-2025")</f>
        <v/>
      </c>
      <c r="X52">
        <f>HYPERLINK("https://klasma.github.io/Logging_2284/tillsyn/A 25009-2025 tillsynsbegäran.docx", "A 25009-2025")</f>
        <v/>
      </c>
      <c r="Y52">
        <f>HYPERLINK("https://klasma.github.io/Logging_2284/tillsynsmail/A 25009-2025 tillsynsbegäran mail.docx", "A 25009-2025")</f>
        <v/>
      </c>
    </row>
    <row r="53" ht="15" customHeight="1">
      <c r="A53" t="inlineStr">
        <is>
          <t>A 47567-2024</t>
        </is>
      </c>
      <c r="B53" s="1" t="n">
        <v>45587</v>
      </c>
      <c r="C53" s="1" t="n">
        <v>45955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SCA</t>
        </is>
      </c>
      <c r="G53" t="n">
        <v>8.4</v>
      </c>
      <c r="H53" t="n">
        <v>1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Gammelgransskål
Granticka
Tretåig hackspett</t>
        </is>
      </c>
      <c r="S53">
        <f>HYPERLINK("https://klasma.github.io/Logging_2284/artfynd/A 47567-2024 artfynd.xlsx", "A 47567-2024")</f>
        <v/>
      </c>
      <c r="T53">
        <f>HYPERLINK("https://klasma.github.io/Logging_2284/kartor/A 47567-2024 karta.png", "A 47567-2024")</f>
        <v/>
      </c>
      <c r="V53">
        <f>HYPERLINK("https://klasma.github.io/Logging_2284/klagomål/A 47567-2024 FSC-klagomål.docx", "A 47567-2024")</f>
        <v/>
      </c>
      <c r="W53">
        <f>HYPERLINK("https://klasma.github.io/Logging_2284/klagomålsmail/A 47567-2024 FSC-klagomål mail.docx", "A 47567-2024")</f>
        <v/>
      </c>
      <c r="X53">
        <f>HYPERLINK("https://klasma.github.io/Logging_2284/tillsyn/A 47567-2024 tillsynsbegäran.docx", "A 47567-2024")</f>
        <v/>
      </c>
      <c r="Y53">
        <f>HYPERLINK("https://klasma.github.io/Logging_2284/tillsynsmail/A 47567-2024 tillsynsbegäran mail.docx", "A 47567-2024")</f>
        <v/>
      </c>
      <c r="Z53">
        <f>HYPERLINK("https://klasma.github.io/Logging_2284/fåglar/A 47567-2024 prioriterade fågelarter.docx", "A 47567-2024")</f>
        <v/>
      </c>
    </row>
    <row r="54" ht="15" customHeight="1">
      <c r="A54" t="inlineStr">
        <is>
          <t>A 20841-2024</t>
        </is>
      </c>
      <c r="B54" s="1" t="n">
        <v>45439</v>
      </c>
      <c r="C54" s="1" t="n">
        <v>45955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5.9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Granticka
Lunglav
Tallticka</t>
        </is>
      </c>
      <c r="S54">
        <f>HYPERLINK("https://klasma.github.io/Logging_2284/artfynd/A 20841-2024 artfynd.xlsx", "A 20841-2024")</f>
        <v/>
      </c>
      <c r="T54">
        <f>HYPERLINK("https://klasma.github.io/Logging_2284/kartor/A 20841-2024 karta.png", "A 20841-2024")</f>
        <v/>
      </c>
      <c r="V54">
        <f>HYPERLINK("https://klasma.github.io/Logging_2284/klagomål/A 20841-2024 FSC-klagomål.docx", "A 20841-2024")</f>
        <v/>
      </c>
      <c r="W54">
        <f>HYPERLINK("https://klasma.github.io/Logging_2284/klagomålsmail/A 20841-2024 FSC-klagomål mail.docx", "A 20841-2024")</f>
        <v/>
      </c>
      <c r="X54">
        <f>HYPERLINK("https://klasma.github.io/Logging_2284/tillsyn/A 20841-2024 tillsynsbegäran.docx", "A 20841-2024")</f>
        <v/>
      </c>
      <c r="Y54">
        <f>HYPERLINK("https://klasma.github.io/Logging_2284/tillsynsmail/A 20841-2024 tillsynsbegäran mail.docx", "A 20841-2024")</f>
        <v/>
      </c>
    </row>
    <row r="55" ht="15" customHeight="1">
      <c r="A55" t="inlineStr">
        <is>
          <t>A 33759-2025</t>
        </is>
      </c>
      <c r="B55" s="1" t="n">
        <v>45842.38101851852</v>
      </c>
      <c r="C55" s="1" t="n">
        <v>45955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23.1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Kolflarnlav
Lunglav
Stuplav</t>
        </is>
      </c>
      <c r="S55">
        <f>HYPERLINK("https://klasma.github.io/Logging_2284/artfynd/A 33759-2025 artfynd.xlsx", "A 33759-2025")</f>
        <v/>
      </c>
      <c r="T55">
        <f>HYPERLINK("https://klasma.github.io/Logging_2284/kartor/A 33759-2025 karta.png", "A 33759-2025")</f>
        <v/>
      </c>
      <c r="V55">
        <f>HYPERLINK("https://klasma.github.io/Logging_2284/klagomål/A 33759-2025 FSC-klagomål.docx", "A 33759-2025")</f>
        <v/>
      </c>
      <c r="W55">
        <f>HYPERLINK("https://klasma.github.io/Logging_2284/klagomålsmail/A 33759-2025 FSC-klagomål mail.docx", "A 33759-2025")</f>
        <v/>
      </c>
      <c r="X55">
        <f>HYPERLINK("https://klasma.github.io/Logging_2284/tillsyn/A 33759-2025 tillsynsbegäran.docx", "A 33759-2025")</f>
        <v/>
      </c>
      <c r="Y55">
        <f>HYPERLINK("https://klasma.github.io/Logging_2284/tillsynsmail/A 33759-2025 tillsynsbegäran mail.docx", "A 33759-2025")</f>
        <v/>
      </c>
    </row>
    <row r="56" ht="15" customHeight="1">
      <c r="A56" t="inlineStr">
        <is>
          <t>A 59101-2023</t>
        </is>
      </c>
      <c r="B56" s="1" t="n">
        <v>45252</v>
      </c>
      <c r="C56" s="1" t="n">
        <v>45955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SCA</t>
        </is>
      </c>
      <c r="G56" t="n">
        <v>2.5</v>
      </c>
      <c r="H56" t="n">
        <v>0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Rynkskinn
Rosenticka
Stuplav</t>
        </is>
      </c>
      <c r="S56">
        <f>HYPERLINK("https://klasma.github.io/Logging_2284/artfynd/A 59101-2023 artfynd.xlsx", "A 59101-2023")</f>
        <v/>
      </c>
      <c r="T56">
        <f>HYPERLINK("https://klasma.github.io/Logging_2284/kartor/A 59101-2023 karta.png", "A 59101-2023")</f>
        <v/>
      </c>
      <c r="V56">
        <f>HYPERLINK("https://klasma.github.io/Logging_2284/klagomål/A 59101-2023 FSC-klagomål.docx", "A 59101-2023")</f>
        <v/>
      </c>
      <c r="W56">
        <f>HYPERLINK("https://klasma.github.io/Logging_2284/klagomålsmail/A 59101-2023 FSC-klagomål mail.docx", "A 59101-2023")</f>
        <v/>
      </c>
      <c r="X56">
        <f>HYPERLINK("https://klasma.github.io/Logging_2284/tillsyn/A 59101-2023 tillsynsbegäran.docx", "A 59101-2023")</f>
        <v/>
      </c>
      <c r="Y56">
        <f>HYPERLINK("https://klasma.github.io/Logging_2284/tillsynsmail/A 59101-2023 tillsynsbegäran mail.docx", "A 59101-2023")</f>
        <v/>
      </c>
    </row>
    <row r="57" ht="15" customHeight="1">
      <c r="A57" t="inlineStr">
        <is>
          <t>A 41267-2021</t>
        </is>
      </c>
      <c r="B57" s="1" t="n">
        <v>44424</v>
      </c>
      <c r="C57" s="1" t="n">
        <v>45955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1.5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Gammelgransskål
Garnlav
Vedticka</t>
        </is>
      </c>
      <c r="S57">
        <f>HYPERLINK("https://klasma.github.io/Logging_2284/artfynd/A 41267-2021 artfynd.xlsx", "A 41267-2021")</f>
        <v/>
      </c>
      <c r="T57">
        <f>HYPERLINK("https://klasma.github.io/Logging_2284/kartor/A 41267-2021 karta.png", "A 41267-2021")</f>
        <v/>
      </c>
      <c r="V57">
        <f>HYPERLINK("https://klasma.github.io/Logging_2284/klagomål/A 41267-2021 FSC-klagomål.docx", "A 41267-2021")</f>
        <v/>
      </c>
      <c r="W57">
        <f>HYPERLINK("https://klasma.github.io/Logging_2284/klagomålsmail/A 41267-2021 FSC-klagomål mail.docx", "A 41267-2021")</f>
        <v/>
      </c>
      <c r="X57">
        <f>HYPERLINK("https://klasma.github.io/Logging_2284/tillsyn/A 41267-2021 tillsynsbegäran.docx", "A 41267-2021")</f>
        <v/>
      </c>
      <c r="Y57">
        <f>HYPERLINK("https://klasma.github.io/Logging_2284/tillsynsmail/A 41267-2021 tillsynsbegäran mail.docx", "A 41267-2021")</f>
        <v/>
      </c>
    </row>
    <row r="58" ht="15" customHeight="1">
      <c r="A58" t="inlineStr">
        <is>
          <t>A 6571-2025</t>
        </is>
      </c>
      <c r="B58" s="1" t="n">
        <v>45699</v>
      </c>
      <c r="C58" s="1" t="n">
        <v>45955</v>
      </c>
      <c r="D58" t="inlineStr">
        <is>
          <t>VÄSTERNORRLANDS LÄN</t>
        </is>
      </c>
      <c r="E58" t="inlineStr">
        <is>
          <t>ÖRNSKÖLDSVIK</t>
        </is>
      </c>
      <c r="G58" t="n">
        <v>1.8</v>
      </c>
      <c r="H58" t="n">
        <v>1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Ullticka
Vedticka</t>
        </is>
      </c>
      <c r="S58">
        <f>HYPERLINK("https://klasma.github.io/Logging_2284/artfynd/A 6571-2025 artfynd.xlsx", "A 6571-2025")</f>
        <v/>
      </c>
      <c r="T58">
        <f>HYPERLINK("https://klasma.github.io/Logging_2284/kartor/A 6571-2025 karta.png", "A 6571-2025")</f>
        <v/>
      </c>
      <c r="U58">
        <f>HYPERLINK("https://klasma.github.io/Logging_2284/knärot/A 6571-2025 karta knärot.png", "A 6571-2025")</f>
        <v/>
      </c>
      <c r="V58">
        <f>HYPERLINK("https://klasma.github.io/Logging_2284/klagomål/A 6571-2025 FSC-klagomål.docx", "A 6571-2025")</f>
        <v/>
      </c>
      <c r="W58">
        <f>HYPERLINK("https://klasma.github.io/Logging_2284/klagomålsmail/A 6571-2025 FSC-klagomål mail.docx", "A 6571-2025")</f>
        <v/>
      </c>
      <c r="X58">
        <f>HYPERLINK("https://klasma.github.io/Logging_2284/tillsyn/A 6571-2025 tillsynsbegäran.docx", "A 6571-2025")</f>
        <v/>
      </c>
      <c r="Y58">
        <f>HYPERLINK("https://klasma.github.io/Logging_2284/tillsynsmail/A 6571-2025 tillsynsbegäran mail.docx", "A 6571-2025")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45955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45955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45955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4455-2023</t>
        </is>
      </c>
      <c r="B62" s="1" t="n">
        <v>44956</v>
      </c>
      <c r="C62" s="1" t="n">
        <v>45955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22.4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HYPERLINK("https://klasma.github.io/Logging_2284/artfynd/A 4455-2023 artfynd.xlsx", "A 4455-2023")</f>
        <v/>
      </c>
      <c r="T62">
        <f>HYPERLINK("https://klasma.github.io/Logging_2284/kartor/A 4455-2023 karta.png", "A 4455-2023")</f>
        <v/>
      </c>
      <c r="V62">
        <f>HYPERLINK("https://klasma.github.io/Logging_2284/klagomål/A 4455-2023 FSC-klagomål.docx", "A 4455-2023")</f>
        <v/>
      </c>
      <c r="W62">
        <f>HYPERLINK("https://klasma.github.io/Logging_2284/klagomålsmail/A 4455-2023 FSC-klagomål mail.docx", "A 4455-2023")</f>
        <v/>
      </c>
      <c r="X62">
        <f>HYPERLINK("https://klasma.github.io/Logging_2284/tillsyn/A 4455-2023 tillsynsbegäran.docx", "A 4455-2023")</f>
        <v/>
      </c>
      <c r="Y62">
        <f>HYPERLINK("https://klasma.github.io/Logging_2284/tillsynsmail/A 4455-2023 tillsynsbegäran mail.docx", "A 4455-2023")</f>
        <v/>
      </c>
    </row>
    <row r="63" ht="15" customHeight="1">
      <c r="A63" t="inlineStr">
        <is>
          <t>A 22498-2024</t>
        </is>
      </c>
      <c r="B63" s="1" t="n">
        <v>45447</v>
      </c>
      <c r="C63" s="1" t="n">
        <v>45955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0.6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Ullticka</t>
        </is>
      </c>
      <c r="S63">
        <f>HYPERLINK("https://klasma.github.io/Logging_2284/artfynd/A 22498-2024 artfynd.xlsx", "A 22498-2024")</f>
        <v/>
      </c>
      <c r="T63">
        <f>HYPERLINK("https://klasma.github.io/Logging_2284/kartor/A 22498-2024 karta.png", "A 22498-2024")</f>
        <v/>
      </c>
      <c r="V63">
        <f>HYPERLINK("https://klasma.github.io/Logging_2284/klagomål/A 22498-2024 FSC-klagomål.docx", "A 22498-2024")</f>
        <v/>
      </c>
      <c r="W63">
        <f>HYPERLINK("https://klasma.github.io/Logging_2284/klagomålsmail/A 22498-2024 FSC-klagomål mail.docx", "A 22498-2024")</f>
        <v/>
      </c>
      <c r="X63">
        <f>HYPERLINK("https://klasma.github.io/Logging_2284/tillsyn/A 22498-2024 tillsynsbegäran.docx", "A 22498-2024")</f>
        <v/>
      </c>
      <c r="Y63">
        <f>HYPERLINK("https://klasma.github.io/Logging_2284/tillsynsmail/A 22498-2024 tillsynsbegäran mail.docx", "A 22498-2024")</f>
        <v/>
      </c>
    </row>
    <row r="64" ht="15" customHeight="1">
      <c r="A64" t="inlineStr">
        <is>
          <t>A 56530-2022</t>
        </is>
      </c>
      <c r="B64" s="1" t="n">
        <v>44893</v>
      </c>
      <c r="C64" s="1" t="n">
        <v>45955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2.2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Violettgrå tagellav
Skinnlav</t>
        </is>
      </c>
      <c r="S64">
        <f>HYPERLINK("https://klasma.github.io/Logging_2284/artfynd/A 56530-2022 artfynd.xlsx", "A 56530-2022")</f>
        <v/>
      </c>
      <c r="T64">
        <f>HYPERLINK("https://klasma.github.io/Logging_2284/kartor/A 56530-2022 karta.png", "A 56530-2022")</f>
        <v/>
      </c>
      <c r="V64">
        <f>HYPERLINK("https://klasma.github.io/Logging_2284/klagomål/A 56530-2022 FSC-klagomål.docx", "A 56530-2022")</f>
        <v/>
      </c>
      <c r="W64">
        <f>HYPERLINK("https://klasma.github.io/Logging_2284/klagomålsmail/A 56530-2022 FSC-klagomål mail.docx", "A 56530-2022")</f>
        <v/>
      </c>
      <c r="X64">
        <f>HYPERLINK("https://klasma.github.io/Logging_2284/tillsyn/A 56530-2022 tillsynsbegäran.docx", "A 56530-2022")</f>
        <v/>
      </c>
      <c r="Y64">
        <f>HYPERLINK("https://klasma.github.io/Logging_2284/tillsynsmail/A 56530-2022 tillsynsbegäran mail.docx", "A 56530-2022")</f>
        <v/>
      </c>
    </row>
    <row r="65" ht="15" customHeight="1">
      <c r="A65" t="inlineStr">
        <is>
          <t>A 32524-2024</t>
        </is>
      </c>
      <c r="B65" s="1" t="n">
        <v>45513.47335648148</v>
      </c>
      <c r="C65" s="1" t="n">
        <v>45955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2.3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Granticka
Kolflarnlav</t>
        </is>
      </c>
      <c r="S65">
        <f>HYPERLINK("https://klasma.github.io/Logging_2284/artfynd/A 32524-2024 artfynd.xlsx", "A 32524-2024")</f>
        <v/>
      </c>
      <c r="T65">
        <f>HYPERLINK("https://klasma.github.io/Logging_2284/kartor/A 32524-2024 karta.png", "A 32524-2024")</f>
        <v/>
      </c>
      <c r="V65">
        <f>HYPERLINK("https://klasma.github.io/Logging_2284/klagomål/A 32524-2024 FSC-klagomål.docx", "A 32524-2024")</f>
        <v/>
      </c>
      <c r="W65">
        <f>HYPERLINK("https://klasma.github.io/Logging_2284/klagomålsmail/A 32524-2024 FSC-klagomål mail.docx", "A 32524-2024")</f>
        <v/>
      </c>
      <c r="X65">
        <f>HYPERLINK("https://klasma.github.io/Logging_2284/tillsyn/A 32524-2024 tillsynsbegäran.docx", "A 32524-2024")</f>
        <v/>
      </c>
      <c r="Y65">
        <f>HYPERLINK("https://klasma.github.io/Logging_2284/tillsynsmail/A 32524-2024 tillsynsbegäran mail.docx", "A 32524-2024")</f>
        <v/>
      </c>
    </row>
    <row r="66" ht="15" customHeight="1">
      <c r="A66" t="inlineStr">
        <is>
          <t>A 54155-2023</t>
        </is>
      </c>
      <c r="B66" s="1" t="n">
        <v>45232</v>
      </c>
      <c r="C66" s="1" t="n">
        <v>45955</v>
      </c>
      <c r="D66" t="inlineStr">
        <is>
          <t>VÄSTERNORRLANDS LÄN</t>
        </is>
      </c>
      <c r="E66" t="inlineStr">
        <is>
          <t>ÖRNSKÖLDSVIK</t>
        </is>
      </c>
      <c r="G66" t="n">
        <v>2.5</v>
      </c>
      <c r="H66" t="n">
        <v>0</v>
      </c>
      <c r="I66" t="n">
        <v>0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Liten hornflikmossa
Vedtrappmossa</t>
        </is>
      </c>
      <c r="S66">
        <f>HYPERLINK("https://klasma.github.io/Logging_2284/artfynd/A 54155-2023 artfynd.xlsx", "A 54155-2023")</f>
        <v/>
      </c>
      <c r="T66">
        <f>HYPERLINK("https://klasma.github.io/Logging_2284/kartor/A 54155-2023 karta.png", "A 54155-2023")</f>
        <v/>
      </c>
      <c r="V66">
        <f>HYPERLINK("https://klasma.github.io/Logging_2284/klagomål/A 54155-2023 FSC-klagomål.docx", "A 54155-2023")</f>
        <v/>
      </c>
      <c r="W66">
        <f>HYPERLINK("https://klasma.github.io/Logging_2284/klagomålsmail/A 54155-2023 FSC-klagomål mail.docx", "A 54155-2023")</f>
        <v/>
      </c>
      <c r="X66">
        <f>HYPERLINK("https://klasma.github.io/Logging_2284/tillsyn/A 54155-2023 tillsynsbegäran.docx", "A 54155-2023")</f>
        <v/>
      </c>
      <c r="Y66">
        <f>HYPERLINK("https://klasma.github.io/Logging_2284/tillsynsmail/A 54155-2023 tillsynsbegäran mail.docx", "A 54155-2023")</f>
        <v/>
      </c>
    </row>
    <row r="67" ht="15" customHeight="1">
      <c r="A67" t="inlineStr">
        <is>
          <t>A 39999-2025</t>
        </is>
      </c>
      <c r="B67" s="1" t="n">
        <v>45894.32910879629</v>
      </c>
      <c r="C67" s="1" t="n">
        <v>45955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3.5</v>
      </c>
      <c r="H67" t="n">
        <v>0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Lunglav
Korallblylav</t>
        </is>
      </c>
      <c r="S67">
        <f>HYPERLINK("https://klasma.github.io/Logging_2284/artfynd/A 39999-2025 artfynd.xlsx", "A 39999-2025")</f>
        <v/>
      </c>
      <c r="T67">
        <f>HYPERLINK("https://klasma.github.io/Logging_2284/kartor/A 39999-2025 karta.png", "A 39999-2025")</f>
        <v/>
      </c>
      <c r="V67">
        <f>HYPERLINK("https://klasma.github.io/Logging_2284/klagomål/A 39999-2025 FSC-klagomål.docx", "A 39999-2025")</f>
        <v/>
      </c>
      <c r="W67">
        <f>HYPERLINK("https://klasma.github.io/Logging_2284/klagomålsmail/A 39999-2025 FSC-klagomål mail.docx", "A 39999-2025")</f>
        <v/>
      </c>
      <c r="X67">
        <f>HYPERLINK("https://klasma.github.io/Logging_2284/tillsyn/A 39999-2025 tillsynsbegäran.docx", "A 39999-2025")</f>
        <v/>
      </c>
      <c r="Y67">
        <f>HYPERLINK("https://klasma.github.io/Logging_2284/tillsynsmail/A 39999-2025 tillsynsbegäran mail.docx", "A 39999-2025")</f>
        <v/>
      </c>
    </row>
    <row r="68" ht="15" customHeight="1">
      <c r="A68" t="inlineStr">
        <is>
          <t>A 58070-2022</t>
        </is>
      </c>
      <c r="B68" s="1" t="n">
        <v>44893</v>
      </c>
      <c r="C68" s="1" t="n">
        <v>45955</v>
      </c>
      <c r="D68" t="inlineStr">
        <is>
          <t>VÄSTERNORRLANDS LÄN</t>
        </is>
      </c>
      <c r="E68" t="inlineStr">
        <is>
          <t>ÖRNSKÖLDSVIK</t>
        </is>
      </c>
      <c r="G68" t="n">
        <v>3.1</v>
      </c>
      <c r="H68" t="n">
        <v>1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Ärtsångare
Dropptaggsvamp</t>
        </is>
      </c>
      <c r="S68">
        <f>HYPERLINK("https://klasma.github.io/Logging_2284/artfynd/A 58070-2022 artfynd.xlsx", "A 58070-2022")</f>
        <v/>
      </c>
      <c r="T68">
        <f>HYPERLINK("https://klasma.github.io/Logging_2284/kartor/A 58070-2022 karta.png", "A 58070-2022")</f>
        <v/>
      </c>
      <c r="V68">
        <f>HYPERLINK("https://klasma.github.io/Logging_2284/klagomål/A 58070-2022 FSC-klagomål.docx", "A 58070-2022")</f>
        <v/>
      </c>
      <c r="W68">
        <f>HYPERLINK("https://klasma.github.io/Logging_2284/klagomålsmail/A 58070-2022 FSC-klagomål mail.docx", "A 58070-2022")</f>
        <v/>
      </c>
      <c r="X68">
        <f>HYPERLINK("https://klasma.github.io/Logging_2284/tillsyn/A 58070-2022 tillsynsbegäran.docx", "A 58070-2022")</f>
        <v/>
      </c>
      <c r="Y68">
        <f>HYPERLINK("https://klasma.github.io/Logging_2284/tillsynsmail/A 58070-2022 tillsynsbegäran mail.docx", "A 58070-2022")</f>
        <v/>
      </c>
      <c r="Z68">
        <f>HYPERLINK("https://klasma.github.io/Logging_2284/fåglar/A 58070-2022 prioriterade fågelarter.docx", "A 58070-2022")</f>
        <v/>
      </c>
    </row>
    <row r="69" ht="15" customHeight="1">
      <c r="A69" t="inlineStr">
        <is>
          <t>A 37479-2024</t>
        </is>
      </c>
      <c r="B69" s="1" t="n">
        <v>45541.32978009259</v>
      </c>
      <c r="C69" s="1" t="n">
        <v>45955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1.9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Lunglav</t>
        </is>
      </c>
      <c r="S69">
        <f>HYPERLINK("https://klasma.github.io/Logging_2284/artfynd/A 37479-2024 artfynd.xlsx", "A 37479-2024")</f>
        <v/>
      </c>
      <c r="T69">
        <f>HYPERLINK("https://klasma.github.io/Logging_2284/kartor/A 37479-2024 karta.png", "A 37479-2024")</f>
        <v/>
      </c>
      <c r="V69">
        <f>HYPERLINK("https://klasma.github.io/Logging_2284/klagomål/A 37479-2024 FSC-klagomål.docx", "A 37479-2024")</f>
        <v/>
      </c>
      <c r="W69">
        <f>HYPERLINK("https://klasma.github.io/Logging_2284/klagomålsmail/A 37479-2024 FSC-klagomål mail.docx", "A 37479-2024")</f>
        <v/>
      </c>
      <c r="X69">
        <f>HYPERLINK("https://klasma.github.io/Logging_2284/tillsyn/A 37479-2024 tillsynsbegäran.docx", "A 37479-2024")</f>
        <v/>
      </c>
      <c r="Y69">
        <f>HYPERLINK("https://klasma.github.io/Logging_2284/tillsynsmail/A 37479-2024 tillsynsbegäran mail.docx", "A 37479-2024")</f>
        <v/>
      </c>
    </row>
    <row r="70" ht="15" customHeight="1">
      <c r="A70" t="inlineStr">
        <is>
          <t>A 61515-2024</t>
        </is>
      </c>
      <c r="B70" s="1" t="n">
        <v>45646.57324074074</v>
      </c>
      <c r="C70" s="1" t="n">
        <v>45955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SCA</t>
        </is>
      </c>
      <c r="G70" t="n">
        <v>2.5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Motaggsvamp
Dropptaggsvamp</t>
        </is>
      </c>
      <c r="S70">
        <f>HYPERLINK("https://klasma.github.io/Logging_2284/artfynd/A 61515-2024 artfynd.xlsx", "A 61515-2024")</f>
        <v/>
      </c>
      <c r="T70">
        <f>HYPERLINK("https://klasma.github.io/Logging_2284/kartor/A 61515-2024 karta.png", "A 61515-2024")</f>
        <v/>
      </c>
      <c r="V70">
        <f>HYPERLINK("https://klasma.github.io/Logging_2284/klagomål/A 61515-2024 FSC-klagomål.docx", "A 61515-2024")</f>
        <v/>
      </c>
      <c r="W70">
        <f>HYPERLINK("https://klasma.github.io/Logging_2284/klagomålsmail/A 61515-2024 FSC-klagomål mail.docx", "A 61515-2024")</f>
        <v/>
      </c>
      <c r="X70">
        <f>HYPERLINK("https://klasma.github.io/Logging_2284/tillsyn/A 61515-2024 tillsynsbegäran.docx", "A 61515-2024")</f>
        <v/>
      </c>
      <c r="Y70">
        <f>HYPERLINK("https://klasma.github.io/Logging_2284/tillsynsmail/A 61515-2024 tillsynsbegäran mail.docx", "A 61515-2024")</f>
        <v/>
      </c>
    </row>
    <row r="71" ht="15" customHeight="1">
      <c r="A71" t="inlineStr">
        <is>
          <t>A 62256-2022</t>
        </is>
      </c>
      <c r="B71" s="1" t="n">
        <v>44922.94278935185</v>
      </c>
      <c r="C71" s="1" t="n">
        <v>45955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SCA</t>
        </is>
      </c>
      <c r="G71" t="n">
        <v>2.4</v>
      </c>
      <c r="H71" t="n">
        <v>1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Granticka
Tretåig hackspett</t>
        </is>
      </c>
      <c r="S71">
        <f>HYPERLINK("https://klasma.github.io/Logging_2284/artfynd/A 62256-2022 artfynd.xlsx", "A 62256-2022")</f>
        <v/>
      </c>
      <c r="T71">
        <f>HYPERLINK("https://klasma.github.io/Logging_2284/kartor/A 62256-2022 karta.png", "A 62256-2022")</f>
        <v/>
      </c>
      <c r="V71">
        <f>HYPERLINK("https://klasma.github.io/Logging_2284/klagomål/A 62256-2022 FSC-klagomål.docx", "A 62256-2022")</f>
        <v/>
      </c>
      <c r="W71">
        <f>HYPERLINK("https://klasma.github.io/Logging_2284/klagomålsmail/A 62256-2022 FSC-klagomål mail.docx", "A 62256-2022")</f>
        <v/>
      </c>
      <c r="X71">
        <f>HYPERLINK("https://klasma.github.io/Logging_2284/tillsyn/A 62256-2022 tillsynsbegäran.docx", "A 62256-2022")</f>
        <v/>
      </c>
      <c r="Y71">
        <f>HYPERLINK("https://klasma.github.io/Logging_2284/tillsynsmail/A 62256-2022 tillsynsbegäran mail.docx", "A 62256-2022")</f>
        <v/>
      </c>
      <c r="Z71">
        <f>HYPERLINK("https://klasma.github.io/Logging_2284/fåglar/A 62256-2022 prioriterade fågelarter.docx", "A 62256-2022")</f>
        <v/>
      </c>
    </row>
    <row r="72" ht="15" customHeight="1">
      <c r="A72" t="inlineStr">
        <is>
          <t>A 15386-2023</t>
        </is>
      </c>
      <c r="B72" s="1" t="n">
        <v>45019</v>
      </c>
      <c r="C72" s="1" t="n">
        <v>45955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4.2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Lunglav
Tallticka</t>
        </is>
      </c>
      <c r="S72">
        <f>HYPERLINK("https://klasma.github.io/Logging_2284/artfynd/A 15386-2023 artfynd.xlsx", "A 15386-2023")</f>
        <v/>
      </c>
      <c r="T72">
        <f>HYPERLINK("https://klasma.github.io/Logging_2284/kartor/A 15386-2023 karta.png", "A 15386-2023")</f>
        <v/>
      </c>
      <c r="V72">
        <f>HYPERLINK("https://klasma.github.io/Logging_2284/klagomål/A 15386-2023 FSC-klagomål.docx", "A 15386-2023")</f>
        <v/>
      </c>
      <c r="W72">
        <f>HYPERLINK("https://klasma.github.io/Logging_2284/klagomålsmail/A 15386-2023 FSC-klagomål mail.docx", "A 15386-2023")</f>
        <v/>
      </c>
      <c r="X72">
        <f>HYPERLINK("https://klasma.github.io/Logging_2284/tillsyn/A 15386-2023 tillsynsbegäran.docx", "A 15386-2023")</f>
        <v/>
      </c>
      <c r="Y72">
        <f>HYPERLINK("https://klasma.github.io/Logging_2284/tillsynsmail/A 15386-2023 tillsynsbegäran mail.docx", "A 15386-2023")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45955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45955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45955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45955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45551-2021</t>
        </is>
      </c>
      <c r="B77" s="1" t="n">
        <v>44440</v>
      </c>
      <c r="C77" s="1" t="n">
        <v>45955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8.9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HYPERLINK("https://klasma.github.io/Logging_2284/artfynd/A 45551-2021 artfynd.xlsx", "A 45551-2021")</f>
        <v/>
      </c>
      <c r="T77">
        <f>HYPERLINK("https://klasma.github.io/Logging_2284/kartor/A 45551-2021 karta.png", "A 45551-2021")</f>
        <v/>
      </c>
      <c r="V77">
        <f>HYPERLINK("https://klasma.github.io/Logging_2284/klagomål/A 45551-2021 FSC-klagomål.docx", "A 45551-2021")</f>
        <v/>
      </c>
      <c r="W77">
        <f>HYPERLINK("https://klasma.github.io/Logging_2284/klagomålsmail/A 45551-2021 FSC-klagomål mail.docx", "A 45551-2021")</f>
        <v/>
      </c>
      <c r="X77">
        <f>HYPERLINK("https://klasma.github.io/Logging_2284/tillsyn/A 45551-2021 tillsynsbegäran.docx", "A 45551-2021")</f>
        <v/>
      </c>
      <c r="Y77">
        <f>HYPERLINK("https://klasma.github.io/Logging_2284/tillsynsmail/A 45551-2021 tillsynsbegäran mail.docx", "A 45551-2021")</f>
        <v/>
      </c>
    </row>
    <row r="78" ht="15" customHeight="1">
      <c r="A78" t="inlineStr">
        <is>
          <t>A 66531-2021</t>
        </is>
      </c>
      <c r="B78" s="1" t="n">
        <v>44518</v>
      </c>
      <c r="C78" s="1" t="n">
        <v>45955</v>
      </c>
      <c r="D78" t="inlineStr">
        <is>
          <t>VÄSTERNORRLANDS LÄN</t>
        </is>
      </c>
      <c r="E78" t="inlineStr">
        <is>
          <t>ÖRNSKÖLDSVIK</t>
        </is>
      </c>
      <c r="G78" t="n">
        <v>0.6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Nattviol</t>
        </is>
      </c>
      <c r="S78">
        <f>HYPERLINK("https://klasma.github.io/Logging_2284/artfynd/A 66531-2021 artfynd.xlsx", "A 66531-2021")</f>
        <v/>
      </c>
      <c r="T78">
        <f>HYPERLINK("https://klasma.github.io/Logging_2284/kartor/A 66531-2021 karta.png", "A 66531-2021")</f>
        <v/>
      </c>
      <c r="V78">
        <f>HYPERLINK("https://klasma.github.io/Logging_2284/klagomål/A 66531-2021 FSC-klagomål.docx", "A 66531-2021")</f>
        <v/>
      </c>
      <c r="W78">
        <f>HYPERLINK("https://klasma.github.io/Logging_2284/klagomålsmail/A 66531-2021 FSC-klagomål mail.docx", "A 66531-2021")</f>
        <v/>
      </c>
      <c r="X78">
        <f>HYPERLINK("https://klasma.github.io/Logging_2284/tillsyn/A 66531-2021 tillsynsbegäran.docx", "A 66531-2021")</f>
        <v/>
      </c>
      <c r="Y78">
        <f>HYPERLINK("https://klasma.github.io/Logging_2284/tillsynsmail/A 66531-2021 tillsynsbegäran mail.docx", "A 66531-2021")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45955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35003-2021</t>
        </is>
      </c>
      <c r="B80" s="1" t="n">
        <v>44383.67390046296</v>
      </c>
      <c r="C80" s="1" t="n">
        <v>45955</v>
      </c>
      <c r="D80" t="inlineStr">
        <is>
          <t>VÄSTERNORRLANDS LÄN</t>
        </is>
      </c>
      <c r="E80" t="inlineStr">
        <is>
          <t>ÖRNSKÖLDSVIK</t>
        </is>
      </c>
      <c r="G80" t="n">
        <v>25.5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Lappranunkel</t>
        </is>
      </c>
      <c r="S80">
        <f>HYPERLINK("https://klasma.github.io/Logging_2284/artfynd/A 35003-2021 artfynd.xlsx", "A 35003-2021")</f>
        <v/>
      </c>
      <c r="T80">
        <f>HYPERLINK("https://klasma.github.io/Logging_2284/kartor/A 35003-2021 karta.png", "A 35003-2021")</f>
        <v/>
      </c>
      <c r="V80">
        <f>HYPERLINK("https://klasma.github.io/Logging_2284/klagomål/A 35003-2021 FSC-klagomål.docx", "A 35003-2021")</f>
        <v/>
      </c>
      <c r="W80">
        <f>HYPERLINK("https://klasma.github.io/Logging_2284/klagomålsmail/A 35003-2021 FSC-klagomål mail.docx", "A 35003-2021")</f>
        <v/>
      </c>
      <c r="X80">
        <f>HYPERLINK("https://klasma.github.io/Logging_2284/tillsyn/A 35003-2021 tillsynsbegäran.docx", "A 35003-2021")</f>
        <v/>
      </c>
      <c r="Y80">
        <f>HYPERLINK("https://klasma.github.io/Logging_2284/tillsynsmail/A 35003-2021 tillsynsbegäran mail.docx", "A 35003-2021")</f>
        <v/>
      </c>
    </row>
    <row r="81" ht="15" customHeight="1">
      <c r="A81" t="inlineStr">
        <is>
          <t>A 37618-2021</t>
        </is>
      </c>
      <c r="B81" s="1" t="n">
        <v>44399</v>
      </c>
      <c r="C81" s="1" t="n">
        <v>45955</v>
      </c>
      <c r="D81" t="inlineStr">
        <is>
          <t>VÄSTERNORRLANDS LÄN</t>
        </is>
      </c>
      <c r="E81" t="inlineStr">
        <is>
          <t>ÖRNSKÖLDSVIK</t>
        </is>
      </c>
      <c r="G81" t="n">
        <v>7.1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Luddfingersvamp</t>
        </is>
      </c>
      <c r="S81">
        <f>HYPERLINK("https://klasma.github.io/Logging_2284/artfynd/A 37618-2021 artfynd.xlsx", "A 37618-2021")</f>
        <v/>
      </c>
      <c r="T81">
        <f>HYPERLINK("https://klasma.github.io/Logging_2284/kartor/A 37618-2021 karta.png", "A 37618-2021")</f>
        <v/>
      </c>
      <c r="V81">
        <f>HYPERLINK("https://klasma.github.io/Logging_2284/klagomål/A 37618-2021 FSC-klagomål.docx", "A 37618-2021")</f>
        <v/>
      </c>
      <c r="W81">
        <f>HYPERLINK("https://klasma.github.io/Logging_2284/klagomålsmail/A 37618-2021 FSC-klagomål mail.docx", "A 37618-2021")</f>
        <v/>
      </c>
      <c r="X81">
        <f>HYPERLINK("https://klasma.github.io/Logging_2284/tillsyn/A 37618-2021 tillsynsbegäran.docx", "A 37618-2021")</f>
        <v/>
      </c>
      <c r="Y81">
        <f>HYPERLINK("https://klasma.github.io/Logging_2284/tillsynsmail/A 37618-2021 tillsynsbegäran mail.docx", "A 37618-2021")</f>
        <v/>
      </c>
    </row>
    <row r="82" ht="15" customHeight="1">
      <c r="A82" t="inlineStr">
        <is>
          <t>A 47067-2022</t>
        </is>
      </c>
      <c r="B82" s="1" t="n">
        <v>44852</v>
      </c>
      <c r="C82" s="1" t="n">
        <v>45955</v>
      </c>
      <c r="D82" t="inlineStr">
        <is>
          <t>VÄSTERNORRLANDS LÄN</t>
        </is>
      </c>
      <c r="E82" t="inlineStr">
        <is>
          <t>ÖRNSKÖLDSVIK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Motaggsvamp</t>
        </is>
      </c>
      <c r="S82">
        <f>HYPERLINK("https://klasma.github.io/Logging_2284/artfynd/A 47067-2022 artfynd.xlsx", "A 47067-2022")</f>
        <v/>
      </c>
      <c r="T82">
        <f>HYPERLINK("https://klasma.github.io/Logging_2284/kartor/A 47067-2022 karta.png", "A 47067-2022")</f>
        <v/>
      </c>
      <c r="V82">
        <f>HYPERLINK("https://klasma.github.io/Logging_2284/klagomål/A 47067-2022 FSC-klagomål.docx", "A 47067-2022")</f>
        <v/>
      </c>
      <c r="W82">
        <f>HYPERLINK("https://klasma.github.io/Logging_2284/klagomålsmail/A 47067-2022 FSC-klagomål mail.docx", "A 47067-2022")</f>
        <v/>
      </c>
      <c r="X82">
        <f>HYPERLINK("https://klasma.github.io/Logging_2284/tillsyn/A 47067-2022 tillsynsbegäran.docx", "A 47067-2022")</f>
        <v/>
      </c>
      <c r="Y82">
        <f>HYPERLINK("https://klasma.github.io/Logging_2284/tillsynsmail/A 47067-2022 tillsynsbegäran mail.docx", "A 47067-2022")</f>
        <v/>
      </c>
    </row>
    <row r="83" ht="15" customHeight="1">
      <c r="A83" t="inlineStr">
        <is>
          <t>A 50351-2023</t>
        </is>
      </c>
      <c r="B83" s="1" t="n">
        <v>45216</v>
      </c>
      <c r="C83" s="1" t="n">
        <v>45955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4.9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Bårdlav</t>
        </is>
      </c>
      <c r="S83">
        <f>HYPERLINK("https://klasma.github.io/Logging_2284/artfynd/A 50351-2023 artfynd.xlsx", "A 50351-2023")</f>
        <v/>
      </c>
      <c r="T83">
        <f>HYPERLINK("https://klasma.github.io/Logging_2284/kartor/A 50351-2023 karta.png", "A 50351-2023")</f>
        <v/>
      </c>
      <c r="V83">
        <f>HYPERLINK("https://klasma.github.io/Logging_2284/klagomål/A 50351-2023 FSC-klagomål.docx", "A 50351-2023")</f>
        <v/>
      </c>
      <c r="W83">
        <f>HYPERLINK("https://klasma.github.io/Logging_2284/klagomålsmail/A 50351-2023 FSC-klagomål mail.docx", "A 50351-2023")</f>
        <v/>
      </c>
      <c r="X83">
        <f>HYPERLINK("https://klasma.github.io/Logging_2284/tillsyn/A 50351-2023 tillsynsbegäran.docx", "A 50351-2023")</f>
        <v/>
      </c>
      <c r="Y83">
        <f>HYPERLINK("https://klasma.github.io/Logging_2284/tillsynsmail/A 50351-2023 tillsynsbegäran mail.docx", "A 50351-2023")</f>
        <v/>
      </c>
    </row>
    <row r="84" ht="15" customHeight="1">
      <c r="A84" t="inlineStr">
        <is>
          <t>A 21683-2024</t>
        </is>
      </c>
      <c r="B84" s="1" t="n">
        <v>45442.43640046296</v>
      </c>
      <c r="C84" s="1" t="n">
        <v>45955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2.5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Stor aspticka</t>
        </is>
      </c>
      <c r="S84">
        <f>HYPERLINK("https://klasma.github.io/Logging_2284/artfynd/A 21683-2024 artfynd.xlsx", "A 21683-2024")</f>
        <v/>
      </c>
      <c r="T84">
        <f>HYPERLINK("https://klasma.github.io/Logging_2284/kartor/A 21683-2024 karta.png", "A 21683-2024")</f>
        <v/>
      </c>
      <c r="V84">
        <f>HYPERLINK("https://klasma.github.io/Logging_2284/klagomål/A 21683-2024 FSC-klagomål.docx", "A 21683-2024")</f>
        <v/>
      </c>
      <c r="W84">
        <f>HYPERLINK("https://klasma.github.io/Logging_2284/klagomålsmail/A 21683-2024 FSC-klagomål mail.docx", "A 21683-2024")</f>
        <v/>
      </c>
      <c r="X84">
        <f>HYPERLINK("https://klasma.github.io/Logging_2284/tillsyn/A 21683-2024 tillsynsbegäran.docx", "A 21683-2024")</f>
        <v/>
      </c>
      <c r="Y84">
        <f>HYPERLINK("https://klasma.github.io/Logging_2284/tillsynsmail/A 21683-2024 tillsynsbegäran mail.docx", "A 21683-2024")</f>
        <v/>
      </c>
    </row>
    <row r="85" ht="15" customHeight="1">
      <c r="A85" t="inlineStr">
        <is>
          <t>A 20690-2025</t>
        </is>
      </c>
      <c r="B85" s="1" t="n">
        <v>45776.45857638889</v>
      </c>
      <c r="C85" s="1" t="n">
        <v>45955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Garnlav</t>
        </is>
      </c>
      <c r="S85">
        <f>HYPERLINK("https://klasma.github.io/Logging_2284/artfynd/A 20690-2025 artfynd.xlsx", "A 20690-2025")</f>
        <v/>
      </c>
      <c r="T85">
        <f>HYPERLINK("https://klasma.github.io/Logging_2284/kartor/A 20690-2025 karta.png", "A 20690-2025")</f>
        <v/>
      </c>
      <c r="V85">
        <f>HYPERLINK("https://klasma.github.io/Logging_2284/klagomål/A 20690-2025 FSC-klagomål.docx", "A 20690-2025")</f>
        <v/>
      </c>
      <c r="W85">
        <f>HYPERLINK("https://klasma.github.io/Logging_2284/klagomålsmail/A 20690-2025 FSC-klagomål mail.docx", "A 20690-2025")</f>
        <v/>
      </c>
      <c r="X85">
        <f>HYPERLINK("https://klasma.github.io/Logging_2284/tillsyn/A 20690-2025 tillsynsbegäran.docx", "A 20690-2025")</f>
        <v/>
      </c>
      <c r="Y85">
        <f>HYPERLINK("https://klasma.github.io/Logging_2284/tillsynsmail/A 20690-2025 tillsynsbegäran mail.docx", "A 20690-2025")</f>
        <v/>
      </c>
    </row>
    <row r="86" ht="15" customHeight="1">
      <c r="A86" t="inlineStr">
        <is>
          <t>A 21356-2025</t>
        </is>
      </c>
      <c r="B86" s="1" t="n">
        <v>45782.42341435186</v>
      </c>
      <c r="C86" s="1" t="n">
        <v>45955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Holmen skog AB</t>
        </is>
      </c>
      <c r="G86" t="n">
        <v>7.3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HYPERLINK("https://klasma.github.io/Logging_2284/artfynd/A 21356-2025 artfynd.xlsx", "A 21356-2025")</f>
        <v/>
      </c>
      <c r="T86">
        <f>HYPERLINK("https://klasma.github.io/Logging_2284/kartor/A 21356-2025 karta.png", "A 21356-2025")</f>
        <v/>
      </c>
      <c r="V86">
        <f>HYPERLINK("https://klasma.github.io/Logging_2284/klagomål/A 21356-2025 FSC-klagomål.docx", "A 21356-2025")</f>
        <v/>
      </c>
      <c r="W86">
        <f>HYPERLINK("https://klasma.github.io/Logging_2284/klagomålsmail/A 21356-2025 FSC-klagomål mail.docx", "A 21356-2025")</f>
        <v/>
      </c>
      <c r="X86">
        <f>HYPERLINK("https://klasma.github.io/Logging_2284/tillsyn/A 21356-2025 tillsynsbegäran.docx", "A 21356-2025")</f>
        <v/>
      </c>
      <c r="Y86">
        <f>HYPERLINK("https://klasma.github.io/Logging_2284/tillsynsmail/A 21356-2025 tillsynsbegäran mail.docx", "A 21356-2025")</f>
        <v/>
      </c>
    </row>
    <row r="87" ht="15" customHeight="1">
      <c r="A87" t="inlineStr">
        <is>
          <t>A 8677-2023</t>
        </is>
      </c>
      <c r="B87" s="1" t="n">
        <v>44977</v>
      </c>
      <c r="C87" s="1" t="n">
        <v>45955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18.6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HYPERLINK("https://klasma.github.io/Logging_2284/artfynd/A 8677-2023 artfynd.xlsx", "A 8677-2023")</f>
        <v/>
      </c>
      <c r="T87">
        <f>HYPERLINK("https://klasma.github.io/Logging_2284/kartor/A 8677-2023 karta.png", "A 8677-2023")</f>
        <v/>
      </c>
      <c r="V87">
        <f>HYPERLINK("https://klasma.github.io/Logging_2284/klagomål/A 8677-2023 FSC-klagomål.docx", "A 8677-2023")</f>
        <v/>
      </c>
      <c r="W87">
        <f>HYPERLINK("https://klasma.github.io/Logging_2284/klagomålsmail/A 8677-2023 FSC-klagomål mail.docx", "A 8677-2023")</f>
        <v/>
      </c>
      <c r="X87">
        <f>HYPERLINK("https://klasma.github.io/Logging_2284/tillsyn/A 8677-2023 tillsynsbegäran.docx", "A 8677-2023")</f>
        <v/>
      </c>
      <c r="Y87">
        <f>HYPERLINK("https://klasma.github.io/Logging_2284/tillsynsmail/A 8677-2023 tillsynsbegäran mail.docx", "A 8677-2023")</f>
        <v/>
      </c>
    </row>
    <row r="88" ht="15" customHeight="1">
      <c r="A88" t="inlineStr">
        <is>
          <t>A 46634-2025</t>
        </is>
      </c>
      <c r="B88" s="1" t="n">
        <v>45926.46204861111</v>
      </c>
      <c r="C88" s="1" t="n">
        <v>45955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Holmen skog AB</t>
        </is>
      </c>
      <c r="G88" t="n">
        <v>2.8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Dropptaggsvamp</t>
        </is>
      </c>
      <c r="S88">
        <f>HYPERLINK("https://klasma.github.io/Logging_2284/artfynd/A 46634-2025 artfynd.xlsx", "A 46634-2025")</f>
        <v/>
      </c>
      <c r="T88">
        <f>HYPERLINK("https://klasma.github.io/Logging_2284/kartor/A 46634-2025 karta.png", "A 46634-2025")</f>
        <v/>
      </c>
      <c r="V88">
        <f>HYPERLINK("https://klasma.github.io/Logging_2284/klagomål/A 46634-2025 FSC-klagomål.docx", "A 46634-2025")</f>
        <v/>
      </c>
      <c r="W88">
        <f>HYPERLINK("https://klasma.github.io/Logging_2284/klagomålsmail/A 46634-2025 FSC-klagomål mail.docx", "A 46634-2025")</f>
        <v/>
      </c>
      <c r="X88">
        <f>HYPERLINK("https://klasma.github.io/Logging_2284/tillsyn/A 46634-2025 tillsynsbegäran.docx", "A 46634-2025")</f>
        <v/>
      </c>
      <c r="Y88">
        <f>HYPERLINK("https://klasma.github.io/Logging_2284/tillsynsmail/A 46634-2025 tillsynsbegäran mail.docx", "A 46634-2025")</f>
        <v/>
      </c>
    </row>
    <row r="89" ht="15" customHeight="1">
      <c r="A89" t="inlineStr">
        <is>
          <t>A 51343-2024</t>
        </is>
      </c>
      <c r="B89" s="1" t="n">
        <v>45604.35097222222</v>
      </c>
      <c r="C89" s="1" t="n">
        <v>45955</v>
      </c>
      <c r="D89" t="inlineStr">
        <is>
          <t>VÄSTERNORRLANDS LÄN</t>
        </is>
      </c>
      <c r="E89" t="inlineStr">
        <is>
          <t>ÖRNSKÖLDSVIK</t>
        </is>
      </c>
      <c r="G89" t="n">
        <v>0.8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Revlummer</t>
        </is>
      </c>
      <c r="S89">
        <f>HYPERLINK("https://klasma.github.io/Logging_2284/artfynd/A 51343-2024 artfynd.xlsx", "A 51343-2024")</f>
        <v/>
      </c>
      <c r="T89">
        <f>HYPERLINK("https://klasma.github.io/Logging_2284/kartor/A 51343-2024 karta.png", "A 51343-2024")</f>
        <v/>
      </c>
      <c r="V89">
        <f>HYPERLINK("https://klasma.github.io/Logging_2284/klagomål/A 51343-2024 FSC-klagomål.docx", "A 51343-2024")</f>
        <v/>
      </c>
      <c r="W89">
        <f>HYPERLINK("https://klasma.github.io/Logging_2284/klagomålsmail/A 51343-2024 FSC-klagomål mail.docx", "A 51343-2024")</f>
        <v/>
      </c>
      <c r="X89">
        <f>HYPERLINK("https://klasma.github.io/Logging_2284/tillsyn/A 51343-2024 tillsynsbegäran.docx", "A 51343-2024")</f>
        <v/>
      </c>
      <c r="Y89">
        <f>HYPERLINK("https://klasma.github.io/Logging_2284/tillsynsmail/A 51343-2024 tillsynsbegäran mail.docx", "A 51343-2024")</f>
        <v/>
      </c>
    </row>
    <row r="90" ht="15" customHeight="1">
      <c r="A90" t="inlineStr">
        <is>
          <t>A 62080-2022</t>
        </is>
      </c>
      <c r="B90" s="1" t="n">
        <v>44918.93556712963</v>
      </c>
      <c r="C90" s="1" t="n">
        <v>45955</v>
      </c>
      <c r="D90" t="inlineStr">
        <is>
          <t>VÄSTERNORRLANDS LÄN</t>
        </is>
      </c>
      <c r="E90" t="inlineStr">
        <is>
          <t>ÖRNSKÖLDSVIK</t>
        </is>
      </c>
      <c r="F90" t="inlineStr">
        <is>
          <t>SCA</t>
        </is>
      </c>
      <c r="G90" t="n">
        <v>4.8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Tretåig hackspett</t>
        </is>
      </c>
      <c r="S90">
        <f>HYPERLINK("https://klasma.github.io/Logging_2284/artfynd/A 62080-2022 artfynd.xlsx", "A 62080-2022")</f>
        <v/>
      </c>
      <c r="T90">
        <f>HYPERLINK("https://klasma.github.io/Logging_2284/kartor/A 62080-2022 karta.png", "A 62080-2022")</f>
        <v/>
      </c>
      <c r="V90">
        <f>HYPERLINK("https://klasma.github.io/Logging_2284/klagomål/A 62080-2022 FSC-klagomål.docx", "A 62080-2022")</f>
        <v/>
      </c>
      <c r="W90">
        <f>HYPERLINK("https://klasma.github.io/Logging_2284/klagomålsmail/A 62080-2022 FSC-klagomål mail.docx", "A 62080-2022")</f>
        <v/>
      </c>
      <c r="X90">
        <f>HYPERLINK("https://klasma.github.io/Logging_2284/tillsyn/A 62080-2022 tillsynsbegäran.docx", "A 62080-2022")</f>
        <v/>
      </c>
      <c r="Y90">
        <f>HYPERLINK("https://klasma.github.io/Logging_2284/tillsynsmail/A 62080-2022 tillsynsbegäran mail.docx", "A 62080-2022")</f>
        <v/>
      </c>
      <c r="Z90">
        <f>HYPERLINK("https://klasma.github.io/Logging_2284/fåglar/A 62080-2022 prioriterade fågelarter.docx", "A 62080-2022")</f>
        <v/>
      </c>
    </row>
    <row r="91" ht="15" customHeight="1">
      <c r="A91" t="inlineStr">
        <is>
          <t>A 23708-2025</t>
        </is>
      </c>
      <c r="B91" s="1" t="n">
        <v>45793.37701388889</v>
      </c>
      <c r="C91" s="1" t="n">
        <v>45955</v>
      </c>
      <c r="D91" t="inlineStr">
        <is>
          <t>VÄSTERNORRLANDS LÄN</t>
        </is>
      </c>
      <c r="E91" t="inlineStr">
        <is>
          <t>ÖRNSKÖLDSVIK</t>
        </is>
      </c>
      <c r="F91" t="inlineStr">
        <is>
          <t>Holmen skog AB</t>
        </is>
      </c>
      <c r="G91" t="n">
        <v>2.2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Stuplav</t>
        </is>
      </c>
      <c r="S91">
        <f>HYPERLINK("https://klasma.github.io/Logging_2284/artfynd/A 23708-2025 artfynd.xlsx", "A 23708-2025")</f>
        <v/>
      </c>
      <c r="T91">
        <f>HYPERLINK("https://klasma.github.io/Logging_2284/kartor/A 23708-2025 karta.png", "A 23708-2025")</f>
        <v/>
      </c>
      <c r="V91">
        <f>HYPERLINK("https://klasma.github.io/Logging_2284/klagomål/A 23708-2025 FSC-klagomål.docx", "A 23708-2025")</f>
        <v/>
      </c>
      <c r="W91">
        <f>HYPERLINK("https://klasma.github.io/Logging_2284/klagomålsmail/A 23708-2025 FSC-klagomål mail.docx", "A 23708-2025")</f>
        <v/>
      </c>
      <c r="X91">
        <f>HYPERLINK("https://klasma.github.io/Logging_2284/tillsyn/A 23708-2025 tillsynsbegäran.docx", "A 23708-2025")</f>
        <v/>
      </c>
      <c r="Y91">
        <f>HYPERLINK("https://klasma.github.io/Logging_2284/tillsynsmail/A 23708-2025 tillsynsbegäran mail.docx", "A 23708-2025")</f>
        <v/>
      </c>
    </row>
    <row r="92" ht="15" customHeight="1">
      <c r="A92" t="inlineStr">
        <is>
          <t>A 31882-2024</t>
        </is>
      </c>
      <c r="B92" s="1" t="n">
        <v>45509.95708333333</v>
      </c>
      <c r="C92" s="1" t="n">
        <v>45955</v>
      </c>
      <c r="D92" t="inlineStr">
        <is>
          <t>VÄSTERNORRLANDS LÄN</t>
        </is>
      </c>
      <c r="E92" t="inlineStr">
        <is>
          <t>ÖRNSKÖLDSVIK</t>
        </is>
      </c>
      <c r="F92" t="inlineStr">
        <is>
          <t>SCA</t>
        </is>
      </c>
      <c r="G92" t="n">
        <v>9.1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Tretåig hackspett</t>
        </is>
      </c>
      <c r="S92">
        <f>HYPERLINK("https://klasma.github.io/Logging_2284/artfynd/A 31882-2024 artfynd.xlsx", "A 31882-2024")</f>
        <v/>
      </c>
      <c r="T92">
        <f>HYPERLINK("https://klasma.github.io/Logging_2284/kartor/A 31882-2024 karta.png", "A 31882-2024")</f>
        <v/>
      </c>
      <c r="V92">
        <f>HYPERLINK("https://klasma.github.io/Logging_2284/klagomål/A 31882-2024 FSC-klagomål.docx", "A 31882-2024")</f>
        <v/>
      </c>
      <c r="W92">
        <f>HYPERLINK("https://klasma.github.io/Logging_2284/klagomålsmail/A 31882-2024 FSC-klagomål mail.docx", "A 31882-2024")</f>
        <v/>
      </c>
      <c r="X92">
        <f>HYPERLINK("https://klasma.github.io/Logging_2284/tillsyn/A 31882-2024 tillsynsbegäran.docx", "A 31882-2024")</f>
        <v/>
      </c>
      <c r="Y92">
        <f>HYPERLINK("https://klasma.github.io/Logging_2284/tillsynsmail/A 31882-2024 tillsynsbegäran mail.docx", "A 31882-2024")</f>
        <v/>
      </c>
      <c r="Z92">
        <f>HYPERLINK("https://klasma.github.io/Logging_2284/fåglar/A 31882-2024 prioriterade fågelarter.docx", "A 31882-2024")</f>
        <v/>
      </c>
    </row>
    <row r="93" ht="15" customHeight="1">
      <c r="A93" t="inlineStr">
        <is>
          <t>A 1488-2024</t>
        </is>
      </c>
      <c r="B93" s="1" t="n">
        <v>45305</v>
      </c>
      <c r="C93" s="1" t="n">
        <v>45955</v>
      </c>
      <c r="D93" t="inlineStr">
        <is>
          <t>VÄSTERNORRLANDS LÄN</t>
        </is>
      </c>
      <c r="E93" t="inlineStr">
        <is>
          <t>ÖRNSKÖLDSVIK</t>
        </is>
      </c>
      <c r="G93" t="n">
        <v>2.6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Vanlig padda</t>
        </is>
      </c>
      <c r="S93">
        <f>HYPERLINK("https://klasma.github.io/Logging_2284/artfynd/A 1488-2024 artfynd.xlsx", "A 1488-2024")</f>
        <v/>
      </c>
      <c r="T93">
        <f>HYPERLINK("https://klasma.github.io/Logging_2284/kartor/A 1488-2024 karta.png", "A 1488-2024")</f>
        <v/>
      </c>
      <c r="V93">
        <f>HYPERLINK("https://klasma.github.io/Logging_2284/klagomål/A 1488-2024 FSC-klagomål.docx", "A 1488-2024")</f>
        <v/>
      </c>
      <c r="W93">
        <f>HYPERLINK("https://klasma.github.io/Logging_2284/klagomålsmail/A 1488-2024 FSC-klagomål mail.docx", "A 1488-2024")</f>
        <v/>
      </c>
      <c r="X93">
        <f>HYPERLINK("https://klasma.github.io/Logging_2284/tillsyn/A 1488-2024 tillsynsbegäran.docx", "A 1488-2024")</f>
        <v/>
      </c>
      <c r="Y93">
        <f>HYPERLINK("https://klasma.github.io/Logging_2284/tillsynsmail/A 1488-2024 tillsynsbegäran mail.docx", "A 1488-2024")</f>
        <v/>
      </c>
    </row>
    <row r="94" ht="15" customHeight="1">
      <c r="A94" t="inlineStr">
        <is>
          <t>A 25054-2025</t>
        </is>
      </c>
      <c r="B94" s="1" t="n">
        <v>45799.67668981481</v>
      </c>
      <c r="C94" s="1" t="n">
        <v>45955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Holmen skog AB</t>
        </is>
      </c>
      <c r="G94" t="n">
        <v>5.8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HYPERLINK("https://klasma.github.io/Logging_2284/artfynd/A 25054-2025 artfynd.xlsx", "A 25054-2025")</f>
        <v/>
      </c>
      <c r="T94">
        <f>HYPERLINK("https://klasma.github.io/Logging_2284/kartor/A 25054-2025 karta.png", "A 25054-2025")</f>
        <v/>
      </c>
      <c r="V94">
        <f>HYPERLINK("https://klasma.github.io/Logging_2284/klagomål/A 25054-2025 FSC-klagomål.docx", "A 25054-2025")</f>
        <v/>
      </c>
      <c r="W94">
        <f>HYPERLINK("https://klasma.github.io/Logging_2284/klagomålsmail/A 25054-2025 FSC-klagomål mail.docx", "A 25054-2025")</f>
        <v/>
      </c>
      <c r="X94">
        <f>HYPERLINK("https://klasma.github.io/Logging_2284/tillsyn/A 25054-2025 tillsynsbegäran.docx", "A 25054-2025")</f>
        <v/>
      </c>
      <c r="Y94">
        <f>HYPERLINK("https://klasma.github.io/Logging_2284/tillsynsmail/A 25054-2025 tillsynsbegäran mail.docx", "A 25054-2025")</f>
        <v/>
      </c>
    </row>
    <row r="95" ht="15" customHeight="1">
      <c r="A95" t="inlineStr">
        <is>
          <t>A 32388-2023</t>
        </is>
      </c>
      <c r="B95" s="1" t="n">
        <v>45110</v>
      </c>
      <c r="C95" s="1" t="n">
        <v>45955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Kyrkan</t>
        </is>
      </c>
      <c r="G95" t="n">
        <v>4.9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Ullticka</t>
        </is>
      </c>
      <c r="S95">
        <f>HYPERLINK("https://klasma.github.io/Logging_2284/artfynd/A 32388-2023 artfynd.xlsx", "A 32388-2023")</f>
        <v/>
      </c>
      <c r="T95">
        <f>HYPERLINK("https://klasma.github.io/Logging_2284/kartor/A 32388-2023 karta.png", "A 32388-2023")</f>
        <v/>
      </c>
      <c r="V95">
        <f>HYPERLINK("https://klasma.github.io/Logging_2284/klagomål/A 32388-2023 FSC-klagomål.docx", "A 32388-2023")</f>
        <v/>
      </c>
      <c r="W95">
        <f>HYPERLINK("https://klasma.github.io/Logging_2284/klagomålsmail/A 32388-2023 FSC-klagomål mail.docx", "A 32388-2023")</f>
        <v/>
      </c>
      <c r="X95">
        <f>HYPERLINK("https://klasma.github.io/Logging_2284/tillsyn/A 32388-2023 tillsynsbegäran.docx", "A 32388-2023")</f>
        <v/>
      </c>
      <c r="Y95">
        <f>HYPERLINK("https://klasma.github.io/Logging_2284/tillsynsmail/A 32388-2023 tillsynsbegäran mail.docx", "A 32388-2023")</f>
        <v/>
      </c>
    </row>
    <row r="96" ht="15" customHeight="1">
      <c r="A96" t="inlineStr">
        <is>
          <t>A 29533-2024</t>
        </is>
      </c>
      <c r="B96" s="1" t="n">
        <v>45484.4816087963</v>
      </c>
      <c r="C96" s="1" t="n">
        <v>45955</v>
      </c>
      <c r="D96" t="inlineStr">
        <is>
          <t>VÄSTERNORRLANDS LÄN</t>
        </is>
      </c>
      <c r="E96" t="inlineStr">
        <is>
          <t>ÖRNSKÖLDSVIK</t>
        </is>
      </c>
      <c r="G96" t="n">
        <v>5.2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Utter</t>
        </is>
      </c>
      <c r="S96">
        <f>HYPERLINK("https://klasma.github.io/Logging_2284/artfynd/A 29533-2024 artfynd.xlsx", "A 29533-2024")</f>
        <v/>
      </c>
      <c r="T96">
        <f>HYPERLINK("https://klasma.github.io/Logging_2284/kartor/A 29533-2024 karta.png", "A 29533-2024")</f>
        <v/>
      </c>
      <c r="V96">
        <f>HYPERLINK("https://klasma.github.io/Logging_2284/klagomål/A 29533-2024 FSC-klagomål.docx", "A 29533-2024")</f>
        <v/>
      </c>
      <c r="W96">
        <f>HYPERLINK("https://klasma.github.io/Logging_2284/klagomålsmail/A 29533-2024 FSC-klagomål mail.docx", "A 29533-2024")</f>
        <v/>
      </c>
      <c r="X96">
        <f>HYPERLINK("https://klasma.github.io/Logging_2284/tillsyn/A 29533-2024 tillsynsbegäran.docx", "A 29533-2024")</f>
        <v/>
      </c>
      <c r="Y96">
        <f>HYPERLINK("https://klasma.github.io/Logging_2284/tillsynsmail/A 29533-2024 tillsynsbegäran mail.docx", "A 29533-2024")</f>
        <v/>
      </c>
    </row>
    <row r="97" ht="15" customHeight="1">
      <c r="A97" t="inlineStr">
        <is>
          <t>A 12979-2023</t>
        </is>
      </c>
      <c r="B97" s="1" t="n">
        <v>45002</v>
      </c>
      <c r="C97" s="1" t="n">
        <v>45955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SCA</t>
        </is>
      </c>
      <c r="G97" t="n">
        <v>5.2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Tjäder</t>
        </is>
      </c>
      <c r="S97">
        <f>HYPERLINK("https://klasma.github.io/Logging_2284/artfynd/A 12979-2023 artfynd.xlsx", "A 12979-2023")</f>
        <v/>
      </c>
      <c r="T97">
        <f>HYPERLINK("https://klasma.github.io/Logging_2284/kartor/A 12979-2023 karta.png", "A 12979-2023")</f>
        <v/>
      </c>
      <c r="V97">
        <f>HYPERLINK("https://klasma.github.io/Logging_2284/klagomål/A 12979-2023 FSC-klagomål.docx", "A 12979-2023")</f>
        <v/>
      </c>
      <c r="W97">
        <f>HYPERLINK("https://klasma.github.io/Logging_2284/klagomålsmail/A 12979-2023 FSC-klagomål mail.docx", "A 12979-2023")</f>
        <v/>
      </c>
      <c r="X97">
        <f>HYPERLINK("https://klasma.github.io/Logging_2284/tillsyn/A 12979-2023 tillsynsbegäran.docx", "A 12979-2023")</f>
        <v/>
      </c>
      <c r="Y97">
        <f>HYPERLINK("https://klasma.github.io/Logging_2284/tillsynsmail/A 12979-2023 tillsynsbegäran mail.docx", "A 12979-2023")</f>
        <v/>
      </c>
      <c r="Z97">
        <f>HYPERLINK("https://klasma.github.io/Logging_2284/fåglar/A 12979-2023 prioriterade fågelarter.docx", "A 12979-2023")</f>
        <v/>
      </c>
    </row>
    <row r="98" ht="15" customHeight="1">
      <c r="A98" t="inlineStr">
        <is>
          <t>A 26400-2025</t>
        </is>
      </c>
      <c r="B98" s="1" t="n">
        <v>45807.33248842593</v>
      </c>
      <c r="C98" s="1" t="n">
        <v>45955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Holmen skog AB</t>
        </is>
      </c>
      <c r="G98" t="n">
        <v>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HYPERLINK("https://klasma.github.io/Logging_2284/artfynd/A 26400-2025 artfynd.xlsx", "A 26400-2025")</f>
        <v/>
      </c>
      <c r="T98">
        <f>HYPERLINK("https://klasma.github.io/Logging_2284/kartor/A 26400-2025 karta.png", "A 26400-2025")</f>
        <v/>
      </c>
      <c r="V98">
        <f>HYPERLINK("https://klasma.github.io/Logging_2284/klagomål/A 26400-2025 FSC-klagomål.docx", "A 26400-2025")</f>
        <v/>
      </c>
      <c r="W98">
        <f>HYPERLINK("https://klasma.github.io/Logging_2284/klagomålsmail/A 26400-2025 FSC-klagomål mail.docx", "A 26400-2025")</f>
        <v/>
      </c>
      <c r="X98">
        <f>HYPERLINK("https://klasma.github.io/Logging_2284/tillsyn/A 26400-2025 tillsynsbegäran.docx", "A 26400-2025")</f>
        <v/>
      </c>
      <c r="Y98">
        <f>HYPERLINK("https://klasma.github.io/Logging_2284/tillsynsmail/A 26400-2025 tillsynsbegäran mail.docx", "A 26400-2025")</f>
        <v/>
      </c>
    </row>
    <row r="99" ht="15" customHeight="1">
      <c r="A99" t="inlineStr">
        <is>
          <t>A 47583-2025</t>
        </is>
      </c>
      <c r="B99" s="1" t="n">
        <v>45931.42111111111</v>
      </c>
      <c r="C99" s="1" t="n">
        <v>45955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4.3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Kolflarnlav</t>
        </is>
      </c>
      <c r="S99">
        <f>HYPERLINK("https://klasma.github.io/Logging_2284/artfynd/A 47583-2025 artfynd.xlsx", "A 47583-2025")</f>
        <v/>
      </c>
      <c r="T99">
        <f>HYPERLINK("https://klasma.github.io/Logging_2284/kartor/A 47583-2025 karta.png", "A 47583-2025")</f>
        <v/>
      </c>
      <c r="V99">
        <f>HYPERLINK("https://klasma.github.io/Logging_2284/klagomål/A 47583-2025 FSC-klagomål.docx", "A 47583-2025")</f>
        <v/>
      </c>
      <c r="W99">
        <f>HYPERLINK("https://klasma.github.io/Logging_2284/klagomålsmail/A 47583-2025 FSC-klagomål mail.docx", "A 47583-2025")</f>
        <v/>
      </c>
      <c r="X99">
        <f>HYPERLINK("https://klasma.github.io/Logging_2284/tillsyn/A 47583-2025 tillsynsbegäran.docx", "A 47583-2025")</f>
        <v/>
      </c>
      <c r="Y99">
        <f>HYPERLINK("https://klasma.github.io/Logging_2284/tillsynsmail/A 47583-2025 tillsynsbegäran mail.docx", "A 47583-2025")</f>
        <v/>
      </c>
    </row>
    <row r="100" ht="15" customHeight="1">
      <c r="A100" t="inlineStr">
        <is>
          <t>A 47596-2025</t>
        </is>
      </c>
      <c r="B100" s="1" t="n">
        <v>45931.45355324074</v>
      </c>
      <c r="C100" s="1" t="n">
        <v>45955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Lunglav</t>
        </is>
      </c>
      <c r="S100">
        <f>HYPERLINK("https://klasma.github.io/Logging_2284/artfynd/A 47596-2025 artfynd.xlsx", "A 47596-2025")</f>
        <v/>
      </c>
      <c r="T100">
        <f>HYPERLINK("https://klasma.github.io/Logging_2284/kartor/A 47596-2025 karta.png", "A 47596-2025")</f>
        <v/>
      </c>
      <c r="V100">
        <f>HYPERLINK("https://klasma.github.io/Logging_2284/klagomål/A 47596-2025 FSC-klagomål.docx", "A 47596-2025")</f>
        <v/>
      </c>
      <c r="W100">
        <f>HYPERLINK("https://klasma.github.io/Logging_2284/klagomålsmail/A 47596-2025 FSC-klagomål mail.docx", "A 47596-2025")</f>
        <v/>
      </c>
      <c r="X100">
        <f>HYPERLINK("https://klasma.github.io/Logging_2284/tillsyn/A 47596-2025 tillsynsbegäran.docx", "A 47596-2025")</f>
        <v/>
      </c>
      <c r="Y100">
        <f>HYPERLINK("https://klasma.github.io/Logging_2284/tillsynsmail/A 47596-2025 tillsynsbegäran mail.docx", "A 47596-2025")</f>
        <v/>
      </c>
    </row>
    <row r="101" ht="15" customHeight="1">
      <c r="A101" t="inlineStr">
        <is>
          <t>A 64642-2023</t>
        </is>
      </c>
      <c r="B101" s="1" t="n">
        <v>45281</v>
      </c>
      <c r="C101" s="1" t="n">
        <v>45955</v>
      </c>
      <c r="D101" t="inlineStr">
        <is>
          <t>VÄSTERNORRLANDS LÄN</t>
        </is>
      </c>
      <c r="E101" t="inlineStr">
        <is>
          <t>ÖRNSKÖLDSVIK</t>
        </is>
      </c>
      <c r="G101" t="n">
        <v>0.7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Sotlav</t>
        </is>
      </c>
      <c r="S101">
        <f>HYPERLINK("https://klasma.github.io/Logging_2284/artfynd/A 64642-2023 artfynd.xlsx", "A 64642-2023")</f>
        <v/>
      </c>
      <c r="T101">
        <f>HYPERLINK("https://klasma.github.io/Logging_2284/kartor/A 64642-2023 karta.png", "A 64642-2023")</f>
        <v/>
      </c>
      <c r="V101">
        <f>HYPERLINK("https://klasma.github.io/Logging_2284/klagomål/A 64642-2023 FSC-klagomål.docx", "A 64642-2023")</f>
        <v/>
      </c>
      <c r="W101">
        <f>HYPERLINK("https://klasma.github.io/Logging_2284/klagomålsmail/A 64642-2023 FSC-klagomål mail.docx", "A 64642-2023")</f>
        <v/>
      </c>
      <c r="X101">
        <f>HYPERLINK("https://klasma.github.io/Logging_2284/tillsyn/A 64642-2023 tillsynsbegäran.docx", "A 64642-2023")</f>
        <v/>
      </c>
      <c r="Y101">
        <f>HYPERLINK("https://klasma.github.io/Logging_2284/tillsynsmail/A 64642-2023 tillsynsbegäran mail.docx", "A 64642-2023")</f>
        <v/>
      </c>
    </row>
    <row r="102" ht="15" customHeight="1">
      <c r="A102" t="inlineStr">
        <is>
          <t>A 40571-2025</t>
        </is>
      </c>
      <c r="B102" s="1" t="n">
        <v>45896.48994212963</v>
      </c>
      <c r="C102" s="1" t="n">
        <v>45955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SCA</t>
        </is>
      </c>
      <c r="G102" t="n">
        <v>11.7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Järpe</t>
        </is>
      </c>
      <c r="S102">
        <f>HYPERLINK("https://klasma.github.io/Logging_2284/artfynd/A 40571-2025 artfynd.xlsx", "A 40571-2025")</f>
        <v/>
      </c>
      <c r="T102">
        <f>HYPERLINK("https://klasma.github.io/Logging_2284/kartor/A 40571-2025 karta.png", "A 40571-2025")</f>
        <v/>
      </c>
      <c r="V102">
        <f>HYPERLINK("https://klasma.github.io/Logging_2284/klagomål/A 40571-2025 FSC-klagomål.docx", "A 40571-2025")</f>
        <v/>
      </c>
      <c r="W102">
        <f>HYPERLINK("https://klasma.github.io/Logging_2284/klagomålsmail/A 40571-2025 FSC-klagomål mail.docx", "A 40571-2025")</f>
        <v/>
      </c>
      <c r="X102">
        <f>HYPERLINK("https://klasma.github.io/Logging_2284/tillsyn/A 40571-2025 tillsynsbegäran.docx", "A 40571-2025")</f>
        <v/>
      </c>
      <c r="Y102">
        <f>HYPERLINK("https://klasma.github.io/Logging_2284/tillsynsmail/A 40571-2025 tillsynsbegäran mail.docx", "A 40571-2025")</f>
        <v/>
      </c>
      <c r="Z102">
        <f>HYPERLINK("https://klasma.github.io/Logging_2284/fåglar/A 40571-2025 prioriterade fågelarter.docx", "A 40571-2025")</f>
        <v/>
      </c>
    </row>
    <row r="103" ht="15" customHeight="1">
      <c r="A103" t="inlineStr">
        <is>
          <t>A 21323-2024</t>
        </is>
      </c>
      <c r="B103" s="1" t="n">
        <v>45440.75016203704</v>
      </c>
      <c r="C103" s="1" t="n">
        <v>45955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1.5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Tretåig hackspett</t>
        </is>
      </c>
      <c r="S103">
        <f>HYPERLINK("https://klasma.github.io/Logging_2284/artfynd/A 21323-2024 artfynd.xlsx", "A 21323-2024")</f>
        <v/>
      </c>
      <c r="T103">
        <f>HYPERLINK("https://klasma.github.io/Logging_2284/kartor/A 21323-2024 karta.png", "A 21323-2024")</f>
        <v/>
      </c>
      <c r="V103">
        <f>HYPERLINK("https://klasma.github.io/Logging_2284/klagomål/A 21323-2024 FSC-klagomål.docx", "A 21323-2024")</f>
        <v/>
      </c>
      <c r="W103">
        <f>HYPERLINK("https://klasma.github.io/Logging_2284/klagomålsmail/A 21323-2024 FSC-klagomål mail.docx", "A 21323-2024")</f>
        <v/>
      </c>
      <c r="X103">
        <f>HYPERLINK("https://klasma.github.io/Logging_2284/tillsyn/A 21323-2024 tillsynsbegäran.docx", "A 21323-2024")</f>
        <v/>
      </c>
      <c r="Y103">
        <f>HYPERLINK("https://klasma.github.io/Logging_2284/tillsynsmail/A 21323-2024 tillsynsbegäran mail.docx", "A 21323-2024")</f>
        <v/>
      </c>
      <c r="Z103">
        <f>HYPERLINK("https://klasma.github.io/Logging_2284/fåglar/A 21323-2024 prioriterade fågelarter.docx", "A 21323-2024")</f>
        <v/>
      </c>
    </row>
    <row r="104" ht="15" customHeight="1">
      <c r="A104" t="inlineStr">
        <is>
          <t>A 40059-2023</t>
        </is>
      </c>
      <c r="B104" s="1" t="n">
        <v>45168</v>
      </c>
      <c r="C104" s="1" t="n">
        <v>45955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Holmen skog AB</t>
        </is>
      </c>
      <c r="G104" t="n">
        <v>1.6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Ullticka</t>
        </is>
      </c>
      <c r="S104">
        <f>HYPERLINK("https://klasma.github.io/Logging_2284/artfynd/A 40059-2023 artfynd.xlsx", "A 40059-2023")</f>
        <v/>
      </c>
      <c r="T104">
        <f>HYPERLINK("https://klasma.github.io/Logging_2284/kartor/A 40059-2023 karta.png", "A 40059-2023")</f>
        <v/>
      </c>
      <c r="V104">
        <f>HYPERLINK("https://klasma.github.io/Logging_2284/klagomål/A 40059-2023 FSC-klagomål.docx", "A 40059-2023")</f>
        <v/>
      </c>
      <c r="W104">
        <f>HYPERLINK("https://klasma.github.io/Logging_2284/klagomålsmail/A 40059-2023 FSC-klagomål mail.docx", "A 40059-2023")</f>
        <v/>
      </c>
      <c r="X104">
        <f>HYPERLINK("https://klasma.github.io/Logging_2284/tillsyn/A 40059-2023 tillsynsbegäran.docx", "A 40059-2023")</f>
        <v/>
      </c>
      <c r="Y104">
        <f>HYPERLINK("https://klasma.github.io/Logging_2284/tillsynsmail/A 40059-2023 tillsynsbegäran mail.docx", "A 40059-2023")</f>
        <v/>
      </c>
    </row>
    <row r="105" ht="15" customHeight="1">
      <c r="A105" t="inlineStr">
        <is>
          <t>A 16877-2024</t>
        </is>
      </c>
      <c r="B105" s="1" t="n">
        <v>45411</v>
      </c>
      <c r="C105" s="1" t="n">
        <v>45955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Holmen skog AB</t>
        </is>
      </c>
      <c r="G105" t="n">
        <v>2.1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HYPERLINK("https://klasma.github.io/Logging_2284/artfynd/A 16877-2024 artfynd.xlsx", "A 16877-2024")</f>
        <v/>
      </c>
      <c r="T105">
        <f>HYPERLINK("https://klasma.github.io/Logging_2284/kartor/A 16877-2024 karta.png", "A 16877-2024")</f>
        <v/>
      </c>
      <c r="V105">
        <f>HYPERLINK("https://klasma.github.io/Logging_2284/klagomål/A 16877-2024 FSC-klagomål.docx", "A 16877-2024")</f>
        <v/>
      </c>
      <c r="W105">
        <f>HYPERLINK("https://klasma.github.io/Logging_2284/klagomålsmail/A 16877-2024 FSC-klagomål mail.docx", "A 16877-2024")</f>
        <v/>
      </c>
      <c r="X105">
        <f>HYPERLINK("https://klasma.github.io/Logging_2284/tillsyn/A 16877-2024 tillsynsbegäran.docx", "A 16877-2024")</f>
        <v/>
      </c>
      <c r="Y105">
        <f>HYPERLINK("https://klasma.github.io/Logging_2284/tillsynsmail/A 16877-2024 tillsynsbegäran mail.docx", "A 16877-2024")</f>
        <v/>
      </c>
    </row>
    <row r="106" ht="15" customHeight="1">
      <c r="A106" t="inlineStr">
        <is>
          <t>A 54549-2024</t>
        </is>
      </c>
      <c r="B106" s="1" t="n">
        <v>45617.61650462963</v>
      </c>
      <c r="C106" s="1" t="n">
        <v>45955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Holmen skog AB</t>
        </is>
      </c>
      <c r="G106" t="n">
        <v>0.7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HYPERLINK("https://klasma.github.io/Logging_2284/artfynd/A 54549-2024 artfynd.xlsx", "A 54549-2024")</f>
        <v/>
      </c>
      <c r="T106">
        <f>HYPERLINK("https://klasma.github.io/Logging_2284/kartor/A 54549-2024 karta.png", "A 54549-2024")</f>
        <v/>
      </c>
      <c r="V106">
        <f>HYPERLINK("https://klasma.github.io/Logging_2284/klagomål/A 54549-2024 FSC-klagomål.docx", "A 54549-2024")</f>
        <v/>
      </c>
      <c r="W106">
        <f>HYPERLINK("https://klasma.github.io/Logging_2284/klagomålsmail/A 54549-2024 FSC-klagomål mail.docx", "A 54549-2024")</f>
        <v/>
      </c>
      <c r="X106">
        <f>HYPERLINK("https://klasma.github.io/Logging_2284/tillsyn/A 54549-2024 tillsynsbegäran.docx", "A 54549-2024")</f>
        <v/>
      </c>
      <c r="Y106">
        <f>HYPERLINK("https://klasma.github.io/Logging_2284/tillsynsmail/A 54549-2024 tillsynsbegäran mail.docx", "A 54549-2024")</f>
        <v/>
      </c>
    </row>
    <row r="107" ht="15" customHeight="1">
      <c r="A107" t="inlineStr">
        <is>
          <t>A 31647-2023</t>
        </is>
      </c>
      <c r="B107" s="1" t="n">
        <v>45105</v>
      </c>
      <c r="C107" s="1" t="n">
        <v>45955</v>
      </c>
      <c r="D107" t="inlineStr">
        <is>
          <t>VÄSTERNORRLANDS LÄN</t>
        </is>
      </c>
      <c r="E107" t="inlineStr">
        <is>
          <t>ÖRNSKÖLDSVIK</t>
        </is>
      </c>
      <c r="G107" t="n">
        <v>2.7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Kungsörn</t>
        </is>
      </c>
      <c r="S107">
        <f>HYPERLINK("https://klasma.github.io/Logging_2284/artfynd/A 31647-2023 artfynd.xlsx", "A 31647-2023")</f>
        <v/>
      </c>
      <c r="T107">
        <f>HYPERLINK("https://klasma.github.io/Logging_2284/kartor/A 31647-2023 karta.png", "A 31647-2023")</f>
        <v/>
      </c>
      <c r="V107">
        <f>HYPERLINK("https://klasma.github.io/Logging_2284/klagomål/A 31647-2023 FSC-klagomål.docx", "A 31647-2023")</f>
        <v/>
      </c>
      <c r="W107">
        <f>HYPERLINK("https://klasma.github.io/Logging_2284/klagomålsmail/A 31647-2023 FSC-klagomål mail.docx", "A 31647-2023")</f>
        <v/>
      </c>
      <c r="X107">
        <f>HYPERLINK("https://klasma.github.io/Logging_2284/tillsyn/A 31647-2023 tillsynsbegäran.docx", "A 31647-2023")</f>
        <v/>
      </c>
      <c r="Y107">
        <f>HYPERLINK("https://klasma.github.io/Logging_2284/tillsynsmail/A 31647-2023 tillsynsbegäran mail.docx", "A 31647-2023")</f>
        <v/>
      </c>
      <c r="Z107">
        <f>HYPERLINK("https://klasma.github.io/Logging_2284/fåglar/A 31647-2023 prioriterade fågelarter.docx", "A 31647-2023")</f>
        <v/>
      </c>
    </row>
    <row r="108" ht="15" customHeight="1">
      <c r="A108" t="inlineStr">
        <is>
          <t>A 41810-2025</t>
        </is>
      </c>
      <c r="B108" s="1" t="n">
        <v>45902</v>
      </c>
      <c r="C108" s="1" t="n">
        <v>45955</v>
      </c>
      <c r="D108" t="inlineStr">
        <is>
          <t>VÄSTERNORRLANDS LÄN</t>
        </is>
      </c>
      <c r="E108" t="inlineStr">
        <is>
          <t>ÖRNSKÖLDSVIK</t>
        </is>
      </c>
      <c r="G108" t="n">
        <v>1.5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Skinnlav</t>
        </is>
      </c>
      <c r="S108">
        <f>HYPERLINK("https://klasma.github.io/Logging_2284/artfynd/A 41810-2025 artfynd.xlsx", "A 41810-2025")</f>
        <v/>
      </c>
      <c r="T108">
        <f>HYPERLINK("https://klasma.github.io/Logging_2284/kartor/A 41810-2025 karta.png", "A 41810-2025")</f>
        <v/>
      </c>
      <c r="V108">
        <f>HYPERLINK("https://klasma.github.io/Logging_2284/klagomål/A 41810-2025 FSC-klagomål.docx", "A 41810-2025")</f>
        <v/>
      </c>
      <c r="W108">
        <f>HYPERLINK("https://klasma.github.io/Logging_2284/klagomålsmail/A 41810-2025 FSC-klagomål mail.docx", "A 41810-2025")</f>
        <v/>
      </c>
      <c r="X108">
        <f>HYPERLINK("https://klasma.github.io/Logging_2284/tillsyn/A 41810-2025 tillsynsbegäran.docx", "A 41810-2025")</f>
        <v/>
      </c>
      <c r="Y108">
        <f>HYPERLINK("https://klasma.github.io/Logging_2284/tillsynsmail/A 41810-2025 tillsynsbegäran mail.docx", "A 41810-2025")</f>
        <v/>
      </c>
    </row>
    <row r="109" ht="15" customHeight="1">
      <c r="A109" t="inlineStr">
        <is>
          <t>A 35043-2025</t>
        </is>
      </c>
      <c r="B109" s="1" t="n">
        <v>45852.34458333333</v>
      </c>
      <c r="C109" s="1" t="n">
        <v>45955</v>
      </c>
      <c r="D109" t="inlineStr">
        <is>
          <t>VÄSTERNORRLANDS LÄN</t>
        </is>
      </c>
      <c r="E109" t="inlineStr">
        <is>
          <t>ÖRNSKÖLDSVIK</t>
        </is>
      </c>
      <c r="F109" t="inlineStr">
        <is>
          <t>SCA</t>
        </is>
      </c>
      <c r="G109" t="n">
        <v>1.3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Granticka</t>
        </is>
      </c>
      <c r="S109">
        <f>HYPERLINK("https://klasma.github.io/Logging_2284/artfynd/A 35043-2025 artfynd.xlsx", "A 35043-2025")</f>
        <v/>
      </c>
      <c r="T109">
        <f>HYPERLINK("https://klasma.github.io/Logging_2284/kartor/A 35043-2025 karta.png", "A 35043-2025")</f>
        <v/>
      </c>
      <c r="V109">
        <f>HYPERLINK("https://klasma.github.io/Logging_2284/klagomål/A 35043-2025 FSC-klagomål.docx", "A 35043-2025")</f>
        <v/>
      </c>
      <c r="W109">
        <f>HYPERLINK("https://klasma.github.io/Logging_2284/klagomålsmail/A 35043-2025 FSC-klagomål mail.docx", "A 35043-2025")</f>
        <v/>
      </c>
      <c r="X109">
        <f>HYPERLINK("https://klasma.github.io/Logging_2284/tillsyn/A 35043-2025 tillsynsbegäran.docx", "A 35043-2025")</f>
        <v/>
      </c>
      <c r="Y109">
        <f>HYPERLINK("https://klasma.github.io/Logging_2284/tillsynsmail/A 35043-2025 tillsynsbegäran mail.docx", "A 35043-2025")</f>
        <v/>
      </c>
    </row>
    <row r="110" ht="15" customHeight="1">
      <c r="A110" t="inlineStr">
        <is>
          <t>A 6651-2025</t>
        </is>
      </c>
      <c r="B110" s="1" t="n">
        <v>45700.42429398148</v>
      </c>
      <c r="C110" s="1" t="n">
        <v>45955</v>
      </c>
      <c r="D110" t="inlineStr">
        <is>
          <t>VÄSTERNORRLANDS LÄN</t>
        </is>
      </c>
      <c r="E110" t="inlineStr">
        <is>
          <t>ÖRNSKÖLDSVIK</t>
        </is>
      </c>
      <c r="G110" t="n">
        <v>4.5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Ullticka</t>
        </is>
      </c>
      <c r="S110">
        <f>HYPERLINK("https://klasma.github.io/Logging_2284/artfynd/A 6651-2025 artfynd.xlsx", "A 6651-2025")</f>
        <v/>
      </c>
      <c r="T110">
        <f>HYPERLINK("https://klasma.github.io/Logging_2284/kartor/A 6651-2025 karta.png", "A 6651-2025")</f>
        <v/>
      </c>
      <c r="V110">
        <f>HYPERLINK("https://klasma.github.io/Logging_2284/klagomål/A 6651-2025 FSC-klagomål.docx", "A 6651-2025")</f>
        <v/>
      </c>
      <c r="W110">
        <f>HYPERLINK("https://klasma.github.io/Logging_2284/klagomålsmail/A 6651-2025 FSC-klagomål mail.docx", "A 6651-2025")</f>
        <v/>
      </c>
      <c r="X110">
        <f>HYPERLINK("https://klasma.github.io/Logging_2284/tillsyn/A 6651-2025 tillsynsbegäran.docx", "A 6651-2025")</f>
        <v/>
      </c>
      <c r="Y110">
        <f>HYPERLINK("https://klasma.github.io/Logging_2284/tillsynsmail/A 6651-2025 tillsynsbegäran mail.docx", "A 6651-2025")</f>
        <v/>
      </c>
    </row>
    <row r="111" ht="15" customHeight="1">
      <c r="A111" t="inlineStr">
        <is>
          <t>A 58802-2023</t>
        </is>
      </c>
      <c r="B111" s="1" t="n">
        <v>45247</v>
      </c>
      <c r="C111" s="1" t="n">
        <v>45955</v>
      </c>
      <c r="D111" t="inlineStr">
        <is>
          <t>VÄSTERNORRLANDS LÄN</t>
        </is>
      </c>
      <c r="E111" t="inlineStr">
        <is>
          <t>ÖRNSKÖLDSVIK</t>
        </is>
      </c>
      <c r="F111" t="inlineStr">
        <is>
          <t>Kommuner</t>
        </is>
      </c>
      <c r="G111" t="n">
        <v>3.4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Svartvit flugsnappare</t>
        </is>
      </c>
      <c r="S111">
        <f>HYPERLINK("https://klasma.github.io/Logging_2284/artfynd/A 58802-2023 artfynd.xlsx", "A 58802-2023")</f>
        <v/>
      </c>
      <c r="T111">
        <f>HYPERLINK("https://klasma.github.io/Logging_2284/kartor/A 58802-2023 karta.png", "A 58802-2023")</f>
        <v/>
      </c>
      <c r="V111">
        <f>HYPERLINK("https://klasma.github.io/Logging_2284/klagomål/A 58802-2023 FSC-klagomål.docx", "A 58802-2023")</f>
        <v/>
      </c>
      <c r="W111">
        <f>HYPERLINK("https://klasma.github.io/Logging_2284/klagomålsmail/A 58802-2023 FSC-klagomål mail.docx", "A 58802-2023")</f>
        <v/>
      </c>
      <c r="X111">
        <f>HYPERLINK("https://klasma.github.io/Logging_2284/tillsyn/A 58802-2023 tillsynsbegäran.docx", "A 58802-2023")</f>
        <v/>
      </c>
      <c r="Y111">
        <f>HYPERLINK("https://klasma.github.io/Logging_2284/tillsynsmail/A 58802-2023 tillsynsbegäran mail.docx", "A 58802-2023")</f>
        <v/>
      </c>
      <c r="Z111">
        <f>HYPERLINK("https://klasma.github.io/Logging_2284/fåglar/A 58802-2023 prioriterade fågelarter.docx", "A 58802-2023")</f>
        <v/>
      </c>
    </row>
    <row r="112" ht="15" customHeight="1">
      <c r="A112" t="inlineStr">
        <is>
          <t>A 60137-2021</t>
        </is>
      </c>
      <c r="B112" s="1" t="n">
        <v>44494</v>
      </c>
      <c r="C112" s="1" t="n">
        <v>45955</v>
      </c>
      <c r="D112" t="inlineStr">
        <is>
          <t>VÄSTERNORRLANDS LÄN</t>
        </is>
      </c>
      <c r="E112" t="inlineStr">
        <is>
          <t>ÖRNSKÖLDSVIK</t>
        </is>
      </c>
      <c r="G112" t="n">
        <v>7.1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Harticka</t>
        </is>
      </c>
      <c r="S112">
        <f>HYPERLINK("https://klasma.github.io/Logging_2284/artfynd/A 60137-2021 artfynd.xlsx", "A 60137-2021")</f>
        <v/>
      </c>
      <c r="T112">
        <f>HYPERLINK("https://klasma.github.io/Logging_2284/kartor/A 60137-2021 karta.png", "A 60137-2021")</f>
        <v/>
      </c>
      <c r="V112">
        <f>HYPERLINK("https://klasma.github.io/Logging_2284/klagomål/A 60137-2021 FSC-klagomål.docx", "A 60137-2021")</f>
        <v/>
      </c>
      <c r="W112">
        <f>HYPERLINK("https://klasma.github.io/Logging_2284/klagomålsmail/A 60137-2021 FSC-klagomål mail.docx", "A 60137-2021")</f>
        <v/>
      </c>
      <c r="X112">
        <f>HYPERLINK("https://klasma.github.io/Logging_2284/tillsyn/A 60137-2021 tillsynsbegäran.docx", "A 60137-2021")</f>
        <v/>
      </c>
      <c r="Y112">
        <f>HYPERLINK("https://klasma.github.io/Logging_2284/tillsynsmail/A 60137-2021 tillsynsbegäran mail.docx", "A 60137-2021")</f>
        <v/>
      </c>
    </row>
    <row r="113" ht="15" customHeight="1">
      <c r="A113" t="inlineStr">
        <is>
          <t>A 7323-2023</t>
        </is>
      </c>
      <c r="B113" s="1" t="n">
        <v>44970</v>
      </c>
      <c r="C113" s="1" t="n">
        <v>45955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SCA</t>
        </is>
      </c>
      <c r="G113" t="n">
        <v>18.6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HYPERLINK("https://klasma.github.io/Logging_2284/artfynd/A 7323-2023 artfynd.xlsx", "A 7323-2023")</f>
        <v/>
      </c>
      <c r="T113">
        <f>HYPERLINK("https://klasma.github.io/Logging_2284/kartor/A 7323-2023 karta.png", "A 7323-2023")</f>
        <v/>
      </c>
      <c r="V113">
        <f>HYPERLINK("https://klasma.github.io/Logging_2284/klagomål/A 7323-2023 FSC-klagomål.docx", "A 7323-2023")</f>
        <v/>
      </c>
      <c r="W113">
        <f>HYPERLINK("https://klasma.github.io/Logging_2284/klagomålsmail/A 7323-2023 FSC-klagomål mail.docx", "A 7323-2023")</f>
        <v/>
      </c>
      <c r="X113">
        <f>HYPERLINK("https://klasma.github.io/Logging_2284/tillsyn/A 7323-2023 tillsynsbegäran.docx", "A 7323-2023")</f>
        <v/>
      </c>
      <c r="Y113">
        <f>HYPERLINK("https://klasma.github.io/Logging_2284/tillsynsmail/A 7323-2023 tillsynsbegäran mail.docx", "A 7323-2023")</f>
        <v/>
      </c>
    </row>
    <row r="114" ht="15" customHeight="1">
      <c r="A114" t="inlineStr">
        <is>
          <t>A 58162-2021</t>
        </is>
      </c>
      <c r="B114" s="1" t="n">
        <v>44487</v>
      </c>
      <c r="C114" s="1" t="n">
        <v>45955</v>
      </c>
      <c r="D114" t="inlineStr">
        <is>
          <t>VÄSTERNORRLANDS LÄN</t>
        </is>
      </c>
      <c r="E114" t="inlineStr">
        <is>
          <t>ÖRNSKÖLDSVIK</t>
        </is>
      </c>
      <c r="G114" t="n">
        <v>4.9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Knottblomster</t>
        </is>
      </c>
      <c r="S114">
        <f>HYPERLINK("https://klasma.github.io/Logging_2284/artfynd/A 58162-2021 artfynd.xlsx", "A 58162-2021")</f>
        <v/>
      </c>
      <c r="T114">
        <f>HYPERLINK("https://klasma.github.io/Logging_2284/kartor/A 58162-2021 karta.png", "A 58162-2021")</f>
        <v/>
      </c>
      <c r="V114">
        <f>HYPERLINK("https://klasma.github.io/Logging_2284/klagomål/A 58162-2021 FSC-klagomål.docx", "A 58162-2021")</f>
        <v/>
      </c>
      <c r="W114">
        <f>HYPERLINK("https://klasma.github.io/Logging_2284/klagomålsmail/A 58162-2021 FSC-klagomål mail.docx", "A 58162-2021")</f>
        <v/>
      </c>
      <c r="X114">
        <f>HYPERLINK("https://klasma.github.io/Logging_2284/tillsyn/A 58162-2021 tillsynsbegäran.docx", "A 58162-2021")</f>
        <v/>
      </c>
      <c r="Y114">
        <f>HYPERLINK("https://klasma.github.io/Logging_2284/tillsynsmail/A 58162-2021 tillsynsbegäran mail.docx", "A 58162-2021")</f>
        <v/>
      </c>
    </row>
    <row r="115" ht="15" customHeight="1">
      <c r="A115" t="inlineStr">
        <is>
          <t>A 37506-2024</t>
        </is>
      </c>
      <c r="B115" s="1" t="n">
        <v>45541.38001157407</v>
      </c>
      <c r="C115" s="1" t="n">
        <v>45955</v>
      </c>
      <c r="D115" t="inlineStr">
        <is>
          <t>VÄSTERNORRLANDS LÄN</t>
        </is>
      </c>
      <c r="E115" t="inlineStr">
        <is>
          <t>ÖRNSKÖLDSVIK</t>
        </is>
      </c>
      <c r="G115" t="n">
        <v>13.3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Garnlav</t>
        </is>
      </c>
      <c r="S115">
        <f>HYPERLINK("https://klasma.github.io/Logging_2284/artfynd/A 37506-2024 artfynd.xlsx", "A 37506-2024")</f>
        <v/>
      </c>
      <c r="T115">
        <f>HYPERLINK("https://klasma.github.io/Logging_2284/kartor/A 37506-2024 karta.png", "A 37506-2024")</f>
        <v/>
      </c>
      <c r="V115">
        <f>HYPERLINK("https://klasma.github.io/Logging_2284/klagomål/A 37506-2024 FSC-klagomål.docx", "A 37506-2024")</f>
        <v/>
      </c>
      <c r="W115">
        <f>HYPERLINK("https://klasma.github.io/Logging_2284/klagomålsmail/A 37506-2024 FSC-klagomål mail.docx", "A 37506-2024")</f>
        <v/>
      </c>
      <c r="X115">
        <f>HYPERLINK("https://klasma.github.io/Logging_2284/tillsyn/A 37506-2024 tillsynsbegäran.docx", "A 37506-2024")</f>
        <v/>
      </c>
      <c r="Y115">
        <f>HYPERLINK("https://klasma.github.io/Logging_2284/tillsynsmail/A 37506-2024 tillsynsbegäran mail.docx", "A 37506-2024")</f>
        <v/>
      </c>
    </row>
    <row r="116" ht="15" customHeight="1">
      <c r="A116" t="inlineStr">
        <is>
          <t>A 47948-2024</t>
        </is>
      </c>
      <c r="B116" s="1" t="n">
        <v>45589.36137731482</v>
      </c>
      <c r="C116" s="1" t="n">
        <v>45955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Holmen skog AB</t>
        </is>
      </c>
      <c r="G116" t="n">
        <v>2.3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Granticka</t>
        </is>
      </c>
      <c r="S116">
        <f>HYPERLINK("https://klasma.github.io/Logging_2284/artfynd/A 47948-2024 artfynd.xlsx", "A 47948-2024")</f>
        <v/>
      </c>
      <c r="T116">
        <f>HYPERLINK("https://klasma.github.io/Logging_2284/kartor/A 47948-2024 karta.png", "A 47948-2024")</f>
        <v/>
      </c>
      <c r="V116">
        <f>HYPERLINK("https://klasma.github.io/Logging_2284/klagomål/A 47948-2024 FSC-klagomål.docx", "A 47948-2024")</f>
        <v/>
      </c>
      <c r="W116">
        <f>HYPERLINK("https://klasma.github.io/Logging_2284/klagomålsmail/A 47948-2024 FSC-klagomål mail.docx", "A 47948-2024")</f>
        <v/>
      </c>
      <c r="X116">
        <f>HYPERLINK("https://klasma.github.io/Logging_2284/tillsyn/A 47948-2024 tillsynsbegäran.docx", "A 47948-2024")</f>
        <v/>
      </c>
      <c r="Y116">
        <f>HYPERLINK("https://klasma.github.io/Logging_2284/tillsynsmail/A 47948-2024 tillsynsbegäran mail.docx", "A 47948-2024")</f>
        <v/>
      </c>
    </row>
    <row r="117" ht="15" customHeight="1">
      <c r="A117" t="inlineStr">
        <is>
          <t>A 45086-2025</t>
        </is>
      </c>
      <c r="B117" s="1" t="n">
        <v>45919.37008101852</v>
      </c>
      <c r="C117" s="1" t="n">
        <v>45955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Holmen skog AB</t>
        </is>
      </c>
      <c r="G117" t="n">
        <v>1.2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HYPERLINK("https://klasma.github.io/Logging_2284/artfynd/A 45086-2025 artfynd.xlsx", "A 45086-2025")</f>
        <v/>
      </c>
      <c r="T117">
        <f>HYPERLINK("https://klasma.github.io/Logging_2284/kartor/A 45086-2025 karta.png", "A 45086-2025")</f>
        <v/>
      </c>
      <c r="V117">
        <f>HYPERLINK("https://klasma.github.io/Logging_2284/klagomål/A 45086-2025 FSC-klagomål.docx", "A 45086-2025")</f>
        <v/>
      </c>
      <c r="W117">
        <f>HYPERLINK("https://klasma.github.io/Logging_2284/klagomålsmail/A 45086-2025 FSC-klagomål mail.docx", "A 45086-2025")</f>
        <v/>
      </c>
      <c r="X117">
        <f>HYPERLINK("https://klasma.github.io/Logging_2284/tillsyn/A 45086-2025 tillsynsbegäran.docx", "A 45086-2025")</f>
        <v/>
      </c>
      <c r="Y117">
        <f>HYPERLINK("https://klasma.github.io/Logging_2284/tillsynsmail/A 45086-2025 tillsynsbegäran mail.docx", "A 45086-2025")</f>
        <v/>
      </c>
    </row>
    <row r="118" ht="15" customHeight="1">
      <c r="A118" t="inlineStr">
        <is>
          <t>A 52575-2022</t>
        </is>
      </c>
      <c r="B118" s="1" t="n">
        <v>44874</v>
      </c>
      <c r="C118" s="1" t="n">
        <v>45955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Holmen skog AB</t>
        </is>
      </c>
      <c r="G118" t="n">
        <v>1.6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Granticka</t>
        </is>
      </c>
      <c r="S118">
        <f>HYPERLINK("https://klasma.github.io/Logging_2284/artfynd/A 52575-2022 artfynd.xlsx", "A 52575-2022")</f>
        <v/>
      </c>
      <c r="T118">
        <f>HYPERLINK("https://klasma.github.io/Logging_2284/kartor/A 52575-2022 karta.png", "A 52575-2022")</f>
        <v/>
      </c>
      <c r="V118">
        <f>HYPERLINK("https://klasma.github.io/Logging_2284/klagomål/A 52575-2022 FSC-klagomål.docx", "A 52575-2022")</f>
        <v/>
      </c>
      <c r="W118">
        <f>HYPERLINK("https://klasma.github.io/Logging_2284/klagomålsmail/A 52575-2022 FSC-klagomål mail.docx", "A 52575-2022")</f>
        <v/>
      </c>
      <c r="X118">
        <f>HYPERLINK("https://klasma.github.io/Logging_2284/tillsyn/A 52575-2022 tillsynsbegäran.docx", "A 52575-2022")</f>
        <v/>
      </c>
      <c r="Y118">
        <f>HYPERLINK("https://klasma.github.io/Logging_2284/tillsynsmail/A 52575-2022 tillsynsbegäran mail.docx", "A 52575-2022")</f>
        <v/>
      </c>
    </row>
    <row r="119" ht="15" customHeight="1">
      <c r="A119" t="inlineStr">
        <is>
          <t>A 58147-2021</t>
        </is>
      </c>
      <c r="B119" s="1" t="n">
        <v>44487</v>
      </c>
      <c r="C119" s="1" t="n">
        <v>45955</v>
      </c>
      <c r="D119" t="inlineStr">
        <is>
          <t>VÄSTERNORRLANDS LÄN</t>
        </is>
      </c>
      <c r="E119" t="inlineStr">
        <is>
          <t>ÖRNSKÖLDSVIK</t>
        </is>
      </c>
      <c r="G119" t="n">
        <v>6.4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Fläcknycklar</t>
        </is>
      </c>
      <c r="S119">
        <f>HYPERLINK("https://klasma.github.io/Logging_2284/artfynd/A 58147-2021 artfynd.xlsx", "A 58147-2021")</f>
        <v/>
      </c>
      <c r="T119">
        <f>HYPERLINK("https://klasma.github.io/Logging_2284/kartor/A 58147-2021 karta.png", "A 58147-2021")</f>
        <v/>
      </c>
      <c r="V119">
        <f>HYPERLINK("https://klasma.github.io/Logging_2284/klagomål/A 58147-2021 FSC-klagomål.docx", "A 58147-2021")</f>
        <v/>
      </c>
      <c r="W119">
        <f>HYPERLINK("https://klasma.github.io/Logging_2284/klagomålsmail/A 58147-2021 FSC-klagomål mail.docx", "A 58147-2021")</f>
        <v/>
      </c>
      <c r="X119">
        <f>HYPERLINK("https://klasma.github.io/Logging_2284/tillsyn/A 58147-2021 tillsynsbegäran.docx", "A 58147-2021")</f>
        <v/>
      </c>
      <c r="Y119">
        <f>HYPERLINK("https://klasma.github.io/Logging_2284/tillsynsmail/A 58147-2021 tillsynsbegäran mail.docx", "A 58147-2021")</f>
        <v/>
      </c>
    </row>
    <row r="120" ht="15" customHeight="1">
      <c r="A120" t="inlineStr">
        <is>
          <t>A 42565-2023</t>
        </is>
      </c>
      <c r="B120" s="1" t="n">
        <v>45176</v>
      </c>
      <c r="C120" s="1" t="n">
        <v>45955</v>
      </c>
      <c r="D120" t="inlineStr">
        <is>
          <t>VÄSTERNORRLANDS LÄN</t>
        </is>
      </c>
      <c r="E120" t="inlineStr">
        <is>
          <t>ÖRNSKÖLDSVIK</t>
        </is>
      </c>
      <c r="G120" t="n">
        <v>1.9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Ullticka</t>
        </is>
      </c>
      <c r="S120">
        <f>HYPERLINK("https://klasma.github.io/Logging_2284/artfynd/A 42565-2023 artfynd.xlsx", "A 42565-2023")</f>
        <v/>
      </c>
      <c r="T120">
        <f>HYPERLINK("https://klasma.github.io/Logging_2284/kartor/A 42565-2023 karta.png", "A 42565-2023")</f>
        <v/>
      </c>
      <c r="V120">
        <f>HYPERLINK("https://klasma.github.io/Logging_2284/klagomål/A 42565-2023 FSC-klagomål.docx", "A 42565-2023")</f>
        <v/>
      </c>
      <c r="W120">
        <f>HYPERLINK("https://klasma.github.io/Logging_2284/klagomålsmail/A 42565-2023 FSC-klagomål mail.docx", "A 42565-2023")</f>
        <v/>
      </c>
      <c r="X120">
        <f>HYPERLINK("https://klasma.github.io/Logging_2284/tillsyn/A 42565-2023 tillsynsbegäran.docx", "A 42565-2023")</f>
        <v/>
      </c>
      <c r="Y120">
        <f>HYPERLINK("https://klasma.github.io/Logging_2284/tillsynsmail/A 42565-2023 tillsynsbegäran mail.docx", "A 42565-2023")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45955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45955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45955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45955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45955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44528-2022</t>
        </is>
      </c>
      <c r="B126" s="1" t="n">
        <v>44840.43861111111</v>
      </c>
      <c r="C126" s="1" t="n">
        <v>45955</v>
      </c>
      <c r="D126" t="inlineStr">
        <is>
          <t>VÄSTERNORRLANDS LÄN</t>
        </is>
      </c>
      <c r="E126" t="inlineStr">
        <is>
          <t>ÖRNSKÖLDSVIK</t>
        </is>
      </c>
      <c r="F126" t="inlineStr">
        <is>
          <t>Holmen skog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61297-2020</t>
        </is>
      </c>
      <c r="B127" s="1" t="n">
        <v>44154</v>
      </c>
      <c r="C127" s="1" t="n">
        <v>45955</v>
      </c>
      <c r="D127" t="inlineStr">
        <is>
          <t>VÄSTERNORRLANDS LÄN</t>
        </is>
      </c>
      <c r="E127" t="inlineStr">
        <is>
          <t>ÖRNSKÖLDSVIK</t>
        </is>
      </c>
      <c r="G127" t="n">
        <v>13.5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20837-2021</t>
        </is>
      </c>
      <c r="B128" s="1" t="n">
        <v>44318</v>
      </c>
      <c r="C128" s="1" t="n">
        <v>45955</v>
      </c>
      <c r="D128" t="inlineStr">
        <is>
          <t>VÄSTERNORRLANDS LÄN</t>
        </is>
      </c>
      <c r="E128" t="inlineStr">
        <is>
          <t>ÖRNSKÖLDSVIK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59456-2020</t>
        </is>
      </c>
      <c r="B129" s="1" t="n">
        <v>44148</v>
      </c>
      <c r="C129" s="1" t="n">
        <v>45955</v>
      </c>
      <c r="D129" t="inlineStr">
        <is>
          <t>VÄSTERNORRLANDS LÄN</t>
        </is>
      </c>
      <c r="E129" t="inlineStr">
        <is>
          <t>ÖRNSKÖLDSVIK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2461-2021</t>
        </is>
      </c>
      <c r="B130" s="1" t="n">
        <v>44213</v>
      </c>
      <c r="C130" s="1" t="n">
        <v>45955</v>
      </c>
      <c r="D130" t="inlineStr">
        <is>
          <t>VÄSTERNORRLANDS LÄN</t>
        </is>
      </c>
      <c r="E130" t="inlineStr">
        <is>
          <t>ÖRNSKÖLDSVIK</t>
        </is>
      </c>
      <c r="G130" t="n">
        <v>16.1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40367-2021</t>
        </is>
      </c>
      <c r="B131" s="1" t="n">
        <v>44419.60454861111</v>
      </c>
      <c r="C131" s="1" t="n">
        <v>45955</v>
      </c>
      <c r="D131" t="inlineStr">
        <is>
          <t>VÄSTERNORRLANDS LÄN</t>
        </is>
      </c>
      <c r="E131" t="inlineStr">
        <is>
          <t>ÖRNSKÖLDSVIK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61287-2020</t>
        </is>
      </c>
      <c r="B132" s="1" t="n">
        <v>44154</v>
      </c>
      <c r="C132" s="1" t="n">
        <v>45955</v>
      </c>
      <c r="D132" t="inlineStr">
        <is>
          <t>VÄSTERNORRLANDS LÄN</t>
        </is>
      </c>
      <c r="E132" t="inlineStr">
        <is>
          <t>ÖRNSKÖLDSVIK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48350-2021</t>
        </is>
      </c>
      <c r="B133" s="1" t="n">
        <v>44451</v>
      </c>
      <c r="C133" s="1" t="n">
        <v>45955</v>
      </c>
      <c r="D133" t="inlineStr">
        <is>
          <t>VÄSTERNORRLANDS LÄN</t>
        </is>
      </c>
      <c r="E133" t="inlineStr">
        <is>
          <t>ÖRNSKÖLDSVIK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4520-2021</t>
        </is>
      </c>
      <c r="B134" s="1" t="n">
        <v>44223</v>
      </c>
      <c r="C134" s="1" t="n">
        <v>45955</v>
      </c>
      <c r="D134" t="inlineStr">
        <is>
          <t>VÄSTERNORRLANDS LÄN</t>
        </is>
      </c>
      <c r="E134" t="inlineStr">
        <is>
          <t>ÖRNSKÖLDSVIK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33737-2021</t>
        </is>
      </c>
      <c r="B135" s="1" t="n">
        <v>44377</v>
      </c>
      <c r="C135" s="1" t="n">
        <v>45955</v>
      </c>
      <c r="D135" t="inlineStr">
        <is>
          <t>VÄSTERNORRLANDS LÄN</t>
        </is>
      </c>
      <c r="E135" t="inlineStr">
        <is>
          <t>ÖRNSKÖLDSVIK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24309-2021</t>
        </is>
      </c>
      <c r="B136" s="1" t="n">
        <v>44336</v>
      </c>
      <c r="C136" s="1" t="n">
        <v>45955</v>
      </c>
      <c r="D136" t="inlineStr">
        <is>
          <t>VÄSTERNORRLANDS LÄN</t>
        </is>
      </c>
      <c r="E136" t="inlineStr">
        <is>
          <t>ÖRNSKÖLDSVIK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24311-2021</t>
        </is>
      </c>
      <c r="B137" s="1" t="n">
        <v>44336</v>
      </c>
      <c r="C137" s="1" t="n">
        <v>45955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42042-2021</t>
        </is>
      </c>
      <c r="B138" s="1" t="n">
        <v>44426</v>
      </c>
      <c r="C138" s="1" t="n">
        <v>45955</v>
      </c>
      <c r="D138" t="inlineStr">
        <is>
          <t>VÄSTERNORRLANDS LÄN</t>
        </is>
      </c>
      <c r="E138" t="inlineStr">
        <is>
          <t>ÖRNSKÖLDSVIK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20902-2021</t>
        </is>
      </c>
      <c r="B139" s="1" t="n">
        <v>44319</v>
      </c>
      <c r="C139" s="1" t="n">
        <v>45955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33915-2021</t>
        </is>
      </c>
      <c r="B140" s="1" t="n">
        <v>44378</v>
      </c>
      <c r="C140" s="1" t="n">
        <v>45955</v>
      </c>
      <c r="D140" t="inlineStr">
        <is>
          <t>VÄSTERNORRLANDS LÄN</t>
        </is>
      </c>
      <c r="E140" t="inlineStr">
        <is>
          <t>ÖRNSKÖLDSVIK</t>
        </is>
      </c>
      <c r="F140" t="inlineStr">
        <is>
          <t>Holmen skog AB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53626-2021</t>
        </is>
      </c>
      <c r="B141" s="1" t="n">
        <v>44469</v>
      </c>
      <c r="C141" s="1" t="n">
        <v>45955</v>
      </c>
      <c r="D141" t="inlineStr">
        <is>
          <t>VÄSTERNORRLANDS LÄN</t>
        </is>
      </c>
      <c r="E141" t="inlineStr">
        <is>
          <t>ÖRNSKÖLDSVIK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73344-2021</t>
        </is>
      </c>
      <c r="B142" s="1" t="n">
        <v>44550</v>
      </c>
      <c r="C142" s="1" t="n">
        <v>45955</v>
      </c>
      <c r="D142" t="inlineStr">
        <is>
          <t>VÄSTERNORRLANDS LÄN</t>
        </is>
      </c>
      <c r="E142" t="inlineStr">
        <is>
          <t>ÖRNSKÖLDSVIK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45001-2022</t>
        </is>
      </c>
      <c r="B143" s="1" t="n">
        <v>44841</v>
      </c>
      <c r="C143" s="1" t="n">
        <v>45955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52413-2021</t>
        </is>
      </c>
      <c r="B144" s="1" t="n">
        <v>44466.32505787037</v>
      </c>
      <c r="C144" s="1" t="n">
        <v>45955</v>
      </c>
      <c r="D144" t="inlineStr">
        <is>
          <t>VÄSTERNORRLANDS LÄN</t>
        </is>
      </c>
      <c r="E144" t="inlineStr">
        <is>
          <t>ÖRNSKÖLDSVIK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69799-2021</t>
        </is>
      </c>
      <c r="B145" s="1" t="n">
        <v>44532</v>
      </c>
      <c r="C145" s="1" t="n">
        <v>45955</v>
      </c>
      <c r="D145" t="inlineStr">
        <is>
          <t>VÄSTERNORRLANDS LÄN</t>
        </is>
      </c>
      <c r="E145" t="inlineStr">
        <is>
          <t>ÖRNSKÖLDSVIK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43323-2021</t>
        </is>
      </c>
      <c r="B146" s="1" t="n">
        <v>44432</v>
      </c>
      <c r="C146" s="1" t="n">
        <v>45955</v>
      </c>
      <c r="D146" t="inlineStr">
        <is>
          <t>VÄSTERNORRLANDS LÄN</t>
        </is>
      </c>
      <c r="E146" t="inlineStr">
        <is>
          <t>ÖRNSKÖLDSVIK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22434-2022</t>
        </is>
      </c>
      <c r="B147" s="1" t="n">
        <v>44713</v>
      </c>
      <c r="C147" s="1" t="n">
        <v>45955</v>
      </c>
      <c r="D147" t="inlineStr">
        <is>
          <t>VÄSTERNORRLANDS LÄN</t>
        </is>
      </c>
      <c r="E147" t="inlineStr">
        <is>
          <t>ÖRNSKÖLDSVIK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43360-2021</t>
        </is>
      </c>
      <c r="B148" s="1" t="n">
        <v>44432</v>
      </c>
      <c r="C148" s="1" t="n">
        <v>45955</v>
      </c>
      <c r="D148" t="inlineStr">
        <is>
          <t>VÄSTERNORRLANDS LÄN</t>
        </is>
      </c>
      <c r="E148" t="inlineStr">
        <is>
          <t>ÖRNSKÖLDSVIK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38087-2021</t>
        </is>
      </c>
      <c r="B149" s="1" t="n">
        <v>44404</v>
      </c>
      <c r="C149" s="1" t="n">
        <v>45955</v>
      </c>
      <c r="D149" t="inlineStr">
        <is>
          <t>VÄSTERNORRLANDS LÄN</t>
        </is>
      </c>
      <c r="E149" t="inlineStr">
        <is>
          <t>ÖRNSKÖLDSVIK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50240-2022</t>
        </is>
      </c>
      <c r="B150" s="1" t="n">
        <v>44865</v>
      </c>
      <c r="C150" s="1" t="n">
        <v>45955</v>
      </c>
      <c r="D150" t="inlineStr">
        <is>
          <t>VÄSTERNORRLANDS LÄN</t>
        </is>
      </c>
      <c r="E150" t="inlineStr">
        <is>
          <t>ÖRNSKÖLDSVIK</t>
        </is>
      </c>
      <c r="F150" t="inlineStr">
        <is>
          <t>Holmen skog AB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2666-2021</t>
        </is>
      </c>
      <c r="B151" s="1" t="n">
        <v>44215</v>
      </c>
      <c r="C151" s="1" t="n">
        <v>45955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51798-2021</t>
        </is>
      </c>
      <c r="B152" s="1" t="n">
        <v>44462</v>
      </c>
      <c r="C152" s="1" t="n">
        <v>45955</v>
      </c>
      <c r="D152" t="inlineStr">
        <is>
          <t>VÄSTERNORRLANDS LÄN</t>
        </is>
      </c>
      <c r="E152" t="inlineStr">
        <is>
          <t>ÖRNSKÖLDSVIK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45812-2022</t>
        </is>
      </c>
      <c r="B153" s="1" t="n">
        <v>44846.47394675926</v>
      </c>
      <c r="C153" s="1" t="n">
        <v>45955</v>
      </c>
      <c r="D153" t="inlineStr">
        <is>
          <t>VÄSTERNORRLANDS LÄN</t>
        </is>
      </c>
      <c r="E153" t="inlineStr">
        <is>
          <t>ÖRNSKÖLDSVIK</t>
        </is>
      </c>
      <c r="F153" t="inlineStr">
        <is>
          <t>Holmen skog AB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47879-2022</t>
        </is>
      </c>
      <c r="B154" s="1" t="n">
        <v>44855</v>
      </c>
      <c r="C154" s="1" t="n">
        <v>45955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7.7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974-2022</t>
        </is>
      </c>
      <c r="B155" s="1" t="n">
        <v>44571.57930555556</v>
      </c>
      <c r="C155" s="1" t="n">
        <v>45955</v>
      </c>
      <c r="D155" t="inlineStr">
        <is>
          <t>VÄSTERNORRLANDS LÄN</t>
        </is>
      </c>
      <c r="E155" t="inlineStr">
        <is>
          <t>ÖRNSKÖLDSVIK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49001-2022</t>
        </is>
      </c>
      <c r="B156" s="1" t="n">
        <v>44860</v>
      </c>
      <c r="C156" s="1" t="n">
        <v>45955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54626-2021</t>
        </is>
      </c>
      <c r="B157" s="1" t="n">
        <v>44473</v>
      </c>
      <c r="C157" s="1" t="n">
        <v>45955</v>
      </c>
      <c r="D157" t="inlineStr">
        <is>
          <t>VÄSTERNORRLANDS LÄN</t>
        </is>
      </c>
      <c r="E157" t="inlineStr">
        <is>
          <t>ÖRNSKÖLDSVIK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40247-2021</t>
        </is>
      </c>
      <c r="B158" s="1" t="n">
        <v>44419</v>
      </c>
      <c r="C158" s="1" t="n">
        <v>45955</v>
      </c>
      <c r="D158" t="inlineStr">
        <is>
          <t>VÄSTERNORRLANDS LÄN</t>
        </is>
      </c>
      <c r="E158" t="inlineStr">
        <is>
          <t>ÖRNSKÖLDSVIK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53222-2021</t>
        </is>
      </c>
      <c r="B159" s="1" t="n">
        <v>44468.4224537037</v>
      </c>
      <c r="C159" s="1" t="n">
        <v>45955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54416-2021</t>
        </is>
      </c>
      <c r="B160" s="1" t="n">
        <v>44472</v>
      </c>
      <c r="C160" s="1" t="n">
        <v>45955</v>
      </c>
      <c r="D160" t="inlineStr">
        <is>
          <t>VÄSTERNORRLANDS LÄN</t>
        </is>
      </c>
      <c r="E160" t="inlineStr">
        <is>
          <t>ÖRNSKÖLDSVIK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52074-2021</t>
        </is>
      </c>
      <c r="B161" s="1" t="n">
        <v>44463.4021875</v>
      </c>
      <c r="C161" s="1" t="n">
        <v>45955</v>
      </c>
      <c r="D161" t="inlineStr">
        <is>
          <t>VÄSTERNORRLANDS LÄN</t>
        </is>
      </c>
      <c r="E161" t="inlineStr">
        <is>
          <t>ÖRNSKÖLDSVIK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68299-2020</t>
        </is>
      </c>
      <c r="B162" s="1" t="n">
        <v>44184</v>
      </c>
      <c r="C162" s="1" t="n">
        <v>45955</v>
      </c>
      <c r="D162" t="inlineStr">
        <is>
          <t>VÄSTERNORRLANDS LÄN</t>
        </is>
      </c>
      <c r="E162" t="inlineStr">
        <is>
          <t>ÖRNSKÖLDSVIK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12851-2021</t>
        </is>
      </c>
      <c r="B163" s="1" t="n">
        <v>44270</v>
      </c>
      <c r="C163" s="1" t="n">
        <v>45955</v>
      </c>
      <c r="D163" t="inlineStr">
        <is>
          <t>VÄSTERNORRLANDS LÄN</t>
        </is>
      </c>
      <c r="E163" t="inlineStr">
        <is>
          <t>ÖRNSKÖLDSVIK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54436-2021</t>
        </is>
      </c>
      <c r="B164" s="1" t="n">
        <v>44473</v>
      </c>
      <c r="C164" s="1" t="n">
        <v>45955</v>
      </c>
      <c r="D164" t="inlineStr">
        <is>
          <t>VÄSTERNORRLANDS LÄN</t>
        </is>
      </c>
      <c r="E164" t="inlineStr">
        <is>
          <t>ÖRNSKÖLDSVIK</t>
        </is>
      </c>
      <c r="F164" t="inlineStr">
        <is>
          <t>Holmen skog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13645-2021</t>
        </is>
      </c>
      <c r="B165" s="1" t="n">
        <v>44274</v>
      </c>
      <c r="C165" s="1" t="n">
        <v>45955</v>
      </c>
      <c r="D165" t="inlineStr">
        <is>
          <t>VÄSTERNORRLANDS LÄN</t>
        </is>
      </c>
      <c r="E165" t="inlineStr">
        <is>
          <t>ÖRNSKÖLDSVIK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54461-2021</t>
        </is>
      </c>
      <c r="B166" s="1" t="n">
        <v>44473</v>
      </c>
      <c r="C166" s="1" t="n">
        <v>45955</v>
      </c>
      <c r="D166" t="inlineStr">
        <is>
          <t>VÄSTERNORRLANDS LÄN</t>
        </is>
      </c>
      <c r="E166" t="inlineStr">
        <is>
          <t>ÖRNSKÖLDSVIK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20115-2021</t>
        </is>
      </c>
      <c r="B167" s="1" t="n">
        <v>44314</v>
      </c>
      <c r="C167" s="1" t="n">
        <v>45955</v>
      </c>
      <c r="D167" t="inlineStr">
        <is>
          <t>VÄSTERNORRLANDS LÄN</t>
        </is>
      </c>
      <c r="E167" t="inlineStr">
        <is>
          <t>ÖRNSKÖLDSVIK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61945-2020</t>
        </is>
      </c>
      <c r="B168" s="1" t="n">
        <v>44159</v>
      </c>
      <c r="C168" s="1" t="n">
        <v>45955</v>
      </c>
      <c r="D168" t="inlineStr">
        <is>
          <t>VÄSTERNORRLANDS LÄN</t>
        </is>
      </c>
      <c r="E168" t="inlineStr">
        <is>
          <t>ÖRNSKÖLDSVIK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65646-2020</t>
        </is>
      </c>
      <c r="B169" s="1" t="n">
        <v>44174</v>
      </c>
      <c r="C169" s="1" t="n">
        <v>45955</v>
      </c>
      <c r="D169" t="inlineStr">
        <is>
          <t>VÄSTERNORRLANDS LÄN</t>
        </is>
      </c>
      <c r="E169" t="inlineStr">
        <is>
          <t>ÖRNSKÖLDSVIK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68145-2021</t>
        </is>
      </c>
      <c r="B170" s="1" t="n">
        <v>44526</v>
      </c>
      <c r="C170" s="1" t="n">
        <v>45955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63426-2021</t>
        </is>
      </c>
      <c r="B171" s="1" t="n">
        <v>44508</v>
      </c>
      <c r="C171" s="1" t="n">
        <v>45955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63447-2021</t>
        </is>
      </c>
      <c r="B172" s="1" t="n">
        <v>44508.58561342592</v>
      </c>
      <c r="C172" s="1" t="n">
        <v>45955</v>
      </c>
      <c r="D172" t="inlineStr">
        <is>
          <t>VÄSTERNORRLANDS LÄN</t>
        </is>
      </c>
      <c r="E172" t="inlineStr">
        <is>
          <t>ÖRNSKÖLDSVIK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851-2022</t>
        </is>
      </c>
      <c r="B173" s="1" t="n">
        <v>44568</v>
      </c>
      <c r="C173" s="1" t="n">
        <v>45955</v>
      </c>
      <c r="D173" t="inlineStr">
        <is>
          <t>VÄSTERNORRLANDS LÄN</t>
        </is>
      </c>
      <c r="E173" t="inlineStr">
        <is>
          <t>ÖRNSKÖLDSVIK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68711-2020</t>
        </is>
      </c>
      <c r="B174" s="1" t="n">
        <v>44187</v>
      </c>
      <c r="C174" s="1" t="n">
        <v>45955</v>
      </c>
      <c r="D174" t="inlineStr">
        <is>
          <t>VÄSTERNORRLANDS LÄN</t>
        </is>
      </c>
      <c r="E174" t="inlineStr">
        <is>
          <t>ÖRNSKÖLDSVIK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63394-2021</t>
        </is>
      </c>
      <c r="B175" s="1" t="n">
        <v>44505</v>
      </c>
      <c r="C175" s="1" t="n">
        <v>45955</v>
      </c>
      <c r="D175" t="inlineStr">
        <is>
          <t>VÄSTERNORRLANDS LÄN</t>
        </is>
      </c>
      <c r="E175" t="inlineStr">
        <is>
          <t>ÖRNSKÖLDSVIK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23001-2021</t>
        </is>
      </c>
      <c r="B176" s="1" t="n">
        <v>44328</v>
      </c>
      <c r="C176" s="1" t="n">
        <v>45955</v>
      </c>
      <c r="D176" t="inlineStr">
        <is>
          <t>VÄSTERNORRLANDS LÄN</t>
        </is>
      </c>
      <c r="E176" t="inlineStr">
        <is>
          <t>ÖRNSKÖLDSVIK</t>
        </is>
      </c>
      <c r="F176" t="inlineStr">
        <is>
          <t>Holmen skog AB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42365-2021</t>
        </is>
      </c>
      <c r="B177" s="1" t="n">
        <v>44427</v>
      </c>
      <c r="C177" s="1" t="n">
        <v>45955</v>
      </c>
      <c r="D177" t="inlineStr">
        <is>
          <t>VÄSTERNORRLANDS LÄN</t>
        </is>
      </c>
      <c r="E177" t="inlineStr">
        <is>
          <t>ÖRNSKÖLDSVIK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67452-2021</t>
        </is>
      </c>
      <c r="B178" s="1" t="n">
        <v>44524.37556712963</v>
      </c>
      <c r="C178" s="1" t="n">
        <v>45955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35262-2022</t>
        </is>
      </c>
      <c r="B179" s="1" t="n">
        <v>44797</v>
      </c>
      <c r="C179" s="1" t="n">
        <v>45955</v>
      </c>
      <c r="D179" t="inlineStr">
        <is>
          <t>VÄSTERNORRLANDS LÄN</t>
        </is>
      </c>
      <c r="E179" t="inlineStr">
        <is>
          <t>ÖRNSKÖLDSVIK</t>
        </is>
      </c>
      <c r="G179" t="n">
        <v>5.2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62404-2021</t>
        </is>
      </c>
      <c r="B180" s="1" t="n">
        <v>44503.48112268518</v>
      </c>
      <c r="C180" s="1" t="n">
        <v>45955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26349-2021</t>
        </is>
      </c>
      <c r="B181" s="1" t="n">
        <v>44347</v>
      </c>
      <c r="C181" s="1" t="n">
        <v>45955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25080-2021</t>
        </is>
      </c>
      <c r="B182" s="1" t="n">
        <v>44341</v>
      </c>
      <c r="C182" s="1" t="n">
        <v>45955</v>
      </c>
      <c r="D182" t="inlineStr">
        <is>
          <t>VÄSTERNORRLANDS LÄN</t>
        </is>
      </c>
      <c r="E182" t="inlineStr">
        <is>
          <t>ÖRNSKÖLDSVIK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45955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45955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3604-2021</t>
        </is>
      </c>
      <c r="B185" s="1" t="n">
        <v>44221</v>
      </c>
      <c r="C185" s="1" t="n">
        <v>45955</v>
      </c>
      <c r="D185" t="inlineStr">
        <is>
          <t>VÄSTERNORRLANDS LÄN</t>
        </is>
      </c>
      <c r="E185" t="inlineStr">
        <is>
          <t>ÖRNSKÖLDSVIK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38117-2022</t>
        </is>
      </c>
      <c r="B186" s="1" t="n">
        <v>44811</v>
      </c>
      <c r="C186" s="1" t="n">
        <v>45955</v>
      </c>
      <c r="D186" t="inlineStr">
        <is>
          <t>VÄSTERNORRLANDS LÄN</t>
        </is>
      </c>
      <c r="E186" t="inlineStr">
        <is>
          <t>ÖRNSKÖLDSVIK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29853-2021</t>
        </is>
      </c>
      <c r="B187" s="1" t="n">
        <v>44362</v>
      </c>
      <c r="C187" s="1" t="n">
        <v>45955</v>
      </c>
      <c r="D187" t="inlineStr">
        <is>
          <t>VÄSTERNORRLANDS LÄN</t>
        </is>
      </c>
      <c r="E187" t="inlineStr">
        <is>
          <t>ÖRNSKÖLDSVIK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47413-2021</t>
        </is>
      </c>
      <c r="B188" s="1" t="n">
        <v>44447</v>
      </c>
      <c r="C188" s="1" t="n">
        <v>45955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56361-2021</t>
        </is>
      </c>
      <c r="B189" s="1" t="n">
        <v>44480.42358796296</v>
      </c>
      <c r="C189" s="1" t="n">
        <v>45955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63806-2021</t>
        </is>
      </c>
      <c r="B190" s="1" t="n">
        <v>44508</v>
      </c>
      <c r="C190" s="1" t="n">
        <v>45955</v>
      </c>
      <c r="D190" t="inlineStr">
        <is>
          <t>VÄSTERNORRLANDS LÄN</t>
        </is>
      </c>
      <c r="E190" t="inlineStr">
        <is>
          <t>ÖRNSKÖLDSVIK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64108-2021</t>
        </is>
      </c>
      <c r="B191" s="1" t="n">
        <v>44509</v>
      </c>
      <c r="C191" s="1" t="n">
        <v>45955</v>
      </c>
      <c r="D191" t="inlineStr">
        <is>
          <t>VÄSTERNORRLANDS LÄN</t>
        </is>
      </c>
      <c r="E191" t="inlineStr">
        <is>
          <t>ÖRNSKÖLDSVIK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21790-2022</t>
        </is>
      </c>
      <c r="B192" s="1" t="n">
        <v>44708.56934027778</v>
      </c>
      <c r="C192" s="1" t="n">
        <v>45955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48589-2021</t>
        </is>
      </c>
      <c r="B193" s="1" t="n">
        <v>44452</v>
      </c>
      <c r="C193" s="1" t="n">
        <v>45955</v>
      </c>
      <c r="D193" t="inlineStr">
        <is>
          <t>VÄSTERNORRLANDS LÄN</t>
        </is>
      </c>
      <c r="E193" t="inlineStr">
        <is>
          <t>ÖRNSKÖLDSVIK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44784-2022</t>
        </is>
      </c>
      <c r="B194" s="1" t="n">
        <v>44841.35232638889</v>
      </c>
      <c r="C194" s="1" t="n">
        <v>45955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9028-2022</t>
        </is>
      </c>
      <c r="B195" s="1" t="n">
        <v>44615</v>
      </c>
      <c r="C195" s="1" t="n">
        <v>45955</v>
      </c>
      <c r="D195" t="inlineStr">
        <is>
          <t>VÄSTERNORRLANDS LÄN</t>
        </is>
      </c>
      <c r="E195" t="inlineStr">
        <is>
          <t>ÖRNSKÖLDSVIK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47767-2021</t>
        </is>
      </c>
      <c r="B196" s="1" t="n">
        <v>44448</v>
      </c>
      <c r="C196" s="1" t="n">
        <v>45955</v>
      </c>
      <c r="D196" t="inlineStr">
        <is>
          <t>VÄSTERNORRLANDS LÄN</t>
        </is>
      </c>
      <c r="E196" t="inlineStr">
        <is>
          <t>ÖRNSKÖLDSVIK</t>
        </is>
      </c>
      <c r="F196" t="inlineStr">
        <is>
          <t>Holmen skog AB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47783-2021</t>
        </is>
      </c>
      <c r="B197" s="1" t="n">
        <v>44448.59229166667</v>
      </c>
      <c r="C197" s="1" t="n">
        <v>45955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23574-2021</t>
        </is>
      </c>
      <c r="B198" s="1" t="n">
        <v>44334</v>
      </c>
      <c r="C198" s="1" t="n">
        <v>45955</v>
      </c>
      <c r="D198" t="inlineStr">
        <is>
          <t>VÄSTERNORRLANDS LÄN</t>
        </is>
      </c>
      <c r="E198" t="inlineStr">
        <is>
          <t>ÖRNSKÖLDSVIK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22351-2021</t>
        </is>
      </c>
      <c r="B199" s="1" t="n">
        <v>44326</v>
      </c>
      <c r="C199" s="1" t="n">
        <v>45955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26190-2021</t>
        </is>
      </c>
      <c r="B200" s="1" t="n">
        <v>44347</v>
      </c>
      <c r="C200" s="1" t="n">
        <v>45955</v>
      </c>
      <c r="D200" t="inlineStr">
        <is>
          <t>VÄSTERNORRLANDS LÄN</t>
        </is>
      </c>
      <c r="E200" t="inlineStr">
        <is>
          <t>ÖRNSKÖLDSVIK</t>
        </is>
      </c>
      <c r="F200" t="inlineStr">
        <is>
          <t>Holmen skog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22344-2021</t>
        </is>
      </c>
      <c r="B201" s="1" t="n">
        <v>44326.54659722222</v>
      </c>
      <c r="C201" s="1" t="n">
        <v>45955</v>
      </c>
      <c r="D201" t="inlineStr">
        <is>
          <t>VÄSTERNORRLANDS LÄN</t>
        </is>
      </c>
      <c r="E201" t="inlineStr">
        <is>
          <t>ÖRNSKÖLDSVIK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44442-2021</t>
        </is>
      </c>
      <c r="B202" s="1" t="n">
        <v>44435</v>
      </c>
      <c r="C202" s="1" t="n">
        <v>45955</v>
      </c>
      <c r="D202" t="inlineStr">
        <is>
          <t>VÄSTERNORRLANDS LÄN</t>
        </is>
      </c>
      <c r="E202" t="inlineStr">
        <is>
          <t>ÖRNSKÖLDSVIK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30716-2022</t>
        </is>
      </c>
      <c r="B203" s="1" t="n">
        <v>44763.94292824074</v>
      </c>
      <c r="C203" s="1" t="n">
        <v>45955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SCA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47058-2022</t>
        </is>
      </c>
      <c r="B204" s="1" t="n">
        <v>44852</v>
      </c>
      <c r="C204" s="1" t="n">
        <v>45955</v>
      </c>
      <c r="D204" t="inlineStr">
        <is>
          <t>VÄSTERNORRLANDS LÄN</t>
        </is>
      </c>
      <c r="E204" t="inlineStr">
        <is>
          <t>ÖRNSKÖLDSVIK</t>
        </is>
      </c>
      <c r="F204" t="inlineStr">
        <is>
          <t>Holmen skog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21706-2022</t>
        </is>
      </c>
      <c r="B205" s="1" t="n">
        <v>44707</v>
      </c>
      <c r="C205" s="1" t="n">
        <v>45955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SCA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56741-2021</t>
        </is>
      </c>
      <c r="B206" s="1" t="n">
        <v>44481</v>
      </c>
      <c r="C206" s="1" t="n">
        <v>45955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Holmen skog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69962-2021</t>
        </is>
      </c>
      <c r="B207" s="1" t="n">
        <v>44533</v>
      </c>
      <c r="C207" s="1" t="n">
        <v>45955</v>
      </c>
      <c r="D207" t="inlineStr">
        <is>
          <t>VÄSTERNORRLANDS LÄN</t>
        </is>
      </c>
      <c r="E207" t="inlineStr">
        <is>
          <t>ÖRNSKÖLDSVIK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2271-2022</t>
        </is>
      </c>
      <c r="B208" s="1" t="n">
        <v>44578</v>
      </c>
      <c r="C208" s="1" t="n">
        <v>45955</v>
      </c>
      <c r="D208" t="inlineStr">
        <is>
          <t>VÄSTERNORRLANDS LÄN</t>
        </is>
      </c>
      <c r="E208" t="inlineStr">
        <is>
          <t>ÖRNSKÖLDSVIK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27398-2021</t>
        </is>
      </c>
      <c r="B209" s="1" t="n">
        <v>44351</v>
      </c>
      <c r="C209" s="1" t="n">
        <v>45955</v>
      </c>
      <c r="D209" t="inlineStr">
        <is>
          <t>VÄSTERNORRLANDS LÄN</t>
        </is>
      </c>
      <c r="E209" t="inlineStr">
        <is>
          <t>ÖRNSKÖLDSVIK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17940-2022</t>
        </is>
      </c>
      <c r="B210" s="1" t="n">
        <v>44683</v>
      </c>
      <c r="C210" s="1" t="n">
        <v>45955</v>
      </c>
      <c r="D210" t="inlineStr">
        <is>
          <t>VÄSTERNORRLANDS LÄN</t>
        </is>
      </c>
      <c r="E210" t="inlineStr">
        <is>
          <t>ÖRNSKÖLDSVIK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27519-2021</t>
        </is>
      </c>
      <c r="B211" s="1" t="n">
        <v>44351</v>
      </c>
      <c r="C211" s="1" t="n">
        <v>45955</v>
      </c>
      <c r="D211" t="inlineStr">
        <is>
          <t>VÄSTERNORRLANDS LÄN</t>
        </is>
      </c>
      <c r="E211" t="inlineStr">
        <is>
          <t>ÖRNSKÖLDSVIK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38157-2021</t>
        </is>
      </c>
      <c r="B212" s="1" t="n">
        <v>44405.4246412037</v>
      </c>
      <c r="C212" s="1" t="n">
        <v>45955</v>
      </c>
      <c r="D212" t="inlineStr">
        <is>
          <t>VÄSTERNORRLANDS LÄN</t>
        </is>
      </c>
      <c r="E212" t="inlineStr">
        <is>
          <t>ÖRNSKÖLDSVIK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41166-2022</t>
        </is>
      </c>
      <c r="B213" s="1" t="n">
        <v>44825.94456018518</v>
      </c>
      <c r="C213" s="1" t="n">
        <v>45955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SCA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10236-2021</t>
        </is>
      </c>
      <c r="B214" s="1" t="n">
        <v>44256</v>
      </c>
      <c r="C214" s="1" t="n">
        <v>45955</v>
      </c>
      <c r="D214" t="inlineStr">
        <is>
          <t>VÄSTERNORRLANDS LÄN</t>
        </is>
      </c>
      <c r="E214" t="inlineStr">
        <is>
          <t>ÖRNSKÖLDSVIK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41515-2021</t>
        </is>
      </c>
      <c r="B215" s="1" t="n">
        <v>44424</v>
      </c>
      <c r="C215" s="1" t="n">
        <v>45955</v>
      </c>
      <c r="D215" t="inlineStr">
        <is>
          <t>VÄSTERNORRLANDS LÄN</t>
        </is>
      </c>
      <c r="E215" t="inlineStr">
        <is>
          <t>ÖRNSKÖLDSVIK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10601-2021</t>
        </is>
      </c>
      <c r="B216" s="1" t="n">
        <v>44258</v>
      </c>
      <c r="C216" s="1" t="n">
        <v>45955</v>
      </c>
      <c r="D216" t="inlineStr">
        <is>
          <t>VÄSTERNORRLANDS LÄN</t>
        </is>
      </c>
      <c r="E216" t="inlineStr">
        <is>
          <t>ÖRNSKÖLDSVIK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41374-2021</t>
        </is>
      </c>
      <c r="B217" s="1" t="n">
        <v>44424</v>
      </c>
      <c r="C217" s="1" t="n">
        <v>45955</v>
      </c>
      <c r="D217" t="inlineStr">
        <is>
          <t>VÄSTERNORRLANDS LÄN</t>
        </is>
      </c>
      <c r="E217" t="inlineStr">
        <is>
          <t>ÖRNSKÖLDSVIK</t>
        </is>
      </c>
      <c r="F217" t="inlineStr">
        <is>
          <t>Holmen skog AB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29727-2021</t>
        </is>
      </c>
      <c r="B218" s="1" t="n">
        <v>44362</v>
      </c>
      <c r="C218" s="1" t="n">
        <v>45955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25609-2021</t>
        </is>
      </c>
      <c r="B219" s="1" t="n">
        <v>44343</v>
      </c>
      <c r="C219" s="1" t="n">
        <v>45955</v>
      </c>
      <c r="D219" t="inlineStr">
        <is>
          <t>VÄSTERNORRLANDS LÄN</t>
        </is>
      </c>
      <c r="E219" t="inlineStr">
        <is>
          <t>ÖRNSKÖLDSVIK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21870-2022</t>
        </is>
      </c>
      <c r="B220" s="1" t="n">
        <v>44711</v>
      </c>
      <c r="C220" s="1" t="n">
        <v>45955</v>
      </c>
      <c r="D220" t="inlineStr">
        <is>
          <t>VÄSTERNORRLANDS LÄN</t>
        </is>
      </c>
      <c r="E220" t="inlineStr">
        <is>
          <t>ÖRNSKÖLDSVIK</t>
        </is>
      </c>
      <c r="G220" t="n">
        <v>9.699999999999999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64434-2021</t>
        </is>
      </c>
      <c r="B221" s="1" t="n">
        <v>44511.47248842593</v>
      </c>
      <c r="C221" s="1" t="n">
        <v>45955</v>
      </c>
      <c r="D221" t="inlineStr">
        <is>
          <t>VÄSTERNORRLANDS LÄN</t>
        </is>
      </c>
      <c r="E221" t="inlineStr">
        <is>
          <t>ÖRNSKÖLDSVIK</t>
        </is>
      </c>
      <c r="F221" t="inlineStr">
        <is>
          <t>Holmen skog AB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38818-2021</t>
        </is>
      </c>
      <c r="B222" s="1" t="n">
        <v>44411.31755787037</v>
      </c>
      <c r="C222" s="1" t="n">
        <v>45955</v>
      </c>
      <c r="D222" t="inlineStr">
        <is>
          <t>VÄSTERNORRLANDS LÄN</t>
        </is>
      </c>
      <c r="E222" t="inlineStr">
        <is>
          <t>ÖRNSKÖLDSVIK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45799-2021</t>
        </is>
      </c>
      <c r="B223" s="1" t="n">
        <v>44441.48052083333</v>
      </c>
      <c r="C223" s="1" t="n">
        <v>45955</v>
      </c>
      <c r="D223" t="inlineStr">
        <is>
          <t>VÄSTERNORRLANDS LÄN</t>
        </is>
      </c>
      <c r="E223" t="inlineStr">
        <is>
          <t>ÖRNSKÖLDSVIK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64542-2021</t>
        </is>
      </c>
      <c r="B224" s="1" t="n">
        <v>44511</v>
      </c>
      <c r="C224" s="1" t="n">
        <v>45955</v>
      </c>
      <c r="D224" t="inlineStr">
        <is>
          <t>VÄSTERNORRLANDS LÄN</t>
        </is>
      </c>
      <c r="E224" t="inlineStr">
        <is>
          <t>ÖRNSKÖLDSVIK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689-2022</t>
        </is>
      </c>
      <c r="B225" s="1" t="n">
        <v>44566</v>
      </c>
      <c r="C225" s="1" t="n">
        <v>45955</v>
      </c>
      <c r="D225" t="inlineStr">
        <is>
          <t>VÄSTERNORRLANDS LÄN</t>
        </is>
      </c>
      <c r="E225" t="inlineStr">
        <is>
          <t>ÖRNSKÖLDSVIK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45874-2021</t>
        </is>
      </c>
      <c r="B226" s="1" t="n">
        <v>44441</v>
      </c>
      <c r="C226" s="1" t="n">
        <v>45955</v>
      </c>
      <c r="D226" t="inlineStr">
        <is>
          <t>VÄSTERNORRLANDS LÄN</t>
        </is>
      </c>
      <c r="E226" t="inlineStr">
        <is>
          <t>ÖRNSKÖLDSVIK</t>
        </is>
      </c>
      <c r="F226" t="inlineStr">
        <is>
          <t>Holmen skog AB</t>
        </is>
      </c>
      <c r="G226" t="n">
        <v>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66226-2020</t>
        </is>
      </c>
      <c r="B227" s="1" t="n">
        <v>44175.89910879629</v>
      </c>
      <c r="C227" s="1" t="n">
        <v>45955</v>
      </c>
      <c r="D227" t="inlineStr">
        <is>
          <t>VÄSTERNORRLANDS LÄN</t>
        </is>
      </c>
      <c r="E227" t="inlineStr">
        <is>
          <t>ÖRNSKÖLDSVIK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65503-2021</t>
        </is>
      </c>
      <c r="B228" s="1" t="n">
        <v>44516.39268518519</v>
      </c>
      <c r="C228" s="1" t="n">
        <v>45955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35075-2022</t>
        </is>
      </c>
      <c r="B229" s="1" t="n">
        <v>44797</v>
      </c>
      <c r="C229" s="1" t="n">
        <v>45955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35204-2022</t>
        </is>
      </c>
      <c r="B230" s="1" t="n">
        <v>44797</v>
      </c>
      <c r="C230" s="1" t="n">
        <v>45955</v>
      </c>
      <c r="D230" t="inlineStr">
        <is>
          <t>VÄSTERNORRLANDS LÄN</t>
        </is>
      </c>
      <c r="E230" t="inlineStr">
        <is>
          <t>ÖRNSKÖLDSVIK</t>
        </is>
      </c>
      <c r="F230" t="inlineStr">
        <is>
          <t>Holmen skog AB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62569-2021</t>
        </is>
      </c>
      <c r="B231" s="1" t="n">
        <v>44503.64755787037</v>
      </c>
      <c r="C231" s="1" t="n">
        <v>45955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40413-2022</t>
        </is>
      </c>
      <c r="B232" s="1" t="n">
        <v>44823</v>
      </c>
      <c r="C232" s="1" t="n">
        <v>45955</v>
      </c>
      <c r="D232" t="inlineStr">
        <is>
          <t>VÄSTERNORRLANDS LÄN</t>
        </is>
      </c>
      <c r="E232" t="inlineStr">
        <is>
          <t>ÖRNSKÖLDSVIK</t>
        </is>
      </c>
      <c r="F232" t="inlineStr">
        <is>
          <t>Holmen skog AB</t>
        </is>
      </c>
      <c r="G232" t="n">
        <v>23.3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25976-2022</t>
        </is>
      </c>
      <c r="B233" s="1" t="n">
        <v>44734</v>
      </c>
      <c r="C233" s="1" t="n">
        <v>45955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47672-2021</t>
        </is>
      </c>
      <c r="B234" s="1" t="n">
        <v>44448</v>
      </c>
      <c r="C234" s="1" t="n">
        <v>45955</v>
      </c>
      <c r="D234" t="inlineStr">
        <is>
          <t>VÄSTERNORRLANDS LÄN</t>
        </is>
      </c>
      <c r="E234" t="inlineStr">
        <is>
          <t>ÖRNSKÖLDSVIK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17781-2022</t>
        </is>
      </c>
      <c r="B235" s="1" t="n">
        <v>44682</v>
      </c>
      <c r="C235" s="1" t="n">
        <v>45955</v>
      </c>
      <c r="D235" t="inlineStr">
        <is>
          <t>VÄSTERNORRLANDS LÄN</t>
        </is>
      </c>
      <c r="E235" t="inlineStr">
        <is>
          <t>ÖRNSKÖLDSVIK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19940-2021</t>
        </is>
      </c>
      <c r="B236" s="1" t="n">
        <v>44313</v>
      </c>
      <c r="C236" s="1" t="n">
        <v>45955</v>
      </c>
      <c r="D236" t="inlineStr">
        <is>
          <t>VÄSTERNORRLANDS LÄN</t>
        </is>
      </c>
      <c r="E236" t="inlineStr">
        <is>
          <t>ÖRNSKÖLDSVIK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68815-2021</t>
        </is>
      </c>
      <c r="B237" s="1" t="n">
        <v>44529</v>
      </c>
      <c r="C237" s="1" t="n">
        <v>45955</v>
      </c>
      <c r="D237" t="inlineStr">
        <is>
          <t>VÄSTERNORRLANDS LÄN</t>
        </is>
      </c>
      <c r="E237" t="inlineStr">
        <is>
          <t>ÖRNSKÖLDSVIK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50243-2022</t>
        </is>
      </c>
      <c r="B238" s="1" t="n">
        <v>44865</v>
      </c>
      <c r="C238" s="1" t="n">
        <v>45955</v>
      </c>
      <c r="D238" t="inlineStr">
        <is>
          <t>VÄSTERNORRLANDS LÄN</t>
        </is>
      </c>
      <c r="E238" t="inlineStr">
        <is>
          <t>ÖRNSKÖLDSVIK</t>
        </is>
      </c>
      <c r="F238" t="inlineStr">
        <is>
          <t>Holmen skog AB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62647-2021</t>
        </is>
      </c>
      <c r="B239" s="1" t="n">
        <v>44503</v>
      </c>
      <c r="C239" s="1" t="n">
        <v>45955</v>
      </c>
      <c r="D239" t="inlineStr">
        <is>
          <t>VÄSTERNORRLANDS LÄN</t>
        </is>
      </c>
      <c r="E239" t="inlineStr">
        <is>
          <t>ÖRNSKÖLDSVIK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70770-2021</t>
        </is>
      </c>
      <c r="B240" s="1" t="n">
        <v>44536</v>
      </c>
      <c r="C240" s="1" t="n">
        <v>45955</v>
      </c>
      <c r="D240" t="inlineStr">
        <is>
          <t>VÄSTERNORRLANDS LÄN</t>
        </is>
      </c>
      <c r="E240" t="inlineStr">
        <is>
          <t>ÖRNSKÖLDSVIK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21703-2022</t>
        </is>
      </c>
      <c r="B241" s="1" t="n">
        <v>44707</v>
      </c>
      <c r="C241" s="1" t="n">
        <v>45955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SCA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21705-2022</t>
        </is>
      </c>
      <c r="B242" s="1" t="n">
        <v>44707.93960648148</v>
      </c>
      <c r="C242" s="1" t="n">
        <v>45955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45894-2022</t>
        </is>
      </c>
      <c r="B243" s="1" t="n">
        <v>44846</v>
      </c>
      <c r="C243" s="1" t="n">
        <v>45955</v>
      </c>
      <c r="D243" t="inlineStr">
        <is>
          <t>VÄSTERNORRLANDS LÄN</t>
        </is>
      </c>
      <c r="E243" t="inlineStr">
        <is>
          <t>ÖRNSKÖLDSVIK</t>
        </is>
      </c>
      <c r="G243" t="n">
        <v>8.5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46712-2022</t>
        </is>
      </c>
      <c r="B244" s="1" t="n">
        <v>44851.39305555556</v>
      </c>
      <c r="C244" s="1" t="n">
        <v>45955</v>
      </c>
      <c r="D244" t="inlineStr">
        <is>
          <t>VÄSTERNORRLANDS LÄN</t>
        </is>
      </c>
      <c r="E244" t="inlineStr">
        <is>
          <t>ÖRNSKÖLDSVIK</t>
        </is>
      </c>
      <c r="F244" t="inlineStr">
        <is>
          <t>Holmen skog AB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25295-2021</t>
        </is>
      </c>
      <c r="B245" s="1" t="n">
        <v>44342.4872337963</v>
      </c>
      <c r="C245" s="1" t="n">
        <v>45955</v>
      </c>
      <c r="D245" t="inlineStr">
        <is>
          <t>VÄSTERNORRLANDS LÄN</t>
        </is>
      </c>
      <c r="E245" t="inlineStr">
        <is>
          <t>ÖRNSKÖLDSVIK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31918-2022</t>
        </is>
      </c>
      <c r="B246" s="1" t="n">
        <v>44777.59334490741</v>
      </c>
      <c r="C246" s="1" t="n">
        <v>45955</v>
      </c>
      <c r="D246" t="inlineStr">
        <is>
          <t>VÄSTERNORRLANDS LÄN</t>
        </is>
      </c>
      <c r="E246" t="inlineStr">
        <is>
          <t>ÖRNSKÖLDSVIK</t>
        </is>
      </c>
      <c r="F246" t="inlineStr">
        <is>
          <t>Holmen skog AB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32861-2022</t>
        </is>
      </c>
      <c r="B247" s="1" t="n">
        <v>44784.49347222222</v>
      </c>
      <c r="C247" s="1" t="n">
        <v>45955</v>
      </c>
      <c r="D247" t="inlineStr">
        <is>
          <t>VÄSTERNORRLANDS LÄN</t>
        </is>
      </c>
      <c r="E247" t="inlineStr">
        <is>
          <t>ÖRNSKÖLDSVIK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4794-2022</t>
        </is>
      </c>
      <c r="B248" s="1" t="n">
        <v>44592</v>
      </c>
      <c r="C248" s="1" t="n">
        <v>45955</v>
      </c>
      <c r="D248" t="inlineStr">
        <is>
          <t>VÄSTERNORRLANDS LÄN</t>
        </is>
      </c>
      <c r="E248" t="inlineStr">
        <is>
          <t>ÖRNSKÖLDSVIK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27297-2021</t>
        </is>
      </c>
      <c r="B249" s="1" t="n">
        <v>44351</v>
      </c>
      <c r="C249" s="1" t="n">
        <v>45955</v>
      </c>
      <c r="D249" t="inlineStr">
        <is>
          <t>VÄSTERNORRLANDS LÄN</t>
        </is>
      </c>
      <c r="E249" t="inlineStr">
        <is>
          <t>ÖRNSKÖLDSVIK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69771-2021</t>
        </is>
      </c>
      <c r="B250" s="1" t="n">
        <v>44532</v>
      </c>
      <c r="C250" s="1" t="n">
        <v>45955</v>
      </c>
      <c r="D250" t="inlineStr">
        <is>
          <t>VÄSTERNORRLANDS LÄN</t>
        </is>
      </c>
      <c r="E250" t="inlineStr">
        <is>
          <t>ÖRNSKÖLDSVIK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29760-2021</t>
        </is>
      </c>
      <c r="B251" s="1" t="n">
        <v>44362</v>
      </c>
      <c r="C251" s="1" t="n">
        <v>45955</v>
      </c>
      <c r="D251" t="inlineStr">
        <is>
          <t>VÄSTERNORRLANDS LÄN</t>
        </is>
      </c>
      <c r="E251" t="inlineStr">
        <is>
          <t>ÖRNSKÖLDSVIK</t>
        </is>
      </c>
      <c r="F251" t="inlineStr">
        <is>
          <t>Holmen skog AB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32197-2021</t>
        </is>
      </c>
      <c r="B252" s="1" t="n">
        <v>44371</v>
      </c>
      <c r="C252" s="1" t="n">
        <v>45955</v>
      </c>
      <c r="D252" t="inlineStr">
        <is>
          <t>VÄSTERNORRLANDS LÄN</t>
        </is>
      </c>
      <c r="E252" t="inlineStr">
        <is>
          <t>ÖRNSKÖLDSVIK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48121-2022</t>
        </is>
      </c>
      <c r="B253" s="1" t="n">
        <v>44857.71650462963</v>
      </c>
      <c r="C253" s="1" t="n">
        <v>45955</v>
      </c>
      <c r="D253" t="inlineStr">
        <is>
          <t>VÄSTERNORRLANDS LÄN</t>
        </is>
      </c>
      <c r="E253" t="inlineStr">
        <is>
          <t>ÖRNSKÖLDSVIK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26635-2022</t>
        </is>
      </c>
      <c r="B254" s="1" t="n">
        <v>44739</v>
      </c>
      <c r="C254" s="1" t="n">
        <v>45955</v>
      </c>
      <c r="D254" t="inlineStr">
        <is>
          <t>VÄSTERNORRLANDS LÄN</t>
        </is>
      </c>
      <c r="E254" t="inlineStr">
        <is>
          <t>ÖRNSKÖLDSVIK</t>
        </is>
      </c>
      <c r="F254" t="inlineStr">
        <is>
          <t>Holmen skog AB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26844-2022</t>
        </is>
      </c>
      <c r="B255" s="1" t="n">
        <v>44740</v>
      </c>
      <c r="C255" s="1" t="n">
        <v>45955</v>
      </c>
      <c r="D255" t="inlineStr">
        <is>
          <t>VÄSTERNORRLANDS LÄN</t>
        </is>
      </c>
      <c r="E255" t="inlineStr">
        <is>
          <t>ÖRNSKÖLDSVIK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26847-2022</t>
        </is>
      </c>
      <c r="B256" s="1" t="n">
        <v>44740.49112268518</v>
      </c>
      <c r="C256" s="1" t="n">
        <v>45955</v>
      </c>
      <c r="D256" t="inlineStr">
        <is>
          <t>VÄSTERNORRLANDS LÄN</t>
        </is>
      </c>
      <c r="E256" t="inlineStr">
        <is>
          <t>ÖRNSKÖLDSVIK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56463-2020</t>
        </is>
      </c>
      <c r="B257" s="1" t="n">
        <v>44137</v>
      </c>
      <c r="C257" s="1" t="n">
        <v>45955</v>
      </c>
      <c r="D257" t="inlineStr">
        <is>
          <t>VÄSTERNORRLANDS LÄN</t>
        </is>
      </c>
      <c r="E257" t="inlineStr">
        <is>
          <t>ÖRNSKÖLDSVIK</t>
        </is>
      </c>
      <c r="F257" t="inlineStr">
        <is>
          <t>Holmen skog AB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33555-2022</t>
        </is>
      </c>
      <c r="B258" s="1" t="n">
        <v>44789</v>
      </c>
      <c r="C258" s="1" t="n">
        <v>45955</v>
      </c>
      <c r="D258" t="inlineStr">
        <is>
          <t>VÄSTERNORRLANDS LÄN</t>
        </is>
      </c>
      <c r="E258" t="inlineStr">
        <is>
          <t>ÖRNSKÖLDSVIK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44437-2021</t>
        </is>
      </c>
      <c r="B259" s="1" t="n">
        <v>44435</v>
      </c>
      <c r="C259" s="1" t="n">
        <v>45955</v>
      </c>
      <c r="D259" t="inlineStr">
        <is>
          <t>VÄSTERNORRLANDS LÄN</t>
        </is>
      </c>
      <c r="E259" t="inlineStr">
        <is>
          <t>ÖRNSKÖLDSVIK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53215-2021</t>
        </is>
      </c>
      <c r="B260" s="1" t="n">
        <v>44468</v>
      </c>
      <c r="C260" s="1" t="n">
        <v>45955</v>
      </c>
      <c r="D260" t="inlineStr">
        <is>
          <t>VÄSTERNORRLANDS LÄN</t>
        </is>
      </c>
      <c r="E260" t="inlineStr">
        <is>
          <t>ÖRNSKÖLDSVIK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29959-2021</t>
        </is>
      </c>
      <c r="B261" s="1" t="n">
        <v>44362</v>
      </c>
      <c r="C261" s="1" t="n">
        <v>45955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4172-2021</t>
        </is>
      </c>
      <c r="B262" s="1" t="n">
        <v>44218</v>
      </c>
      <c r="C262" s="1" t="n">
        <v>45955</v>
      </c>
      <c r="D262" t="inlineStr">
        <is>
          <t>VÄSTERNORRLANDS LÄN</t>
        </is>
      </c>
      <c r="E262" t="inlineStr">
        <is>
          <t>ÖRNSKÖLDSVIK</t>
        </is>
      </c>
      <c r="F262" t="inlineStr">
        <is>
          <t>Kyrkan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7505-2021</t>
        </is>
      </c>
      <c r="B263" s="1" t="n">
        <v>44239</v>
      </c>
      <c r="C263" s="1" t="n">
        <v>45955</v>
      </c>
      <c r="D263" t="inlineStr">
        <is>
          <t>VÄSTERNORRLANDS LÄN</t>
        </is>
      </c>
      <c r="E263" t="inlineStr">
        <is>
          <t>ÖRNSKÖLDSVIK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10970-2021</t>
        </is>
      </c>
      <c r="B264" s="1" t="n">
        <v>44260</v>
      </c>
      <c r="C264" s="1" t="n">
        <v>45955</v>
      </c>
      <c r="D264" t="inlineStr">
        <is>
          <t>VÄSTERNORRLANDS LÄN</t>
        </is>
      </c>
      <c r="E264" t="inlineStr">
        <is>
          <t>ÖRNSKÖLDSVIK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4428-2022</t>
        </is>
      </c>
      <c r="B265" s="1" t="n">
        <v>44589</v>
      </c>
      <c r="C265" s="1" t="n">
        <v>45955</v>
      </c>
      <c r="D265" t="inlineStr">
        <is>
          <t>VÄSTERNORRLANDS LÄN</t>
        </is>
      </c>
      <c r="E265" t="inlineStr">
        <is>
          <t>ÖRNSKÖLDSVIK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65577-2021</t>
        </is>
      </c>
      <c r="B266" s="1" t="n">
        <v>44516</v>
      </c>
      <c r="C266" s="1" t="n">
        <v>45955</v>
      </c>
      <c r="D266" t="inlineStr">
        <is>
          <t>VÄSTERNORRLANDS LÄN</t>
        </is>
      </c>
      <c r="E266" t="inlineStr">
        <is>
          <t>ÖRNSKÖLDSVIK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63508-2021</t>
        </is>
      </c>
      <c r="B267" s="1" t="n">
        <v>44508.63643518519</v>
      </c>
      <c r="C267" s="1" t="n">
        <v>45955</v>
      </c>
      <c r="D267" t="inlineStr">
        <is>
          <t>VÄSTERNORRLANDS LÄN</t>
        </is>
      </c>
      <c r="E267" t="inlineStr">
        <is>
          <t>ÖRNSKÖLDSVIK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41392-2021</t>
        </is>
      </c>
      <c r="B268" s="1" t="n">
        <v>44424</v>
      </c>
      <c r="C268" s="1" t="n">
        <v>45955</v>
      </c>
      <c r="D268" t="inlineStr">
        <is>
          <t>VÄSTERNORRLANDS LÄN</t>
        </is>
      </c>
      <c r="E268" t="inlineStr">
        <is>
          <t>ÖRNSKÖLDSVIK</t>
        </is>
      </c>
      <c r="G268" t="n">
        <v>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64113-2021</t>
        </is>
      </c>
      <c r="B269" s="1" t="n">
        <v>44509</v>
      </c>
      <c r="C269" s="1" t="n">
        <v>45955</v>
      </c>
      <c r="D269" t="inlineStr">
        <is>
          <t>VÄSTERNORRLANDS LÄN</t>
        </is>
      </c>
      <c r="E269" t="inlineStr">
        <is>
          <t>ÖRNSKÖLDSVIK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19061-2022</t>
        </is>
      </c>
      <c r="B270" s="1" t="n">
        <v>44697</v>
      </c>
      <c r="C270" s="1" t="n">
        <v>45955</v>
      </c>
      <c r="D270" t="inlineStr">
        <is>
          <t>VÄSTERNORRLANDS LÄN</t>
        </is>
      </c>
      <c r="E270" t="inlineStr">
        <is>
          <t>ÖRNSKÖLDSVIK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11432-2021</t>
        </is>
      </c>
      <c r="B271" s="1" t="n">
        <v>44263.94096064815</v>
      </c>
      <c r="C271" s="1" t="n">
        <v>45955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27524-2022</t>
        </is>
      </c>
      <c r="B272" s="1" t="n">
        <v>44742</v>
      </c>
      <c r="C272" s="1" t="n">
        <v>45955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Holmen skog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21240-2022</t>
        </is>
      </c>
      <c r="B273" s="1" t="n">
        <v>44705.3641087963</v>
      </c>
      <c r="C273" s="1" t="n">
        <v>45955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Holmen skog AB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42730-2022</t>
        </is>
      </c>
      <c r="B274" s="1" t="n">
        <v>44832</v>
      </c>
      <c r="C274" s="1" t="n">
        <v>45955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45513-2022</t>
        </is>
      </c>
      <c r="B275" s="1" t="n">
        <v>44845.44377314814</v>
      </c>
      <c r="C275" s="1" t="n">
        <v>45955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16249-2022</t>
        </is>
      </c>
      <c r="B276" s="1" t="n">
        <v>44670</v>
      </c>
      <c r="C276" s="1" t="n">
        <v>45955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44322-2022</t>
        </is>
      </c>
      <c r="B277" s="1" t="n">
        <v>44839.64940972222</v>
      </c>
      <c r="C277" s="1" t="n">
        <v>45955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63443-2021</t>
        </is>
      </c>
      <c r="B278" s="1" t="n">
        <v>44508.58262731481</v>
      </c>
      <c r="C278" s="1" t="n">
        <v>45955</v>
      </c>
      <c r="D278" t="inlineStr">
        <is>
          <t>VÄSTERNORRLANDS LÄN</t>
        </is>
      </c>
      <c r="E278" t="inlineStr">
        <is>
          <t>ÖRNSKÖLDSVIK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63452-2021</t>
        </is>
      </c>
      <c r="B279" s="1" t="n">
        <v>44508</v>
      </c>
      <c r="C279" s="1" t="n">
        <v>45955</v>
      </c>
      <c r="D279" t="inlineStr">
        <is>
          <t>VÄSTERNORRLANDS LÄN</t>
        </is>
      </c>
      <c r="E279" t="inlineStr">
        <is>
          <t>ÖRNSKÖLDSVIK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46224-2022</t>
        </is>
      </c>
      <c r="B280" s="1" t="n">
        <v>44847.59831018518</v>
      </c>
      <c r="C280" s="1" t="n">
        <v>45955</v>
      </c>
      <c r="D280" t="inlineStr">
        <is>
          <t>VÄSTERNORRLANDS LÄN</t>
        </is>
      </c>
      <c r="E280" t="inlineStr">
        <is>
          <t>ÖRNSKÖLDSVIK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68378-2021</t>
        </is>
      </c>
      <c r="B281" s="1" t="n">
        <v>44529</v>
      </c>
      <c r="C281" s="1" t="n">
        <v>45955</v>
      </c>
      <c r="D281" t="inlineStr">
        <is>
          <t>VÄSTERNORRLANDS LÄN</t>
        </is>
      </c>
      <c r="E281" t="inlineStr">
        <is>
          <t>ÖRNSKÖLDSVIK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39470-2022</t>
        </is>
      </c>
      <c r="B282" s="1" t="n">
        <v>44818.40696759259</v>
      </c>
      <c r="C282" s="1" t="n">
        <v>45955</v>
      </c>
      <c r="D282" t="inlineStr">
        <is>
          <t>VÄSTERNORRLANDS LÄN</t>
        </is>
      </c>
      <c r="E282" t="inlineStr">
        <is>
          <t>ÖRNSKÖLDSVIK</t>
        </is>
      </c>
      <c r="F282" t="inlineStr">
        <is>
          <t>Holmen skog AB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54981-2022</t>
        </is>
      </c>
      <c r="B283" s="1" t="n">
        <v>44886.49253472222</v>
      </c>
      <c r="C283" s="1" t="n">
        <v>45955</v>
      </c>
      <c r="D283" t="inlineStr">
        <is>
          <t>VÄSTERNORRLANDS LÄN</t>
        </is>
      </c>
      <c r="E283" t="inlineStr">
        <is>
          <t>ÖRNSKÖLDSVIK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69786-2021</t>
        </is>
      </c>
      <c r="B284" s="1" t="n">
        <v>44532</v>
      </c>
      <c r="C284" s="1" t="n">
        <v>45955</v>
      </c>
      <c r="D284" t="inlineStr">
        <is>
          <t>VÄSTERNORRLANDS LÄN</t>
        </is>
      </c>
      <c r="E284" t="inlineStr">
        <is>
          <t>ÖRNSKÖLDSVIK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66921-2020</t>
        </is>
      </c>
      <c r="B285" s="1" t="n">
        <v>44180</v>
      </c>
      <c r="C285" s="1" t="n">
        <v>45955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69000-2021</t>
        </is>
      </c>
      <c r="B286" s="1" t="n">
        <v>44530</v>
      </c>
      <c r="C286" s="1" t="n">
        <v>45955</v>
      </c>
      <c r="D286" t="inlineStr">
        <is>
          <t>VÄSTERNORRLANDS LÄN</t>
        </is>
      </c>
      <c r="E286" t="inlineStr">
        <is>
          <t>ÖRNSKÖLDSVIK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61089-2020</t>
        </is>
      </c>
      <c r="B287" s="1" t="n">
        <v>44153</v>
      </c>
      <c r="C287" s="1" t="n">
        <v>45955</v>
      </c>
      <c r="D287" t="inlineStr">
        <is>
          <t>VÄSTERNORRLANDS LÄN</t>
        </is>
      </c>
      <c r="E287" t="inlineStr">
        <is>
          <t>ÖRNSKÖLDSVIK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135-2022</t>
        </is>
      </c>
      <c r="B288" s="1" t="n">
        <v>44564.57266203704</v>
      </c>
      <c r="C288" s="1" t="n">
        <v>45955</v>
      </c>
      <c r="D288" t="inlineStr">
        <is>
          <t>VÄSTERNORRLANDS LÄN</t>
        </is>
      </c>
      <c r="E288" t="inlineStr">
        <is>
          <t>ÖRNSKÖLDSVIK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67516-2020</t>
        </is>
      </c>
      <c r="B289" s="1" t="n">
        <v>44180</v>
      </c>
      <c r="C289" s="1" t="n">
        <v>45955</v>
      </c>
      <c r="D289" t="inlineStr">
        <is>
          <t>VÄSTERNORRLANDS LÄN</t>
        </is>
      </c>
      <c r="E289" t="inlineStr">
        <is>
          <t>ÖRNSKÖLDSVIK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4043-2021</t>
        </is>
      </c>
      <c r="B290" s="1" t="n">
        <v>44221</v>
      </c>
      <c r="C290" s="1" t="n">
        <v>45955</v>
      </c>
      <c r="D290" t="inlineStr">
        <is>
          <t>VÄSTERNORRLANDS LÄN</t>
        </is>
      </c>
      <c r="E290" t="inlineStr">
        <is>
          <t>ÖRNSKÖLDSVIK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55273-2022</t>
        </is>
      </c>
      <c r="B291" s="1" t="n">
        <v>44882</v>
      </c>
      <c r="C291" s="1" t="n">
        <v>45955</v>
      </c>
      <c r="D291" t="inlineStr">
        <is>
          <t>VÄSTERNORRLANDS LÄN</t>
        </is>
      </c>
      <c r="E291" t="inlineStr">
        <is>
          <t>ÖRNSKÖLDSVIK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12762-2021</t>
        </is>
      </c>
      <c r="B292" s="1" t="n">
        <v>44270.67614583333</v>
      </c>
      <c r="C292" s="1" t="n">
        <v>45955</v>
      </c>
      <c r="D292" t="inlineStr">
        <is>
          <t>VÄSTERNORRLANDS LÄN</t>
        </is>
      </c>
      <c r="E292" t="inlineStr">
        <is>
          <t>ÖRNSKÖLDSVIK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30064-2021</t>
        </is>
      </c>
      <c r="B293" s="1" t="n">
        <v>44363.48902777778</v>
      </c>
      <c r="C293" s="1" t="n">
        <v>45955</v>
      </c>
      <c r="D293" t="inlineStr">
        <is>
          <t>VÄSTERNORRLANDS LÄN</t>
        </is>
      </c>
      <c r="E293" t="inlineStr">
        <is>
          <t>ÖRNSKÖLDSVIK</t>
        </is>
      </c>
      <c r="F293" t="inlineStr">
        <is>
          <t>Holmen skog AB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17708-2021</t>
        </is>
      </c>
      <c r="B294" s="1" t="n">
        <v>44300</v>
      </c>
      <c r="C294" s="1" t="n">
        <v>45955</v>
      </c>
      <c r="D294" t="inlineStr">
        <is>
          <t>VÄSTERNORRLANDS LÄN</t>
        </is>
      </c>
      <c r="E294" t="inlineStr">
        <is>
          <t>ÖRNSKÖLDSVIK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53807-2021</t>
        </is>
      </c>
      <c r="B295" s="1" t="n">
        <v>44469</v>
      </c>
      <c r="C295" s="1" t="n">
        <v>45955</v>
      </c>
      <c r="D295" t="inlineStr">
        <is>
          <t>VÄSTERNORRLANDS LÄN</t>
        </is>
      </c>
      <c r="E295" t="inlineStr">
        <is>
          <t>ÖRNSKÖLDSVIK</t>
        </is>
      </c>
      <c r="F295" t="inlineStr">
        <is>
          <t>Holmen skog AB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25321-2021</t>
        </is>
      </c>
      <c r="B296" s="1" t="n">
        <v>44342</v>
      </c>
      <c r="C296" s="1" t="n">
        <v>45955</v>
      </c>
      <c r="D296" t="inlineStr">
        <is>
          <t>VÄSTERNORRLANDS LÄN</t>
        </is>
      </c>
      <c r="E296" t="inlineStr">
        <is>
          <t>ÖRNSKÖLDSVIK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29904-2022</t>
        </is>
      </c>
      <c r="B297" s="1" t="n">
        <v>44756.50890046296</v>
      </c>
      <c r="C297" s="1" t="n">
        <v>45955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22254-2021</t>
        </is>
      </c>
      <c r="B298" s="1" t="n">
        <v>44326.41182870371</v>
      </c>
      <c r="C298" s="1" t="n">
        <v>45955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71074-2021</t>
        </is>
      </c>
      <c r="B299" s="1" t="n">
        <v>44538.94474537037</v>
      </c>
      <c r="C299" s="1" t="n">
        <v>45955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SCA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54424-2021</t>
        </is>
      </c>
      <c r="B300" s="1" t="n">
        <v>44473.43869212963</v>
      </c>
      <c r="C300" s="1" t="n">
        <v>45955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52250-2021</t>
        </is>
      </c>
      <c r="B301" s="1" t="n">
        <v>44463.61827546296</v>
      </c>
      <c r="C301" s="1" t="n">
        <v>45955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Holmen skog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30501-2021</t>
        </is>
      </c>
      <c r="B302" s="1" t="n">
        <v>44364.63420138889</v>
      </c>
      <c r="C302" s="1" t="n">
        <v>45955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45320-2022</t>
        </is>
      </c>
      <c r="B303" s="1" t="n">
        <v>44844.58571759259</v>
      </c>
      <c r="C303" s="1" t="n">
        <v>45955</v>
      </c>
      <c r="D303" t="inlineStr">
        <is>
          <t>VÄSTERNORRLANDS LÄN</t>
        </is>
      </c>
      <c r="E303" t="inlineStr">
        <is>
          <t>ÖRNSKÖLDSVIK</t>
        </is>
      </c>
      <c r="F303" t="inlineStr">
        <is>
          <t>Holmen skog AB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58442-2021</t>
        </is>
      </c>
      <c r="B304" s="1" t="n">
        <v>44488</v>
      </c>
      <c r="C304" s="1" t="n">
        <v>45955</v>
      </c>
      <c r="D304" t="inlineStr">
        <is>
          <t>VÄSTERNORRLANDS LÄN</t>
        </is>
      </c>
      <c r="E304" t="inlineStr">
        <is>
          <t>ÖRNSKÖLDSVIK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29844-2021</t>
        </is>
      </c>
      <c r="B305" s="1" t="n">
        <v>44362</v>
      </c>
      <c r="C305" s="1" t="n">
        <v>45955</v>
      </c>
      <c r="D305" t="inlineStr">
        <is>
          <t>VÄSTERNORRLANDS LÄN</t>
        </is>
      </c>
      <c r="E305" t="inlineStr">
        <is>
          <t>ÖRNSKÖLDSVIK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44799-2022</t>
        </is>
      </c>
      <c r="B306" s="1" t="n">
        <v>44841.37050925926</v>
      </c>
      <c r="C306" s="1" t="n">
        <v>45955</v>
      </c>
      <c r="D306" t="inlineStr">
        <is>
          <t>VÄSTERNORRLANDS LÄN</t>
        </is>
      </c>
      <c r="E306" t="inlineStr">
        <is>
          <t>ÖRNSKÖLDSVIK</t>
        </is>
      </c>
      <c r="F306" t="inlineStr">
        <is>
          <t>Holmen skog AB</t>
        </is>
      </c>
      <c r="G306" t="n">
        <v>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42705-2022</t>
        </is>
      </c>
      <c r="B307" s="1" t="n">
        <v>44832.38866898148</v>
      </c>
      <c r="C307" s="1" t="n">
        <v>45955</v>
      </c>
      <c r="D307" t="inlineStr">
        <is>
          <t>VÄSTERNORRLANDS LÄN</t>
        </is>
      </c>
      <c r="E307" t="inlineStr">
        <is>
          <t>ÖRNSKÖLDSVIK</t>
        </is>
      </c>
      <c r="F307" t="inlineStr">
        <is>
          <t>Holmen skog AB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45248-2022</t>
        </is>
      </c>
      <c r="B308" s="1" t="n">
        <v>44844</v>
      </c>
      <c r="C308" s="1" t="n">
        <v>45955</v>
      </c>
      <c r="D308" t="inlineStr">
        <is>
          <t>VÄSTERNORRLANDS LÄN</t>
        </is>
      </c>
      <c r="E308" t="inlineStr">
        <is>
          <t>ÖRNSKÖLDSVIK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45254-2022</t>
        </is>
      </c>
      <c r="B309" s="1" t="n">
        <v>44844</v>
      </c>
      <c r="C309" s="1" t="n">
        <v>45955</v>
      </c>
      <c r="D309" t="inlineStr">
        <is>
          <t>VÄSTERNORRLANDS LÄN</t>
        </is>
      </c>
      <c r="E309" t="inlineStr">
        <is>
          <t>ÖRNSKÖLDSVIK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39500-2022</t>
        </is>
      </c>
      <c r="B310" s="1" t="n">
        <v>44818</v>
      </c>
      <c r="C310" s="1" t="n">
        <v>45955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2497-2021</t>
        </is>
      </c>
      <c r="B311" s="1" t="n">
        <v>44214.5934375</v>
      </c>
      <c r="C311" s="1" t="n">
        <v>45955</v>
      </c>
      <c r="D311" t="inlineStr">
        <is>
          <t>VÄSTERNORRLANDS LÄN</t>
        </is>
      </c>
      <c r="E311" t="inlineStr">
        <is>
          <t>ÖRNSKÖLDSVIK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41847-2022</t>
        </is>
      </c>
      <c r="B312" s="1" t="n">
        <v>44828</v>
      </c>
      <c r="C312" s="1" t="n">
        <v>45955</v>
      </c>
      <c r="D312" t="inlineStr">
        <is>
          <t>VÄSTERNORRLANDS LÄN</t>
        </is>
      </c>
      <c r="E312" t="inlineStr">
        <is>
          <t>ÖRNSKÖLDSVIK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72519-2021</t>
        </is>
      </c>
      <c r="B313" s="1" t="n">
        <v>44546.34795138889</v>
      </c>
      <c r="C313" s="1" t="n">
        <v>45955</v>
      </c>
      <c r="D313" t="inlineStr">
        <is>
          <t>VÄSTERNORRLANDS LÄN</t>
        </is>
      </c>
      <c r="E313" t="inlineStr">
        <is>
          <t>ÖRNSKÖLDSVIK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42363-2022</t>
        </is>
      </c>
      <c r="B314" s="1" t="n">
        <v>44831</v>
      </c>
      <c r="C314" s="1" t="n">
        <v>45955</v>
      </c>
      <c r="D314" t="inlineStr">
        <is>
          <t>VÄSTERNORRLANDS LÄN</t>
        </is>
      </c>
      <c r="E314" t="inlineStr">
        <is>
          <t>ÖRNSKÖLDSVIK</t>
        </is>
      </c>
      <c r="F314" t="inlineStr">
        <is>
          <t>Holmen skog AB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56334-2021</t>
        </is>
      </c>
      <c r="B315" s="1" t="n">
        <v>44480</v>
      </c>
      <c r="C315" s="1" t="n">
        <v>45955</v>
      </c>
      <c r="D315" t="inlineStr">
        <is>
          <t>VÄSTERNORRLANDS LÄN</t>
        </is>
      </c>
      <c r="E315" t="inlineStr">
        <is>
          <t>ÖRNSKÖLDSVIK</t>
        </is>
      </c>
      <c r="F315" t="inlineStr">
        <is>
          <t>Holmen skog AB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62288-2021</t>
        </is>
      </c>
      <c r="B316" s="1" t="n">
        <v>44503</v>
      </c>
      <c r="C316" s="1" t="n">
        <v>45955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12647-2021</t>
        </is>
      </c>
      <c r="B317" s="1" t="n">
        <v>44270</v>
      </c>
      <c r="C317" s="1" t="n">
        <v>45955</v>
      </c>
      <c r="D317" t="inlineStr">
        <is>
          <t>VÄSTERNORRLANDS LÄN</t>
        </is>
      </c>
      <c r="E317" t="inlineStr">
        <is>
          <t>ÖRNSKÖLDSVIK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32753-2022</t>
        </is>
      </c>
      <c r="B318" s="1" t="n">
        <v>44783</v>
      </c>
      <c r="C318" s="1" t="n">
        <v>45955</v>
      </c>
      <c r="D318" t="inlineStr">
        <is>
          <t>VÄSTERNORRLANDS LÄN</t>
        </is>
      </c>
      <c r="E318" t="inlineStr">
        <is>
          <t>ÖRNSKÖLDSVIK</t>
        </is>
      </c>
      <c r="G318" t="n">
        <v>14.2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59533-2021</t>
        </is>
      </c>
      <c r="B319" s="1" t="n">
        <v>44491</v>
      </c>
      <c r="C319" s="1" t="n">
        <v>45955</v>
      </c>
      <c r="D319" t="inlineStr">
        <is>
          <t>VÄSTERNORRLANDS LÄN</t>
        </is>
      </c>
      <c r="E319" t="inlineStr">
        <is>
          <t>ÖRNSKÖLDSVIK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47143-2021</t>
        </is>
      </c>
      <c r="B320" s="1" t="n">
        <v>44446</v>
      </c>
      <c r="C320" s="1" t="n">
        <v>45955</v>
      </c>
      <c r="D320" t="inlineStr">
        <is>
          <t>VÄSTERNORRLANDS LÄN</t>
        </is>
      </c>
      <c r="E320" t="inlineStr">
        <is>
          <t>ÖRNSKÖLDSVIK</t>
        </is>
      </c>
      <c r="G320" t="n">
        <v>32.5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67183-2020</t>
        </is>
      </c>
      <c r="B321" s="1" t="n">
        <v>44180</v>
      </c>
      <c r="C321" s="1" t="n">
        <v>45955</v>
      </c>
      <c r="D321" t="inlineStr">
        <is>
          <t>VÄSTERNORRLANDS LÄN</t>
        </is>
      </c>
      <c r="E321" t="inlineStr">
        <is>
          <t>ÖRNSKÖLDSVIK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66753-2021</t>
        </is>
      </c>
      <c r="B322" s="1" t="n">
        <v>44521</v>
      </c>
      <c r="C322" s="1" t="n">
        <v>45955</v>
      </c>
      <c r="D322" t="inlineStr">
        <is>
          <t>VÄSTERNORRLANDS LÄN</t>
        </is>
      </c>
      <c r="E322" t="inlineStr">
        <is>
          <t>ÖRNSKÖLDSVIK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48633-2022</t>
        </is>
      </c>
      <c r="B323" s="1" t="n">
        <v>44859.41239583334</v>
      </c>
      <c r="C323" s="1" t="n">
        <v>45955</v>
      </c>
      <c r="D323" t="inlineStr">
        <is>
          <t>VÄSTERNORRLANDS LÄN</t>
        </is>
      </c>
      <c r="E323" t="inlineStr">
        <is>
          <t>ÖRNSKÖLDSVIK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18816-2021</t>
        </is>
      </c>
      <c r="B324" s="1" t="n">
        <v>44307.62890046297</v>
      </c>
      <c r="C324" s="1" t="n">
        <v>45955</v>
      </c>
      <c r="D324" t="inlineStr">
        <is>
          <t>VÄSTERNORRLANDS LÄN</t>
        </is>
      </c>
      <c r="E324" t="inlineStr">
        <is>
          <t>ÖRNSKÖLDSVIK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60469-2021</t>
        </is>
      </c>
      <c r="B325" s="1" t="n">
        <v>44496</v>
      </c>
      <c r="C325" s="1" t="n">
        <v>45955</v>
      </c>
      <c r="D325" t="inlineStr">
        <is>
          <t>VÄSTERNORRLANDS LÄN</t>
        </is>
      </c>
      <c r="E325" t="inlineStr">
        <is>
          <t>ÖRNSKÖLDSVIK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16336-2022</t>
        </is>
      </c>
      <c r="B326" s="1" t="n">
        <v>44670</v>
      </c>
      <c r="C326" s="1" t="n">
        <v>45955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55915-2022</t>
        </is>
      </c>
      <c r="B327" s="1" t="n">
        <v>44889.32309027778</v>
      </c>
      <c r="C327" s="1" t="n">
        <v>45955</v>
      </c>
      <c r="D327" t="inlineStr">
        <is>
          <t>VÄSTERNORRLANDS LÄN</t>
        </is>
      </c>
      <c r="E327" t="inlineStr">
        <is>
          <t>ÖRNSKÖLDSVIK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52652-2021</t>
        </is>
      </c>
      <c r="B328" s="1" t="n">
        <v>44466</v>
      </c>
      <c r="C328" s="1" t="n">
        <v>45955</v>
      </c>
      <c r="D328" t="inlineStr">
        <is>
          <t>VÄSTERNORRLANDS LÄN</t>
        </is>
      </c>
      <c r="E328" t="inlineStr">
        <is>
          <t>ÖRNSKÖLDSVIK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65665-2020</t>
        </is>
      </c>
      <c r="B329" s="1" t="n">
        <v>44169</v>
      </c>
      <c r="C329" s="1" t="n">
        <v>45955</v>
      </c>
      <c r="D329" t="inlineStr">
        <is>
          <t>VÄSTERNORRLANDS LÄN</t>
        </is>
      </c>
      <c r="E329" t="inlineStr">
        <is>
          <t>ÖRNSKÖLDSVIK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61355-2021</t>
        </is>
      </c>
      <c r="B330" s="1" t="n">
        <v>44498.91465277778</v>
      </c>
      <c r="C330" s="1" t="n">
        <v>45955</v>
      </c>
      <c r="D330" t="inlineStr">
        <is>
          <t>VÄSTERNORRLANDS LÄN</t>
        </is>
      </c>
      <c r="E330" t="inlineStr">
        <is>
          <t>ÖRNSKÖLDSVIK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30152-2021</t>
        </is>
      </c>
      <c r="B331" s="1" t="n">
        <v>44363</v>
      </c>
      <c r="C331" s="1" t="n">
        <v>45955</v>
      </c>
      <c r="D331" t="inlineStr">
        <is>
          <t>VÄSTERNORRLANDS LÄN</t>
        </is>
      </c>
      <c r="E331" t="inlineStr">
        <is>
          <t>ÖRNSKÖLDSVIK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17643-2021</t>
        </is>
      </c>
      <c r="B332" s="1" t="n">
        <v>44299</v>
      </c>
      <c r="C332" s="1" t="n">
        <v>45955</v>
      </c>
      <c r="D332" t="inlineStr">
        <is>
          <t>VÄSTERNORRLANDS LÄN</t>
        </is>
      </c>
      <c r="E332" t="inlineStr">
        <is>
          <t>ÖRNSKÖLDSVIK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34126-2021</t>
        </is>
      </c>
      <c r="B333" s="1" t="n">
        <v>44379.46511574074</v>
      </c>
      <c r="C333" s="1" t="n">
        <v>45955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15943-2021</t>
        </is>
      </c>
      <c r="B334" s="1" t="n">
        <v>44287.44434027778</v>
      </c>
      <c r="C334" s="1" t="n">
        <v>45955</v>
      </c>
      <c r="D334" t="inlineStr">
        <is>
          <t>VÄSTERNORRLANDS LÄN</t>
        </is>
      </c>
      <c r="E334" t="inlineStr">
        <is>
          <t>ÖRNSKÖLDSVIK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30606-2021</t>
        </is>
      </c>
      <c r="B335" s="1" t="n">
        <v>44364</v>
      </c>
      <c r="C335" s="1" t="n">
        <v>45955</v>
      </c>
      <c r="D335" t="inlineStr">
        <is>
          <t>VÄSTERNORRLANDS LÄN</t>
        </is>
      </c>
      <c r="E335" t="inlineStr">
        <is>
          <t>ÖRNSKÖLDSVIK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68829-2021</t>
        </is>
      </c>
      <c r="B336" s="1" t="n">
        <v>44529</v>
      </c>
      <c r="C336" s="1" t="n">
        <v>45955</v>
      </c>
      <c r="D336" t="inlineStr">
        <is>
          <t>VÄSTERNORRLANDS LÄN</t>
        </is>
      </c>
      <c r="E336" t="inlineStr">
        <is>
          <t>ÖRNSKÖLDSVIK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60620-2021</t>
        </is>
      </c>
      <c r="B337" s="1" t="n">
        <v>44496</v>
      </c>
      <c r="C337" s="1" t="n">
        <v>45955</v>
      </c>
      <c r="D337" t="inlineStr">
        <is>
          <t>VÄSTERNORRLANDS LÄN</t>
        </is>
      </c>
      <c r="E337" t="inlineStr">
        <is>
          <t>ÖRNSKÖLDSVIK</t>
        </is>
      </c>
      <c r="F337" t="inlineStr">
        <is>
          <t>Holmen skog AB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62479-2020</t>
        </is>
      </c>
      <c r="B338" s="1" t="n">
        <v>44160</v>
      </c>
      <c r="C338" s="1" t="n">
        <v>45955</v>
      </c>
      <c r="D338" t="inlineStr">
        <is>
          <t>VÄSTERNORRLANDS LÄN</t>
        </is>
      </c>
      <c r="E338" t="inlineStr">
        <is>
          <t>ÖRNSKÖLDSVIK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35151-2021</t>
        </is>
      </c>
      <c r="B339" s="1" t="n">
        <v>44384</v>
      </c>
      <c r="C339" s="1" t="n">
        <v>45955</v>
      </c>
      <c r="D339" t="inlineStr">
        <is>
          <t>VÄSTERNORRLANDS LÄN</t>
        </is>
      </c>
      <c r="E339" t="inlineStr">
        <is>
          <t>ÖRNSKÖLDSVIK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40483-2022</t>
        </is>
      </c>
      <c r="B340" s="1" t="n">
        <v>44823.56631944444</v>
      </c>
      <c r="C340" s="1" t="n">
        <v>45955</v>
      </c>
      <c r="D340" t="inlineStr">
        <is>
          <t>VÄSTERNORRLANDS LÄN</t>
        </is>
      </c>
      <c r="E340" t="inlineStr">
        <is>
          <t>ÖRNSKÖLDSVIK</t>
        </is>
      </c>
      <c r="F340" t="inlineStr">
        <is>
          <t>Holmen skog AB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33722-2021</t>
        </is>
      </c>
      <c r="B341" s="1" t="n">
        <v>44378</v>
      </c>
      <c r="C341" s="1" t="n">
        <v>45955</v>
      </c>
      <c r="D341" t="inlineStr">
        <is>
          <t>VÄSTERNORRLANDS LÄN</t>
        </is>
      </c>
      <c r="E341" t="inlineStr">
        <is>
          <t>ÖRNSKÖLDSVIK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699-2022</t>
        </is>
      </c>
      <c r="B342" s="1" t="n">
        <v>44568</v>
      </c>
      <c r="C342" s="1" t="n">
        <v>45955</v>
      </c>
      <c r="D342" t="inlineStr">
        <is>
          <t>VÄSTERNORRLANDS LÄN</t>
        </is>
      </c>
      <c r="E342" t="inlineStr">
        <is>
          <t>ÖRNSKÖLDSVIK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33911-2022</t>
        </is>
      </c>
      <c r="B343" s="1" t="n">
        <v>44790.63175925926</v>
      </c>
      <c r="C343" s="1" t="n">
        <v>45955</v>
      </c>
      <c r="D343" t="inlineStr">
        <is>
          <t>VÄSTERNORRLANDS LÄN</t>
        </is>
      </c>
      <c r="E343" t="inlineStr">
        <is>
          <t>ÖRNSKÖLDSVIK</t>
        </is>
      </c>
      <c r="F343" t="inlineStr">
        <is>
          <t>Holmen skog AB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64063-2020</t>
        </is>
      </c>
      <c r="B344" s="1" t="n">
        <v>44167</v>
      </c>
      <c r="C344" s="1" t="n">
        <v>45955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51601-2021</t>
        </is>
      </c>
      <c r="B345" s="1" t="n">
        <v>44461</v>
      </c>
      <c r="C345" s="1" t="n">
        <v>45955</v>
      </c>
      <c r="D345" t="inlineStr">
        <is>
          <t>VÄSTERNORRLANDS LÄN</t>
        </is>
      </c>
      <c r="E345" t="inlineStr">
        <is>
          <t>ÖRNSKÖLDSVIK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33201-2022</t>
        </is>
      </c>
      <c r="B346" s="1" t="n">
        <v>44785</v>
      </c>
      <c r="C346" s="1" t="n">
        <v>45955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Kyrkan</t>
        </is>
      </c>
      <c r="G346" t="n">
        <v>10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50411-2021</t>
        </is>
      </c>
      <c r="B347" s="1" t="n">
        <v>44459</v>
      </c>
      <c r="C347" s="1" t="n">
        <v>45955</v>
      </c>
      <c r="D347" t="inlineStr">
        <is>
          <t>VÄSTERNORRLANDS LÄN</t>
        </is>
      </c>
      <c r="E347" t="inlineStr">
        <is>
          <t>ÖRNSKÖLDSVIK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42344-2021</t>
        </is>
      </c>
      <c r="B348" s="1" t="n">
        <v>44427</v>
      </c>
      <c r="C348" s="1" t="n">
        <v>45955</v>
      </c>
      <c r="D348" t="inlineStr">
        <is>
          <t>VÄSTERNORRLANDS LÄN</t>
        </is>
      </c>
      <c r="E348" t="inlineStr">
        <is>
          <t>ÖRNSKÖLDSVIK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35109-2022</t>
        </is>
      </c>
      <c r="B349" s="1" t="n">
        <v>44797.44364583334</v>
      </c>
      <c r="C349" s="1" t="n">
        <v>45955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61844-2020</t>
        </is>
      </c>
      <c r="B350" s="1" t="n">
        <v>44159</v>
      </c>
      <c r="C350" s="1" t="n">
        <v>45955</v>
      </c>
      <c r="D350" t="inlineStr">
        <is>
          <t>VÄSTERNORRLANDS LÄN</t>
        </is>
      </c>
      <c r="E350" t="inlineStr">
        <is>
          <t>ÖRNSKÖLDSVIK</t>
        </is>
      </c>
      <c r="F350" t="inlineStr">
        <is>
          <t>Holmen skog AB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832-2022</t>
        </is>
      </c>
      <c r="B351" s="1" t="n">
        <v>44568</v>
      </c>
      <c r="C351" s="1" t="n">
        <v>45955</v>
      </c>
      <c r="D351" t="inlineStr">
        <is>
          <t>VÄSTERNORRLANDS LÄN</t>
        </is>
      </c>
      <c r="E351" t="inlineStr">
        <is>
          <t>ÖRNSKÖLDSVIK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24277-2021</t>
        </is>
      </c>
      <c r="B352" s="1" t="n">
        <v>44336</v>
      </c>
      <c r="C352" s="1" t="n">
        <v>45955</v>
      </c>
      <c r="D352" t="inlineStr">
        <is>
          <t>VÄSTERNORRLANDS LÄN</t>
        </is>
      </c>
      <c r="E352" t="inlineStr">
        <is>
          <t>ÖRNSKÖLDSVIK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46948-2021</t>
        </is>
      </c>
      <c r="B353" s="1" t="n">
        <v>44446</v>
      </c>
      <c r="C353" s="1" t="n">
        <v>45955</v>
      </c>
      <c r="D353" t="inlineStr">
        <is>
          <t>VÄSTERNORRLANDS LÄN</t>
        </is>
      </c>
      <c r="E353" t="inlineStr">
        <is>
          <t>ÖRNSKÖLDSVIK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683-2022</t>
        </is>
      </c>
      <c r="B354" s="1" t="n">
        <v>44566</v>
      </c>
      <c r="C354" s="1" t="n">
        <v>45955</v>
      </c>
      <c r="D354" t="inlineStr">
        <is>
          <t>VÄSTERNORRLANDS LÄN</t>
        </is>
      </c>
      <c r="E354" t="inlineStr">
        <is>
          <t>ÖRNSKÖLDSVIK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21569-2022</t>
        </is>
      </c>
      <c r="B355" s="1" t="n">
        <v>44706.59162037037</v>
      </c>
      <c r="C355" s="1" t="n">
        <v>45955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37891-2022</t>
        </is>
      </c>
      <c r="B356" s="1" t="n">
        <v>44811</v>
      </c>
      <c r="C356" s="1" t="n">
        <v>45955</v>
      </c>
      <c r="D356" t="inlineStr">
        <is>
          <t>VÄSTERNORRLANDS LÄN</t>
        </is>
      </c>
      <c r="E356" t="inlineStr">
        <is>
          <t>ÖRNSKÖLDSVIK</t>
        </is>
      </c>
      <c r="F356" t="inlineStr">
        <is>
          <t>Holmen skog AB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33121-2021</t>
        </is>
      </c>
      <c r="B357" s="1" t="n">
        <v>44376.64336805556</v>
      </c>
      <c r="C357" s="1" t="n">
        <v>45955</v>
      </c>
      <c r="D357" t="inlineStr">
        <is>
          <t>VÄSTERNORRLANDS LÄN</t>
        </is>
      </c>
      <c r="E357" t="inlineStr">
        <is>
          <t>ÖRNSKÖLDSVIK</t>
        </is>
      </c>
      <c r="G357" t="n">
        <v>16.6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27634-2022</t>
        </is>
      </c>
      <c r="B358" s="1" t="n">
        <v>44742</v>
      </c>
      <c r="C358" s="1" t="n">
        <v>45955</v>
      </c>
      <c r="D358" t="inlineStr">
        <is>
          <t>VÄSTERNORRLANDS LÄN</t>
        </is>
      </c>
      <c r="E358" t="inlineStr">
        <is>
          <t>ÖRNSKÖLDSVIK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59227-2021</t>
        </is>
      </c>
      <c r="B359" s="1" t="n">
        <v>44490</v>
      </c>
      <c r="C359" s="1" t="n">
        <v>45955</v>
      </c>
      <c r="D359" t="inlineStr">
        <is>
          <t>VÄSTERNORRLANDS LÄN</t>
        </is>
      </c>
      <c r="E359" t="inlineStr">
        <is>
          <t>ÖRNSKÖLDSVIK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37247-2022</t>
        </is>
      </c>
      <c r="B360" s="1" t="n">
        <v>44806.94701388889</v>
      </c>
      <c r="C360" s="1" t="n">
        <v>45955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SCA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28737-2021</t>
        </is>
      </c>
      <c r="B361" s="1" t="n">
        <v>44357</v>
      </c>
      <c r="C361" s="1" t="n">
        <v>45955</v>
      </c>
      <c r="D361" t="inlineStr">
        <is>
          <t>VÄSTERNORRLANDS LÄN</t>
        </is>
      </c>
      <c r="E361" t="inlineStr">
        <is>
          <t>ÖRNSKÖLDSVIK</t>
        </is>
      </c>
      <c r="G361" t="n">
        <v>7.7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21630-2021</t>
        </is>
      </c>
      <c r="B362" s="1" t="n">
        <v>44321</v>
      </c>
      <c r="C362" s="1" t="n">
        <v>45955</v>
      </c>
      <c r="D362" t="inlineStr">
        <is>
          <t>VÄSTERNORRLANDS LÄN</t>
        </is>
      </c>
      <c r="E362" t="inlineStr">
        <is>
          <t>ÖRNSKÖLDSVIK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47410-2021</t>
        </is>
      </c>
      <c r="B363" s="1" t="n">
        <v>44447.593125</v>
      </c>
      <c r="C363" s="1" t="n">
        <v>45955</v>
      </c>
      <c r="D363" t="inlineStr">
        <is>
          <t>VÄSTERNORRLANDS LÄN</t>
        </is>
      </c>
      <c r="E363" t="inlineStr">
        <is>
          <t>ÖRNSKÖLDSVIK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9202-2021</t>
        </is>
      </c>
      <c r="B364" s="1" t="n">
        <v>44250.35576388889</v>
      </c>
      <c r="C364" s="1" t="n">
        <v>45955</v>
      </c>
      <c r="D364" t="inlineStr">
        <is>
          <t>VÄSTERNORRLANDS LÄN</t>
        </is>
      </c>
      <c r="E364" t="inlineStr">
        <is>
          <t>ÖRNSKÖLDSVIK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61356-2021</t>
        </is>
      </c>
      <c r="B365" s="1" t="n">
        <v>44498.91827546297</v>
      </c>
      <c r="C365" s="1" t="n">
        <v>45955</v>
      </c>
      <c r="D365" t="inlineStr">
        <is>
          <t>VÄSTERNORRLANDS LÄN</t>
        </is>
      </c>
      <c r="E365" t="inlineStr">
        <is>
          <t>ÖRNSKÖLDSVIK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32713-2022</t>
        </is>
      </c>
      <c r="B366" s="1" t="n">
        <v>44783.64645833334</v>
      </c>
      <c r="C366" s="1" t="n">
        <v>45955</v>
      </c>
      <c r="D366" t="inlineStr">
        <is>
          <t>VÄSTERNORRLANDS LÄN</t>
        </is>
      </c>
      <c r="E366" t="inlineStr">
        <is>
          <t>ÖRNSKÖLDSVIK</t>
        </is>
      </c>
      <c r="F366" t="inlineStr">
        <is>
          <t>Holmen skog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13624-2021</t>
        </is>
      </c>
      <c r="B367" s="1" t="n">
        <v>44274</v>
      </c>
      <c r="C367" s="1" t="n">
        <v>45955</v>
      </c>
      <c r="D367" t="inlineStr">
        <is>
          <t>VÄSTERNORRLANDS LÄN</t>
        </is>
      </c>
      <c r="E367" t="inlineStr">
        <is>
          <t>ÖRNSKÖLDSVIK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51506-2022</t>
        </is>
      </c>
      <c r="B368" s="1" t="n">
        <v>44869</v>
      </c>
      <c r="C368" s="1" t="n">
        <v>45955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55283-2022</t>
        </is>
      </c>
      <c r="B369" s="1" t="n">
        <v>44882</v>
      </c>
      <c r="C369" s="1" t="n">
        <v>45955</v>
      </c>
      <c r="D369" t="inlineStr">
        <is>
          <t>VÄSTERNORRLANDS LÄN</t>
        </is>
      </c>
      <c r="E369" t="inlineStr">
        <is>
          <t>ÖRNSKÖLDSVIK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30247-2022</t>
        </is>
      </c>
      <c r="B370" s="1" t="n">
        <v>44758</v>
      </c>
      <c r="C370" s="1" t="n">
        <v>45955</v>
      </c>
      <c r="D370" t="inlineStr">
        <is>
          <t>VÄSTERNORRLANDS LÄN</t>
        </is>
      </c>
      <c r="E370" t="inlineStr">
        <is>
          <t>ÖRNSKÖLDSVIK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26023-2022</t>
        </is>
      </c>
      <c r="B371" s="1" t="n">
        <v>44734</v>
      </c>
      <c r="C371" s="1" t="n">
        <v>45955</v>
      </c>
      <c r="D371" t="inlineStr">
        <is>
          <t>VÄSTERNORRLANDS LÄN</t>
        </is>
      </c>
      <c r="E371" t="inlineStr">
        <is>
          <t>ÖRNSKÖLDSVIK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59545-2021</t>
        </is>
      </c>
      <c r="B372" s="1" t="n">
        <v>44491</v>
      </c>
      <c r="C372" s="1" t="n">
        <v>45955</v>
      </c>
      <c r="D372" t="inlineStr">
        <is>
          <t>VÄSTERNORRLANDS LÄN</t>
        </is>
      </c>
      <c r="E372" t="inlineStr">
        <is>
          <t>ÖRNSKÖLDSVIK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19943-2021</t>
        </is>
      </c>
      <c r="B373" s="1" t="n">
        <v>44313</v>
      </c>
      <c r="C373" s="1" t="n">
        <v>45955</v>
      </c>
      <c r="D373" t="inlineStr">
        <is>
          <t>VÄSTERNORRLANDS LÄN</t>
        </is>
      </c>
      <c r="E373" t="inlineStr">
        <is>
          <t>ÖRNSKÖLDSVIK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30408-2022</t>
        </is>
      </c>
      <c r="B374" s="1" t="n">
        <v>44761.37563657408</v>
      </c>
      <c r="C374" s="1" t="n">
        <v>45955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36554-2022</t>
        </is>
      </c>
      <c r="B375" s="1" t="n">
        <v>44804</v>
      </c>
      <c r="C375" s="1" t="n">
        <v>45955</v>
      </c>
      <c r="D375" t="inlineStr">
        <is>
          <t>VÄSTERNORRLANDS LÄN</t>
        </is>
      </c>
      <c r="E375" t="inlineStr">
        <is>
          <t>ÖRNSKÖLDSVIK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44094-2022</t>
        </is>
      </c>
      <c r="B376" s="1" t="n">
        <v>44839</v>
      </c>
      <c r="C376" s="1" t="n">
        <v>45955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45829-2022</t>
        </is>
      </c>
      <c r="B377" s="1" t="n">
        <v>44846.48697916666</v>
      </c>
      <c r="C377" s="1" t="n">
        <v>45955</v>
      </c>
      <c r="D377" t="inlineStr">
        <is>
          <t>VÄSTERNORRLANDS LÄN</t>
        </is>
      </c>
      <c r="E377" t="inlineStr">
        <is>
          <t>ÖRNSKÖLDSVIK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28848-2022</t>
        </is>
      </c>
      <c r="B378" s="1" t="n">
        <v>44749.47483796296</v>
      </c>
      <c r="C378" s="1" t="n">
        <v>45955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42319-2021</t>
        </is>
      </c>
      <c r="B379" s="1" t="n">
        <v>44427</v>
      </c>
      <c r="C379" s="1" t="n">
        <v>45955</v>
      </c>
      <c r="D379" t="inlineStr">
        <is>
          <t>VÄSTERNORRLANDS LÄN</t>
        </is>
      </c>
      <c r="E379" t="inlineStr">
        <is>
          <t>ÖRNSKÖLDSVIK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42339-2021</t>
        </is>
      </c>
      <c r="B380" s="1" t="n">
        <v>44427</v>
      </c>
      <c r="C380" s="1" t="n">
        <v>45955</v>
      </c>
      <c r="D380" t="inlineStr">
        <is>
          <t>VÄSTERNORRLANDS LÄN</t>
        </is>
      </c>
      <c r="E380" t="inlineStr">
        <is>
          <t>ÖRNSKÖLDSVIK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41248-2022</t>
        </is>
      </c>
      <c r="B381" s="1" t="n">
        <v>44826.36435185185</v>
      </c>
      <c r="C381" s="1" t="n">
        <v>45955</v>
      </c>
      <c r="D381" t="inlineStr">
        <is>
          <t>VÄSTERNORRLANDS LÄN</t>
        </is>
      </c>
      <c r="E381" t="inlineStr">
        <is>
          <t>ÖRNSKÖLDSVIK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42320-2022</t>
        </is>
      </c>
      <c r="B382" s="1" t="n">
        <v>44831</v>
      </c>
      <c r="C382" s="1" t="n">
        <v>45955</v>
      </c>
      <c r="D382" t="inlineStr">
        <is>
          <t>VÄSTERNORRLANDS LÄN</t>
        </is>
      </c>
      <c r="E382" t="inlineStr">
        <is>
          <t>ÖRNSKÖLDSVIK</t>
        </is>
      </c>
      <c r="G382" t="n">
        <v>0.1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68876-2021</t>
        </is>
      </c>
      <c r="B383" s="1" t="n">
        <v>44530</v>
      </c>
      <c r="C383" s="1" t="n">
        <v>45955</v>
      </c>
      <c r="D383" t="inlineStr">
        <is>
          <t>VÄSTERNORRLANDS LÄN</t>
        </is>
      </c>
      <c r="E383" t="inlineStr">
        <is>
          <t>ÖRNSKÖLDSVIK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44843-2022</t>
        </is>
      </c>
      <c r="B384" s="1" t="n">
        <v>44839</v>
      </c>
      <c r="C384" s="1" t="n">
        <v>45955</v>
      </c>
      <c r="D384" t="inlineStr">
        <is>
          <t>VÄSTERNORRLANDS LÄN</t>
        </is>
      </c>
      <c r="E384" t="inlineStr">
        <is>
          <t>ÖRNSKÖLDSVIK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8581-2022</t>
        </is>
      </c>
      <c r="B385" s="1" t="n">
        <v>44613</v>
      </c>
      <c r="C385" s="1" t="n">
        <v>45955</v>
      </c>
      <c r="D385" t="inlineStr">
        <is>
          <t>VÄSTERNORRLANDS LÄN</t>
        </is>
      </c>
      <c r="E385" t="inlineStr">
        <is>
          <t>ÖRNSKÖLDSVIK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36034-2021</t>
        </is>
      </c>
      <c r="B386" s="1" t="n">
        <v>44385</v>
      </c>
      <c r="C386" s="1" t="n">
        <v>45955</v>
      </c>
      <c r="D386" t="inlineStr">
        <is>
          <t>VÄSTERNORRLANDS LÄN</t>
        </is>
      </c>
      <c r="E386" t="inlineStr">
        <is>
          <t>ÖRNSKÖLDSVIK</t>
        </is>
      </c>
      <c r="G386" t="n">
        <v>15.6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44446-2021</t>
        </is>
      </c>
      <c r="B387" s="1" t="n">
        <v>44435</v>
      </c>
      <c r="C387" s="1" t="n">
        <v>45955</v>
      </c>
      <c r="D387" t="inlineStr">
        <is>
          <t>VÄSTERNORRLANDS LÄN</t>
        </is>
      </c>
      <c r="E387" t="inlineStr">
        <is>
          <t>ÖRNSKÖLDSVIK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25025-2021</t>
        </is>
      </c>
      <c r="B388" s="1" t="n">
        <v>44341</v>
      </c>
      <c r="C388" s="1" t="n">
        <v>45955</v>
      </c>
      <c r="D388" t="inlineStr">
        <is>
          <t>VÄSTERNORRLANDS LÄN</t>
        </is>
      </c>
      <c r="E388" t="inlineStr">
        <is>
          <t>ÖRNSKÖLDSVIK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7506-2021</t>
        </is>
      </c>
      <c r="B389" s="1" t="n">
        <v>44239</v>
      </c>
      <c r="C389" s="1" t="n">
        <v>45955</v>
      </c>
      <c r="D389" t="inlineStr">
        <is>
          <t>VÄSTERNORRLANDS LÄN</t>
        </is>
      </c>
      <c r="E389" t="inlineStr">
        <is>
          <t>ÖRNSKÖLDSVIK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55455-2021</t>
        </is>
      </c>
      <c r="B390" s="1" t="n">
        <v>44475.57884259259</v>
      </c>
      <c r="C390" s="1" t="n">
        <v>45955</v>
      </c>
      <c r="D390" t="inlineStr">
        <is>
          <t>VÄSTERNORRLANDS LÄN</t>
        </is>
      </c>
      <c r="E390" t="inlineStr">
        <is>
          <t>ÖRNSKÖLDSVIK</t>
        </is>
      </c>
      <c r="F390" t="inlineStr">
        <is>
          <t>Holmen skog AB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64707-2021</t>
        </is>
      </c>
      <c r="B391" s="1" t="n">
        <v>44512.35954861111</v>
      </c>
      <c r="C391" s="1" t="n">
        <v>45955</v>
      </c>
      <c r="D391" t="inlineStr">
        <is>
          <t>VÄSTERNORRLANDS LÄN</t>
        </is>
      </c>
      <c r="E391" t="inlineStr">
        <is>
          <t>ÖRNSKÖLDSVIK</t>
        </is>
      </c>
      <c r="F391" t="inlineStr">
        <is>
          <t>Holmen skog AB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25672-2021</t>
        </is>
      </c>
      <c r="B392" s="1" t="n">
        <v>44343</v>
      </c>
      <c r="C392" s="1" t="n">
        <v>45955</v>
      </c>
      <c r="D392" t="inlineStr">
        <is>
          <t>VÄSTERNORRLANDS LÄN</t>
        </is>
      </c>
      <c r="E392" t="inlineStr">
        <is>
          <t>ÖRNSKÖLDSVIK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7862-2021</t>
        </is>
      </c>
      <c r="B393" s="1" t="n">
        <v>44242</v>
      </c>
      <c r="C393" s="1" t="n">
        <v>45955</v>
      </c>
      <c r="D393" t="inlineStr">
        <is>
          <t>VÄSTERNORRLANDS LÄN</t>
        </is>
      </c>
      <c r="E393" t="inlineStr">
        <is>
          <t>ÖRNSKÖLDSVIK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45126-2021</t>
        </is>
      </c>
      <c r="B394" s="1" t="n">
        <v>44439</v>
      </c>
      <c r="C394" s="1" t="n">
        <v>45955</v>
      </c>
      <c r="D394" t="inlineStr">
        <is>
          <t>VÄSTERNORRLANDS LÄN</t>
        </is>
      </c>
      <c r="E394" t="inlineStr">
        <is>
          <t>ÖRNSKÖLDSVIK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67865-2021</t>
        </is>
      </c>
      <c r="B395" s="1" t="n">
        <v>44525</v>
      </c>
      <c r="C395" s="1" t="n">
        <v>45955</v>
      </c>
      <c r="D395" t="inlineStr">
        <is>
          <t>VÄSTERNORRLANDS LÄN</t>
        </is>
      </c>
      <c r="E395" t="inlineStr">
        <is>
          <t>ÖRNSKÖLDSVIK</t>
        </is>
      </c>
      <c r="G395" t="n">
        <v>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25178-2021</t>
        </is>
      </c>
      <c r="B396" s="1" t="n">
        <v>44342</v>
      </c>
      <c r="C396" s="1" t="n">
        <v>45955</v>
      </c>
      <c r="D396" t="inlineStr">
        <is>
          <t>VÄSTERNORRLANDS LÄN</t>
        </is>
      </c>
      <c r="E396" t="inlineStr">
        <is>
          <t>ÖRNSKÖLDSVIK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58335-2020</t>
        </is>
      </c>
      <c r="B397" s="1" t="n">
        <v>44145</v>
      </c>
      <c r="C397" s="1" t="n">
        <v>45955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10011-2021</t>
        </is>
      </c>
      <c r="B398" s="1" t="n">
        <v>44253</v>
      </c>
      <c r="C398" s="1" t="n">
        <v>45955</v>
      </c>
      <c r="D398" t="inlineStr">
        <is>
          <t>VÄSTERNORRLANDS LÄN</t>
        </is>
      </c>
      <c r="E398" t="inlineStr">
        <is>
          <t>ÖRNSKÖLDSVIK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10079-2021</t>
        </is>
      </c>
      <c r="B399" s="1" t="n">
        <v>44256.46288194445</v>
      </c>
      <c r="C399" s="1" t="n">
        <v>45955</v>
      </c>
      <c r="D399" t="inlineStr">
        <is>
          <t>VÄSTERNORRLANDS LÄN</t>
        </is>
      </c>
      <c r="E399" t="inlineStr">
        <is>
          <t>ÖRNSKÖLDSVIK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62480-2020</t>
        </is>
      </c>
      <c r="B400" s="1" t="n">
        <v>44158</v>
      </c>
      <c r="C400" s="1" t="n">
        <v>45955</v>
      </c>
      <c r="D400" t="inlineStr">
        <is>
          <t>VÄSTERNORRLANDS LÄN</t>
        </is>
      </c>
      <c r="E400" t="inlineStr">
        <is>
          <t>ÖRNSKÖLDSVIK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23000-2021</t>
        </is>
      </c>
      <c r="B401" s="1" t="n">
        <v>44328</v>
      </c>
      <c r="C401" s="1" t="n">
        <v>45955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Holmen skog AB</t>
        </is>
      </c>
      <c r="G401" t="n">
        <v>7.1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23002-2021</t>
        </is>
      </c>
      <c r="B402" s="1" t="n">
        <v>44328</v>
      </c>
      <c r="C402" s="1" t="n">
        <v>45955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Holmen skog AB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68152-2021</t>
        </is>
      </c>
      <c r="B403" s="1" t="n">
        <v>44526.43829861111</v>
      </c>
      <c r="C403" s="1" t="n">
        <v>45955</v>
      </c>
      <c r="D403" t="inlineStr">
        <is>
          <t>VÄSTERNORRLANDS LÄN</t>
        </is>
      </c>
      <c r="E403" t="inlineStr">
        <is>
          <t>ÖRNSKÖLDSVIK</t>
        </is>
      </c>
      <c r="F403" t="inlineStr">
        <is>
          <t>Holmen skog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47922-2022</t>
        </is>
      </c>
      <c r="B404" s="1" t="n">
        <v>44855.50136574074</v>
      </c>
      <c r="C404" s="1" t="n">
        <v>45955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42094-2021</t>
        </is>
      </c>
      <c r="B405" s="1" t="n">
        <v>44426</v>
      </c>
      <c r="C405" s="1" t="n">
        <v>45955</v>
      </c>
      <c r="D405" t="inlineStr">
        <is>
          <t>VÄSTERNORRLANDS LÄN</t>
        </is>
      </c>
      <c r="E405" t="inlineStr">
        <is>
          <t>ÖRNSKÖLDSVIK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64116-2021</t>
        </is>
      </c>
      <c r="B406" s="1" t="n">
        <v>44509</v>
      </c>
      <c r="C406" s="1" t="n">
        <v>45955</v>
      </c>
      <c r="D406" t="inlineStr">
        <is>
          <t>VÄSTERNORRLANDS LÄN</t>
        </is>
      </c>
      <c r="E406" t="inlineStr">
        <is>
          <t>ÖRNSKÖLDSVIK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43104-2021</t>
        </is>
      </c>
      <c r="B407" s="1" t="n">
        <v>44431.60885416667</v>
      </c>
      <c r="C407" s="1" t="n">
        <v>45955</v>
      </c>
      <c r="D407" t="inlineStr">
        <is>
          <t>VÄSTERNORRLANDS LÄN</t>
        </is>
      </c>
      <c r="E407" t="inlineStr">
        <is>
          <t>ÖRNSKÖLDSVIK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60450-2021</t>
        </is>
      </c>
      <c r="B408" s="1" t="n">
        <v>44496.44508101852</v>
      </c>
      <c r="C408" s="1" t="n">
        <v>45955</v>
      </c>
      <c r="D408" t="inlineStr">
        <is>
          <t>VÄSTERNORRLANDS LÄN</t>
        </is>
      </c>
      <c r="E408" t="inlineStr">
        <is>
          <t>ÖRNSKÖLDSVIK</t>
        </is>
      </c>
      <c r="F408" t="inlineStr">
        <is>
          <t>Holmen skog AB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50867-2022</t>
        </is>
      </c>
      <c r="B409" s="1" t="n">
        <v>44867</v>
      </c>
      <c r="C409" s="1" t="n">
        <v>45955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63162-2020</t>
        </is>
      </c>
      <c r="B410" s="1" t="n">
        <v>44162</v>
      </c>
      <c r="C410" s="1" t="n">
        <v>45955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SCA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33030-2021</t>
        </is>
      </c>
      <c r="B411" s="1" t="n">
        <v>44376.49277777778</v>
      </c>
      <c r="C411" s="1" t="n">
        <v>45955</v>
      </c>
      <c r="D411" t="inlineStr">
        <is>
          <t>VÄSTERNORRLANDS LÄN</t>
        </is>
      </c>
      <c r="E411" t="inlineStr">
        <is>
          <t>ÖRNSKÖLDSVIK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64018-2021</t>
        </is>
      </c>
      <c r="B412" s="1" t="n">
        <v>44510</v>
      </c>
      <c r="C412" s="1" t="n">
        <v>45955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Holmen skog AB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21595-2022</t>
        </is>
      </c>
      <c r="B413" s="1" t="n">
        <v>44706</v>
      </c>
      <c r="C413" s="1" t="n">
        <v>45955</v>
      </c>
      <c r="D413" t="inlineStr">
        <is>
          <t>VÄSTERNORRLANDS LÄN</t>
        </is>
      </c>
      <c r="E413" t="inlineStr">
        <is>
          <t>ÖRNSKÖLDSVIK</t>
        </is>
      </c>
      <c r="F413" t="inlineStr">
        <is>
          <t>Holmen skog AB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41157-2021</t>
        </is>
      </c>
      <c r="B414" s="1" t="n">
        <v>44424.29855324074</v>
      </c>
      <c r="C414" s="1" t="n">
        <v>45955</v>
      </c>
      <c r="D414" t="inlineStr">
        <is>
          <t>VÄSTERNORRLANDS LÄN</t>
        </is>
      </c>
      <c r="E414" t="inlineStr">
        <is>
          <t>ÖRNSKÖLDSVIK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25921-2021</t>
        </is>
      </c>
      <c r="B415" s="1" t="n">
        <v>44344.44788194444</v>
      </c>
      <c r="C415" s="1" t="n">
        <v>45955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2441-2021</t>
        </is>
      </c>
      <c r="B416" s="1" t="n">
        <v>44214</v>
      </c>
      <c r="C416" s="1" t="n">
        <v>45955</v>
      </c>
      <c r="D416" t="inlineStr">
        <is>
          <t>VÄSTERNORRLANDS LÄN</t>
        </is>
      </c>
      <c r="E416" t="inlineStr">
        <is>
          <t>ÖRNSKÖLDSVIK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56801-2024</t>
        </is>
      </c>
      <c r="B417" s="1" t="n">
        <v>45628</v>
      </c>
      <c r="C417" s="1" t="n">
        <v>45955</v>
      </c>
      <c r="D417" t="inlineStr">
        <is>
          <t>VÄSTERNORRLANDS LÄN</t>
        </is>
      </c>
      <c r="E417" t="inlineStr">
        <is>
          <t>ÖRNSKÖLDSVIK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27217-2024</t>
        </is>
      </c>
      <c r="B418" s="1" t="n">
        <v>45471.6217824074</v>
      </c>
      <c r="C418" s="1" t="n">
        <v>45955</v>
      </c>
      <c r="D418" t="inlineStr">
        <is>
          <t>VÄSTERNORRLANDS LÄN</t>
        </is>
      </c>
      <c r="E418" t="inlineStr">
        <is>
          <t>ÖRNSKÖLDSVIK</t>
        </is>
      </c>
      <c r="F418" t="inlineStr">
        <is>
          <t>Holmen skog AB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7218-2025</t>
        </is>
      </c>
      <c r="B419" s="1" t="n">
        <v>45702.47903935185</v>
      </c>
      <c r="C419" s="1" t="n">
        <v>45955</v>
      </c>
      <c r="D419" t="inlineStr">
        <is>
          <t>VÄSTERNORRLANDS LÄN</t>
        </is>
      </c>
      <c r="E419" t="inlineStr">
        <is>
          <t>ÖRNSKÖLDSVIK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52258-2021</t>
        </is>
      </c>
      <c r="B420" s="1" t="n">
        <v>44463</v>
      </c>
      <c r="C420" s="1" t="n">
        <v>45955</v>
      </c>
      <c r="D420" t="inlineStr">
        <is>
          <t>VÄSTERNORRLANDS LÄN</t>
        </is>
      </c>
      <c r="E420" t="inlineStr">
        <is>
          <t>ÖRNSKÖLDSVIK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39636-2024</t>
        </is>
      </c>
      <c r="B421" s="1" t="n">
        <v>45552.44849537037</v>
      </c>
      <c r="C421" s="1" t="n">
        <v>45955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SCA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10482-2025</t>
        </is>
      </c>
      <c r="B422" s="1" t="n">
        <v>45721.33079861111</v>
      </c>
      <c r="C422" s="1" t="n">
        <v>45955</v>
      </c>
      <c r="D422" t="inlineStr">
        <is>
          <t>VÄSTERNORRLANDS LÄN</t>
        </is>
      </c>
      <c r="E422" t="inlineStr">
        <is>
          <t>ÖRNSKÖLDSVIK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32078-2022</t>
        </is>
      </c>
      <c r="B423" s="1" t="n">
        <v>44778</v>
      </c>
      <c r="C423" s="1" t="n">
        <v>45955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32079-2022</t>
        </is>
      </c>
      <c r="B424" s="1" t="n">
        <v>44778</v>
      </c>
      <c r="C424" s="1" t="n">
        <v>45955</v>
      </c>
      <c r="D424" t="inlineStr">
        <is>
          <t>VÄSTERNORRLANDS LÄN</t>
        </is>
      </c>
      <c r="E424" t="inlineStr">
        <is>
          <t>ÖRNSKÖLDSVIK</t>
        </is>
      </c>
      <c r="F424" t="inlineStr">
        <is>
          <t>Holmen skog AB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20571-2025</t>
        </is>
      </c>
      <c r="B425" s="1" t="n">
        <v>45775.6683912037</v>
      </c>
      <c r="C425" s="1" t="n">
        <v>45955</v>
      </c>
      <c r="D425" t="inlineStr">
        <is>
          <t>VÄSTERNORRLANDS LÄN</t>
        </is>
      </c>
      <c r="E425" t="inlineStr">
        <is>
          <t>ÖRNSKÖLDSVIK</t>
        </is>
      </c>
      <c r="F425" t="inlineStr">
        <is>
          <t>Holmen skog AB</t>
        </is>
      </c>
      <c r="G425" t="n">
        <v>18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19519-2023</t>
        </is>
      </c>
      <c r="B426" s="1" t="n">
        <v>45050</v>
      </c>
      <c r="C426" s="1" t="n">
        <v>45955</v>
      </c>
      <c r="D426" t="inlineStr">
        <is>
          <t>VÄSTERNORRLANDS LÄN</t>
        </is>
      </c>
      <c r="E426" t="inlineStr">
        <is>
          <t>ÖRNSKÖLDSVIK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20532-2022</t>
        </is>
      </c>
      <c r="B427" s="1" t="n">
        <v>44699.94347222222</v>
      </c>
      <c r="C427" s="1" t="n">
        <v>45955</v>
      </c>
      <c r="D427" t="inlineStr">
        <is>
          <t>VÄSTERNORRLANDS LÄN</t>
        </is>
      </c>
      <c r="E427" t="inlineStr">
        <is>
          <t>ÖRNSKÖLDSVIK</t>
        </is>
      </c>
      <c r="F427" t="inlineStr">
        <is>
          <t>SCA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32756-2022</t>
        </is>
      </c>
      <c r="B428" s="1" t="n">
        <v>44783</v>
      </c>
      <c r="C428" s="1" t="n">
        <v>45955</v>
      </c>
      <c r="D428" t="inlineStr">
        <is>
          <t>VÄSTERNORRLANDS LÄN</t>
        </is>
      </c>
      <c r="E428" t="inlineStr">
        <is>
          <t>ÖRNSKÖLDSVIK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63230-2021</t>
        </is>
      </c>
      <c r="B429" s="1" t="n">
        <v>44505</v>
      </c>
      <c r="C429" s="1" t="n">
        <v>45955</v>
      </c>
      <c r="D429" t="inlineStr">
        <is>
          <t>VÄSTERNORRLANDS LÄN</t>
        </is>
      </c>
      <c r="E429" t="inlineStr">
        <is>
          <t>ÖRNSKÖLDSVIK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47830-2022</t>
        </is>
      </c>
      <c r="B430" s="1" t="n">
        <v>44855</v>
      </c>
      <c r="C430" s="1" t="n">
        <v>45955</v>
      </c>
      <c r="D430" t="inlineStr">
        <is>
          <t>VÄSTERNORRLANDS LÄN</t>
        </is>
      </c>
      <c r="E430" t="inlineStr">
        <is>
          <t>ÖRNSKÖLDSVIK</t>
        </is>
      </c>
      <c r="F430" t="inlineStr">
        <is>
          <t>Holmen skog AB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44961-2022</t>
        </is>
      </c>
      <c r="B431" s="1" t="n">
        <v>44841.58369212963</v>
      </c>
      <c r="C431" s="1" t="n">
        <v>45955</v>
      </c>
      <c r="D431" t="inlineStr">
        <is>
          <t>VÄSTERNORRLANDS LÄN</t>
        </is>
      </c>
      <c r="E431" t="inlineStr">
        <is>
          <t>ÖRNSKÖLDSVIK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70885-2021</t>
        </is>
      </c>
      <c r="B432" s="1" t="n">
        <v>44537</v>
      </c>
      <c r="C432" s="1" t="n">
        <v>45955</v>
      </c>
      <c r="D432" t="inlineStr">
        <is>
          <t>VÄSTERNORRLANDS LÄN</t>
        </is>
      </c>
      <c r="E432" t="inlineStr">
        <is>
          <t>ÖRNSKÖLDSVIK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27869-2022</t>
        </is>
      </c>
      <c r="B433" s="1" t="n">
        <v>44743</v>
      </c>
      <c r="C433" s="1" t="n">
        <v>45955</v>
      </c>
      <c r="D433" t="inlineStr">
        <is>
          <t>VÄSTERNORRLANDS LÄN</t>
        </is>
      </c>
      <c r="E433" t="inlineStr">
        <is>
          <t>ÖRNSKÖLDSVIK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48199-2023</t>
        </is>
      </c>
      <c r="B434" s="1" t="n">
        <v>45205.46829861111</v>
      </c>
      <c r="C434" s="1" t="n">
        <v>45955</v>
      </c>
      <c r="D434" t="inlineStr">
        <is>
          <t>VÄSTERNORRLANDS LÄN</t>
        </is>
      </c>
      <c r="E434" t="inlineStr">
        <is>
          <t>ÖRNSKÖLDSVIK</t>
        </is>
      </c>
      <c r="F434" t="inlineStr">
        <is>
          <t>Holmen skog AB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12073-2021</t>
        </is>
      </c>
      <c r="B435" s="1" t="n">
        <v>44266</v>
      </c>
      <c r="C435" s="1" t="n">
        <v>45955</v>
      </c>
      <c r="D435" t="inlineStr">
        <is>
          <t>VÄSTERNORRLANDS LÄN</t>
        </is>
      </c>
      <c r="E435" t="inlineStr">
        <is>
          <t>ÖRNSKÖLDSVIK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10700-2023</t>
        </is>
      </c>
      <c r="B436" s="1" t="n">
        <v>44988.58526620371</v>
      </c>
      <c r="C436" s="1" t="n">
        <v>45955</v>
      </c>
      <c r="D436" t="inlineStr">
        <is>
          <t>VÄSTERNORRLANDS LÄN</t>
        </is>
      </c>
      <c r="E436" t="inlineStr">
        <is>
          <t>ÖRNSKÖLDSVIK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31008-2022</t>
        </is>
      </c>
      <c r="B437" s="1" t="n">
        <v>44768</v>
      </c>
      <c r="C437" s="1" t="n">
        <v>45955</v>
      </c>
      <c r="D437" t="inlineStr">
        <is>
          <t>VÄSTERNORRLANDS LÄN</t>
        </is>
      </c>
      <c r="E437" t="inlineStr">
        <is>
          <t>ÖRNSKÖLDSVIK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16475-2021</t>
        </is>
      </c>
      <c r="B438" s="1" t="n">
        <v>44293</v>
      </c>
      <c r="C438" s="1" t="n">
        <v>45955</v>
      </c>
      <c r="D438" t="inlineStr">
        <is>
          <t>VÄSTERNORRLANDS LÄN</t>
        </is>
      </c>
      <c r="E438" t="inlineStr">
        <is>
          <t>ÖRNSKÖLDSVIK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56513-2021</t>
        </is>
      </c>
      <c r="B439" s="1" t="n">
        <v>44480.58693287037</v>
      </c>
      <c r="C439" s="1" t="n">
        <v>45955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64290-2020</t>
        </is>
      </c>
      <c r="B440" s="1" t="n">
        <v>44168</v>
      </c>
      <c r="C440" s="1" t="n">
        <v>45955</v>
      </c>
      <c r="D440" t="inlineStr">
        <is>
          <t>VÄSTERNORRLANDS LÄN</t>
        </is>
      </c>
      <c r="E440" t="inlineStr">
        <is>
          <t>ÖRNSKÖLDSVIK</t>
        </is>
      </c>
      <c r="F440" t="inlineStr">
        <is>
          <t>Holmen skog AB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61837-2020</t>
        </is>
      </c>
      <c r="B441" s="1" t="n">
        <v>44159</v>
      </c>
      <c r="C441" s="1" t="n">
        <v>45955</v>
      </c>
      <c r="D441" t="inlineStr">
        <is>
          <t>VÄSTERNORRLANDS LÄN</t>
        </is>
      </c>
      <c r="E441" t="inlineStr">
        <is>
          <t>ÖRNSKÖLDSVIK</t>
        </is>
      </c>
      <c r="G441" t="n">
        <v>6.3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40046-2022</t>
        </is>
      </c>
      <c r="B442" s="1" t="n">
        <v>44820</v>
      </c>
      <c r="C442" s="1" t="n">
        <v>45955</v>
      </c>
      <c r="D442" t="inlineStr">
        <is>
          <t>VÄSTERNORRLANDS LÄN</t>
        </is>
      </c>
      <c r="E442" t="inlineStr">
        <is>
          <t>ÖRNSKÖLDSVIK</t>
        </is>
      </c>
      <c r="F442" t="inlineStr">
        <is>
          <t>Holmen skog AB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27163-2022</t>
        </is>
      </c>
      <c r="B443" s="1" t="n">
        <v>44741</v>
      </c>
      <c r="C443" s="1" t="n">
        <v>45955</v>
      </c>
      <c r="D443" t="inlineStr">
        <is>
          <t>VÄSTERNORRLANDS LÄN</t>
        </is>
      </c>
      <c r="E443" t="inlineStr">
        <is>
          <t>ÖRNSKÖLDSVIK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28239-2022</t>
        </is>
      </c>
      <c r="B444" s="1" t="n">
        <v>44746</v>
      </c>
      <c r="C444" s="1" t="n">
        <v>45955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39931-2022</t>
        </is>
      </c>
      <c r="B445" s="1" t="n">
        <v>44819.94847222222</v>
      </c>
      <c r="C445" s="1" t="n">
        <v>45955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SCA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61840-2020</t>
        </is>
      </c>
      <c r="B446" s="1" t="n">
        <v>44159</v>
      </c>
      <c r="C446" s="1" t="n">
        <v>45955</v>
      </c>
      <c r="D446" t="inlineStr">
        <is>
          <t>VÄSTERNORRLANDS LÄN</t>
        </is>
      </c>
      <c r="E446" t="inlineStr">
        <is>
          <t>ÖRNSKÖLDSVIK</t>
        </is>
      </c>
      <c r="G446" t="n">
        <v>7.9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32031-2022</t>
        </is>
      </c>
      <c r="B447" s="1" t="n">
        <v>44778.45743055556</v>
      </c>
      <c r="C447" s="1" t="n">
        <v>45955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70581-2021</t>
        </is>
      </c>
      <c r="B448" s="1" t="n">
        <v>44537</v>
      </c>
      <c r="C448" s="1" t="n">
        <v>45955</v>
      </c>
      <c r="D448" t="inlineStr">
        <is>
          <t>VÄSTERNORRLANDS LÄN</t>
        </is>
      </c>
      <c r="E448" t="inlineStr">
        <is>
          <t>ÖRNSKÖLDSVIK</t>
        </is>
      </c>
      <c r="F448" t="inlineStr">
        <is>
          <t>Holmen skog AB</t>
        </is>
      </c>
      <c r="G448" t="n">
        <v>3.6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42566-2024</t>
        </is>
      </c>
      <c r="B449" s="1" t="n">
        <v>45565</v>
      </c>
      <c r="C449" s="1" t="n">
        <v>45955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42578-2024</t>
        </is>
      </c>
      <c r="B450" s="1" t="n">
        <v>45565.65378472222</v>
      </c>
      <c r="C450" s="1" t="n">
        <v>45955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42583-2024</t>
        </is>
      </c>
      <c r="B451" s="1" t="n">
        <v>45565</v>
      </c>
      <c r="C451" s="1" t="n">
        <v>45955</v>
      </c>
      <c r="D451" t="inlineStr">
        <is>
          <t>VÄSTERNORRLANDS LÄN</t>
        </is>
      </c>
      <c r="E451" t="inlineStr">
        <is>
          <t>ÖRNSKÖLDSVIK</t>
        </is>
      </c>
      <c r="G451" t="n">
        <v>11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60612-2021</t>
        </is>
      </c>
      <c r="B452" s="1" t="n">
        <v>44495</v>
      </c>
      <c r="C452" s="1" t="n">
        <v>45955</v>
      </c>
      <c r="D452" t="inlineStr">
        <is>
          <t>VÄSTERNORRLANDS LÄN</t>
        </is>
      </c>
      <c r="E452" t="inlineStr">
        <is>
          <t>ÖRNSKÖLDSVIK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9772-2024</t>
        </is>
      </c>
      <c r="B453" s="1" t="n">
        <v>45362.64107638889</v>
      </c>
      <c r="C453" s="1" t="n">
        <v>45955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5.9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47598-2023</t>
        </is>
      </c>
      <c r="B454" s="1" t="n">
        <v>45197</v>
      </c>
      <c r="C454" s="1" t="n">
        <v>45955</v>
      </c>
      <c r="D454" t="inlineStr">
        <is>
          <t>VÄSTERNORRLANDS LÄN</t>
        </is>
      </c>
      <c r="E454" t="inlineStr">
        <is>
          <t>ÖRNSKÖLDSVIK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6274-2024</t>
        </is>
      </c>
      <c r="B455" s="1" t="n">
        <v>45337.95461805556</v>
      </c>
      <c r="C455" s="1" t="n">
        <v>45955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SCA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20470-2022</t>
        </is>
      </c>
      <c r="B456" s="1" t="n">
        <v>44699</v>
      </c>
      <c r="C456" s="1" t="n">
        <v>45955</v>
      </c>
      <c r="D456" t="inlineStr">
        <is>
          <t>VÄSTERNORRLANDS LÄN</t>
        </is>
      </c>
      <c r="E456" t="inlineStr">
        <is>
          <t>ÖRNSKÖLDSVIK</t>
        </is>
      </c>
      <c r="G456" t="n">
        <v>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35408-2022</t>
        </is>
      </c>
      <c r="B457" s="1" t="n">
        <v>44798</v>
      </c>
      <c r="C457" s="1" t="n">
        <v>45955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35415-2022</t>
        </is>
      </c>
      <c r="B458" s="1" t="n">
        <v>44798</v>
      </c>
      <c r="C458" s="1" t="n">
        <v>45955</v>
      </c>
      <c r="D458" t="inlineStr">
        <is>
          <t>VÄSTERNORRLANDS LÄN</t>
        </is>
      </c>
      <c r="E458" t="inlineStr">
        <is>
          <t>ÖRNSKÖLDSVIK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39873-2021</t>
        </is>
      </c>
      <c r="B459" s="1" t="n">
        <v>44417.67548611111</v>
      </c>
      <c r="C459" s="1" t="n">
        <v>45955</v>
      </c>
      <c r="D459" t="inlineStr">
        <is>
          <t>VÄSTERNORRLANDS LÄN</t>
        </is>
      </c>
      <c r="E459" t="inlineStr">
        <is>
          <t>ÖRNSKÖLDSVIK</t>
        </is>
      </c>
      <c r="F459" t="inlineStr">
        <is>
          <t>Holmen skog AB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26481-2021</t>
        </is>
      </c>
      <c r="B460" s="1" t="n">
        <v>44347</v>
      </c>
      <c r="C460" s="1" t="n">
        <v>45955</v>
      </c>
      <c r="D460" t="inlineStr">
        <is>
          <t>VÄSTERNORRLANDS LÄN</t>
        </is>
      </c>
      <c r="E460" t="inlineStr">
        <is>
          <t>ÖRNSKÖLDSVIK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38366-2022</t>
        </is>
      </c>
      <c r="B461" s="1" t="n">
        <v>44812.66975694444</v>
      </c>
      <c r="C461" s="1" t="n">
        <v>45955</v>
      </c>
      <c r="D461" t="inlineStr">
        <is>
          <t>VÄSTERNORRLANDS LÄN</t>
        </is>
      </c>
      <c r="E461" t="inlineStr">
        <is>
          <t>ÖRNSKÖLDSVIK</t>
        </is>
      </c>
      <c r="F461" t="inlineStr">
        <is>
          <t>Holmen skog AB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24202-2022</t>
        </is>
      </c>
      <c r="B462" s="1" t="n">
        <v>44725.58482638889</v>
      </c>
      <c r="C462" s="1" t="n">
        <v>45955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33992-2021</t>
        </is>
      </c>
      <c r="B463" s="1" t="n">
        <v>44378</v>
      </c>
      <c r="C463" s="1" t="n">
        <v>45955</v>
      </c>
      <c r="D463" t="inlineStr">
        <is>
          <t>VÄSTERNORRLANDS LÄN</t>
        </is>
      </c>
      <c r="E463" t="inlineStr">
        <is>
          <t>ÖRNSKÖLDSVIK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16477-2022</t>
        </is>
      </c>
      <c r="B464" s="1" t="n">
        <v>44671</v>
      </c>
      <c r="C464" s="1" t="n">
        <v>45955</v>
      </c>
      <c r="D464" t="inlineStr">
        <is>
          <t>VÄSTERNORRLANDS LÄN</t>
        </is>
      </c>
      <c r="E464" t="inlineStr">
        <is>
          <t>ÖRNSKÖLDSVIK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49598-2022</t>
        </is>
      </c>
      <c r="B465" s="1" t="n">
        <v>44862</v>
      </c>
      <c r="C465" s="1" t="n">
        <v>45955</v>
      </c>
      <c r="D465" t="inlineStr">
        <is>
          <t>VÄSTERNORRLANDS LÄN</t>
        </is>
      </c>
      <c r="E465" t="inlineStr">
        <is>
          <t>ÖRNSKÖLDSVIK</t>
        </is>
      </c>
      <c r="F465" t="inlineStr">
        <is>
          <t>Holmen skog AB</t>
        </is>
      </c>
      <c r="G465" t="n">
        <v>16.6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838-2021</t>
        </is>
      </c>
      <c r="B466" s="1" t="n">
        <v>44204.66751157407</v>
      </c>
      <c r="C466" s="1" t="n">
        <v>45955</v>
      </c>
      <c r="D466" t="inlineStr">
        <is>
          <t>VÄSTERNORRLANDS LÄN</t>
        </is>
      </c>
      <c r="E466" t="inlineStr">
        <is>
          <t>ÖRNSKÖLDSVIK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43176-2022</t>
        </is>
      </c>
      <c r="B467" s="1" t="n">
        <v>44834</v>
      </c>
      <c r="C467" s="1" t="n">
        <v>45955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19.8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46702-2022</t>
        </is>
      </c>
      <c r="B468" s="1" t="n">
        <v>44851.38083333334</v>
      </c>
      <c r="C468" s="1" t="n">
        <v>45955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48486-2023</t>
        </is>
      </c>
      <c r="B469" s="1" t="n">
        <v>45206</v>
      </c>
      <c r="C469" s="1" t="n">
        <v>45955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SCA</t>
        </is>
      </c>
      <c r="G469" t="n">
        <v>8.5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48523-2023</t>
        </is>
      </c>
      <c r="B470" s="1" t="n">
        <v>45208.35728009259</v>
      </c>
      <c r="C470" s="1" t="n">
        <v>45955</v>
      </c>
      <c r="D470" t="inlineStr">
        <is>
          <t>VÄSTERNORRLANDS LÄN</t>
        </is>
      </c>
      <c r="E470" t="inlineStr">
        <is>
          <t>ÖRNSKÖLDSVIK</t>
        </is>
      </c>
      <c r="F470" t="inlineStr">
        <is>
          <t>Holmen skog AB</t>
        </is>
      </c>
      <c r="G470" t="n">
        <v>0.3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54341-2021</t>
        </is>
      </c>
      <c r="B471" s="1" t="n">
        <v>44473.0430324074</v>
      </c>
      <c r="C471" s="1" t="n">
        <v>45955</v>
      </c>
      <c r="D471" t="inlineStr">
        <is>
          <t>VÄSTERNORRLANDS LÄN</t>
        </is>
      </c>
      <c r="E471" t="inlineStr">
        <is>
          <t>ÖRNSKÖLDSVIK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54391-2021</t>
        </is>
      </c>
      <c r="B472" s="1" t="n">
        <v>44473.38570601852</v>
      </c>
      <c r="C472" s="1" t="n">
        <v>45955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Holmen skog AB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42368-2021</t>
        </is>
      </c>
      <c r="B473" s="1" t="n">
        <v>44427.46450231481</v>
      </c>
      <c r="C473" s="1" t="n">
        <v>45955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Holmen skog AB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42628-2021</t>
        </is>
      </c>
      <c r="B474" s="1" t="n">
        <v>44428</v>
      </c>
      <c r="C474" s="1" t="n">
        <v>45955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42632-2021</t>
        </is>
      </c>
      <c r="B475" s="1" t="n">
        <v>44428</v>
      </c>
      <c r="C475" s="1" t="n">
        <v>45955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42739-2021</t>
        </is>
      </c>
      <c r="B476" s="1" t="n">
        <v>44428</v>
      </c>
      <c r="C476" s="1" t="n">
        <v>45955</v>
      </c>
      <c r="D476" t="inlineStr">
        <is>
          <t>VÄSTERNORRLANDS LÄN</t>
        </is>
      </c>
      <c r="E476" t="inlineStr">
        <is>
          <t>ÖRNSKÖLDSVIK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27368-2022</t>
        </is>
      </c>
      <c r="B477" s="1" t="n">
        <v>44742.45391203704</v>
      </c>
      <c r="C477" s="1" t="n">
        <v>45955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24569-2022</t>
        </is>
      </c>
      <c r="B478" s="1" t="n">
        <v>44726</v>
      </c>
      <c r="C478" s="1" t="n">
        <v>45955</v>
      </c>
      <c r="D478" t="inlineStr">
        <is>
          <t>VÄSTERNORRLANDS LÄN</t>
        </is>
      </c>
      <c r="E478" t="inlineStr">
        <is>
          <t>ÖRNSKÖLDSVIK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7361-2024</t>
        </is>
      </c>
      <c r="B479" s="1" t="n">
        <v>45345.47570601852</v>
      </c>
      <c r="C479" s="1" t="n">
        <v>45955</v>
      </c>
      <c r="D479" t="inlineStr">
        <is>
          <t>VÄSTERNORRLANDS LÄN</t>
        </is>
      </c>
      <c r="E479" t="inlineStr">
        <is>
          <t>ÖRNSKÖLDSVIK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53799-2021</t>
        </is>
      </c>
      <c r="B480" s="1" t="n">
        <v>44469.59017361111</v>
      </c>
      <c r="C480" s="1" t="n">
        <v>45955</v>
      </c>
      <c r="D480" t="inlineStr">
        <is>
          <t>VÄSTERNORRLANDS LÄN</t>
        </is>
      </c>
      <c r="E480" t="inlineStr">
        <is>
          <t>ÖRNSKÖLDSVIK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58475-2021</t>
        </is>
      </c>
      <c r="B481" s="1" t="n">
        <v>44488</v>
      </c>
      <c r="C481" s="1" t="n">
        <v>45955</v>
      </c>
      <c r="D481" t="inlineStr">
        <is>
          <t>VÄSTERNORRLANDS LÄN</t>
        </is>
      </c>
      <c r="E481" t="inlineStr">
        <is>
          <t>ÖRNSKÖLDSVIK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37954-2022</t>
        </is>
      </c>
      <c r="B482" s="1" t="n">
        <v>44811</v>
      </c>
      <c r="C482" s="1" t="n">
        <v>45955</v>
      </c>
      <c r="D482" t="inlineStr">
        <is>
          <t>VÄSTERNORRLANDS LÄN</t>
        </is>
      </c>
      <c r="E482" t="inlineStr">
        <is>
          <t>ÖRNSKÖLDSVIK</t>
        </is>
      </c>
      <c r="F482" t="inlineStr">
        <is>
          <t>Holmen skog AB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50732-2022</t>
        </is>
      </c>
      <c r="B483" s="1" t="n">
        <v>44862</v>
      </c>
      <c r="C483" s="1" t="n">
        <v>45955</v>
      </c>
      <c r="D483" t="inlineStr">
        <is>
          <t>VÄSTERNORRLANDS LÄN</t>
        </is>
      </c>
      <c r="E483" t="inlineStr">
        <is>
          <t>ÖRNSKÖLDSVIK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22749-2022</t>
        </is>
      </c>
      <c r="B484" s="1" t="n">
        <v>44714</v>
      </c>
      <c r="C484" s="1" t="n">
        <v>45955</v>
      </c>
      <c r="D484" t="inlineStr">
        <is>
          <t>VÄSTERNORRLANDS LÄN</t>
        </is>
      </c>
      <c r="E484" t="inlineStr">
        <is>
          <t>ÖRNSKÖLDSVIK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48457-2022</t>
        </is>
      </c>
      <c r="B485" s="1" t="n">
        <v>44858.66527777778</v>
      </c>
      <c r="C485" s="1" t="n">
        <v>45955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63689-2023</t>
        </is>
      </c>
      <c r="B486" s="1" t="n">
        <v>45275</v>
      </c>
      <c r="C486" s="1" t="n">
        <v>45955</v>
      </c>
      <c r="D486" t="inlineStr">
        <is>
          <t>VÄSTERNORRLANDS LÄN</t>
        </is>
      </c>
      <c r="E486" t="inlineStr">
        <is>
          <t>ÖRNSKÖLDSVIK</t>
        </is>
      </c>
      <c r="G486" t="n">
        <v>4.4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1471-2022</t>
        </is>
      </c>
      <c r="B487" s="1" t="n">
        <v>44573</v>
      </c>
      <c r="C487" s="1" t="n">
        <v>45955</v>
      </c>
      <c r="D487" t="inlineStr">
        <is>
          <t>VÄSTERNORRLANDS LÄN</t>
        </is>
      </c>
      <c r="E487" t="inlineStr">
        <is>
          <t>ÖRNSKÖLDSVIK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72521-2021</t>
        </is>
      </c>
      <c r="B488" s="1" t="n">
        <v>44546.34429398148</v>
      </c>
      <c r="C488" s="1" t="n">
        <v>45955</v>
      </c>
      <c r="D488" t="inlineStr">
        <is>
          <t>VÄSTERNORRLANDS LÄN</t>
        </is>
      </c>
      <c r="E488" t="inlineStr">
        <is>
          <t>ÖRNSKÖLDSVIK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34545-2022</t>
        </is>
      </c>
      <c r="B489" s="1" t="n">
        <v>44793.93188657407</v>
      </c>
      <c r="C489" s="1" t="n">
        <v>45955</v>
      </c>
      <c r="D489" t="inlineStr">
        <is>
          <t>VÄSTERNORRLANDS LÄN</t>
        </is>
      </c>
      <c r="E489" t="inlineStr">
        <is>
          <t>ÖRNSKÖLDSVIK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6594-2022</t>
        </is>
      </c>
      <c r="B490" s="1" t="n">
        <v>44601</v>
      </c>
      <c r="C490" s="1" t="n">
        <v>45955</v>
      </c>
      <c r="D490" t="inlineStr">
        <is>
          <t>VÄSTERNORRLANDS LÄN</t>
        </is>
      </c>
      <c r="E490" t="inlineStr">
        <is>
          <t>ÖRNSKÖLDSVIK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11804-2024</t>
        </is>
      </c>
      <c r="B491" s="1" t="n">
        <v>45375</v>
      </c>
      <c r="C491" s="1" t="n">
        <v>45955</v>
      </c>
      <c r="D491" t="inlineStr">
        <is>
          <t>VÄSTERNORRLANDS LÄN</t>
        </is>
      </c>
      <c r="E491" t="inlineStr">
        <is>
          <t>ÖRNSKÖLDSVIK</t>
        </is>
      </c>
      <c r="G491" t="n">
        <v>0.2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35085-2022</t>
        </is>
      </c>
      <c r="B492" s="1" t="n">
        <v>44797</v>
      </c>
      <c r="C492" s="1" t="n">
        <v>45955</v>
      </c>
      <c r="D492" t="inlineStr">
        <is>
          <t>VÄSTERNORRLANDS LÄN</t>
        </is>
      </c>
      <c r="E492" t="inlineStr">
        <is>
          <t>ÖRNSKÖLDSVIK</t>
        </is>
      </c>
      <c r="F492" t="inlineStr">
        <is>
          <t>Holmen skog AB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47582-2023</t>
        </is>
      </c>
      <c r="B493" s="1" t="n">
        <v>45197</v>
      </c>
      <c r="C493" s="1" t="n">
        <v>45955</v>
      </c>
      <c r="D493" t="inlineStr">
        <is>
          <t>VÄSTERNORRLANDS LÄN</t>
        </is>
      </c>
      <c r="E493" t="inlineStr">
        <is>
          <t>ÖRNSKÖLDSVIK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10153-2025</t>
        </is>
      </c>
      <c r="B494" s="1" t="n">
        <v>45719.64228009259</v>
      </c>
      <c r="C494" s="1" t="n">
        <v>45955</v>
      </c>
      <c r="D494" t="inlineStr">
        <is>
          <t>VÄSTERNORRLANDS LÄN</t>
        </is>
      </c>
      <c r="E494" t="inlineStr">
        <is>
          <t>ÖRNSKÖLDSVIK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53003-2021</t>
        </is>
      </c>
      <c r="B495" s="1" t="n">
        <v>44467.64587962963</v>
      </c>
      <c r="C495" s="1" t="n">
        <v>45955</v>
      </c>
      <c r="D495" t="inlineStr">
        <is>
          <t>VÄSTERNORRLANDS LÄN</t>
        </is>
      </c>
      <c r="E495" t="inlineStr">
        <is>
          <t>ÖRNSKÖLDSVIK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54714-2022</t>
        </is>
      </c>
      <c r="B496" s="1" t="n">
        <v>44881</v>
      </c>
      <c r="C496" s="1" t="n">
        <v>45955</v>
      </c>
      <c r="D496" t="inlineStr">
        <is>
          <t>VÄSTERNORRLANDS LÄN</t>
        </is>
      </c>
      <c r="E496" t="inlineStr">
        <is>
          <t>ÖRNSKÖLDSVIK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20474-2022</t>
        </is>
      </c>
      <c r="B497" s="1" t="n">
        <v>44699</v>
      </c>
      <c r="C497" s="1" t="n">
        <v>45955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Holmen skog AB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72397-2021</t>
        </is>
      </c>
      <c r="B498" s="1" t="n">
        <v>44545</v>
      </c>
      <c r="C498" s="1" t="n">
        <v>45955</v>
      </c>
      <c r="D498" t="inlineStr">
        <is>
          <t>VÄSTERNORRLANDS LÄN</t>
        </is>
      </c>
      <c r="E498" t="inlineStr">
        <is>
          <t>ÖRNSKÖLDSVIK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36796-2022</t>
        </is>
      </c>
      <c r="B499" s="1" t="n">
        <v>44805</v>
      </c>
      <c r="C499" s="1" t="n">
        <v>45955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1205-2021</t>
        </is>
      </c>
      <c r="B500" s="1" t="n">
        <v>44207</v>
      </c>
      <c r="C500" s="1" t="n">
        <v>45955</v>
      </c>
      <c r="D500" t="inlineStr">
        <is>
          <t>VÄSTERNORRLANDS LÄN</t>
        </is>
      </c>
      <c r="E500" t="inlineStr">
        <is>
          <t>ÖRNSKÖLDSVIK</t>
        </is>
      </c>
      <c r="G500" t="n">
        <v>6.2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1224-2021</t>
        </is>
      </c>
      <c r="B501" s="1" t="n">
        <v>44207</v>
      </c>
      <c r="C501" s="1" t="n">
        <v>45955</v>
      </c>
      <c r="D501" t="inlineStr">
        <is>
          <t>VÄSTERNORRLANDS LÄN</t>
        </is>
      </c>
      <c r="E501" t="inlineStr">
        <is>
          <t>ÖRNSKÖLDSVIK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46711-2022</t>
        </is>
      </c>
      <c r="B502" s="1" t="n">
        <v>44851.39113425926</v>
      </c>
      <c r="C502" s="1" t="n">
        <v>45955</v>
      </c>
      <c r="D502" t="inlineStr">
        <is>
          <t>VÄSTERNORRLANDS LÄN</t>
        </is>
      </c>
      <c r="E502" t="inlineStr">
        <is>
          <t>ÖRNSKÖLDSVIK</t>
        </is>
      </c>
      <c r="F502" t="inlineStr">
        <is>
          <t>Holmen skog AB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36151-2022</t>
        </is>
      </c>
      <c r="B503" s="1" t="n">
        <v>44803.37024305556</v>
      </c>
      <c r="C503" s="1" t="n">
        <v>45955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61228-2020</t>
        </is>
      </c>
      <c r="B504" s="1" t="n">
        <v>44155</v>
      </c>
      <c r="C504" s="1" t="n">
        <v>45955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17.6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11142-2022</t>
        </is>
      </c>
      <c r="B505" s="1" t="n">
        <v>44629.33833333333</v>
      </c>
      <c r="C505" s="1" t="n">
        <v>45955</v>
      </c>
      <c r="D505" t="inlineStr">
        <is>
          <t>VÄSTERNORRLANDS LÄN</t>
        </is>
      </c>
      <c r="E505" t="inlineStr">
        <is>
          <t>ÖRNSKÖLDSVIK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32482-2022</t>
        </is>
      </c>
      <c r="B506" s="1" t="n">
        <v>44782</v>
      </c>
      <c r="C506" s="1" t="n">
        <v>45955</v>
      </c>
      <c r="D506" t="inlineStr">
        <is>
          <t>VÄSTERNORRLANDS LÄN</t>
        </is>
      </c>
      <c r="E506" t="inlineStr">
        <is>
          <t>ÖRNSKÖLDSVIK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59560-2023</t>
        </is>
      </c>
      <c r="B507" s="1" t="n">
        <v>45254</v>
      </c>
      <c r="C507" s="1" t="n">
        <v>45955</v>
      </c>
      <c r="D507" t="inlineStr">
        <is>
          <t>VÄSTERNORRLANDS LÄN</t>
        </is>
      </c>
      <c r="E507" t="inlineStr">
        <is>
          <t>ÖRNSKÖLDSVIK</t>
        </is>
      </c>
      <c r="G507" t="n">
        <v>12.1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46047-2021</t>
        </is>
      </c>
      <c r="B508" s="1" t="n">
        <v>44441.9424537037</v>
      </c>
      <c r="C508" s="1" t="n">
        <v>45955</v>
      </c>
      <c r="D508" t="inlineStr">
        <is>
          <t>VÄSTERNORRLANDS LÄN</t>
        </is>
      </c>
      <c r="E508" t="inlineStr">
        <is>
          <t>ÖRNSKÖLDSVIK</t>
        </is>
      </c>
      <c r="F508" t="inlineStr">
        <is>
          <t>SCA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50562-2022</t>
        </is>
      </c>
      <c r="B509" s="1" t="n">
        <v>44862</v>
      </c>
      <c r="C509" s="1" t="n">
        <v>45955</v>
      </c>
      <c r="D509" t="inlineStr">
        <is>
          <t>VÄSTERNORRLANDS LÄN</t>
        </is>
      </c>
      <c r="E509" t="inlineStr">
        <is>
          <t>ÖRNSKÖLDSVIK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44852-2022</t>
        </is>
      </c>
      <c r="B510" s="1" t="n">
        <v>44841.45820601852</v>
      </c>
      <c r="C510" s="1" t="n">
        <v>45955</v>
      </c>
      <c r="D510" t="inlineStr">
        <is>
          <t>VÄSTERNORRLANDS LÄN</t>
        </is>
      </c>
      <c r="E510" t="inlineStr">
        <is>
          <t>ÖRNSKÖLDSVIK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51003-2022</t>
        </is>
      </c>
      <c r="B511" s="1" t="n">
        <v>44867.92760416667</v>
      </c>
      <c r="C511" s="1" t="n">
        <v>45955</v>
      </c>
      <c r="D511" t="inlineStr">
        <is>
          <t>VÄSTERNORRLANDS LÄN</t>
        </is>
      </c>
      <c r="E511" t="inlineStr">
        <is>
          <t>ÖRNSKÖLDSVIK</t>
        </is>
      </c>
      <c r="G511" t="n">
        <v>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51454-2022</t>
        </is>
      </c>
      <c r="B512" s="1" t="n">
        <v>44869</v>
      </c>
      <c r="C512" s="1" t="n">
        <v>45955</v>
      </c>
      <c r="D512" t="inlineStr">
        <is>
          <t>VÄSTERNORRLANDS LÄN</t>
        </is>
      </c>
      <c r="E512" t="inlineStr">
        <is>
          <t>ÖRNSKÖLDSVIK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5102-2022</t>
        </is>
      </c>
      <c r="B513" s="1" t="n">
        <v>44593.88219907408</v>
      </c>
      <c r="C513" s="1" t="n">
        <v>45955</v>
      </c>
      <c r="D513" t="inlineStr">
        <is>
          <t>VÄSTERNORRLANDS LÄN</t>
        </is>
      </c>
      <c r="E513" t="inlineStr">
        <is>
          <t>ÖRNSKÖLDSVIK</t>
        </is>
      </c>
      <c r="G513" t="n">
        <v>16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3286-2021</t>
        </is>
      </c>
      <c r="B514" s="1" t="n">
        <v>44217</v>
      </c>
      <c r="C514" s="1" t="n">
        <v>45955</v>
      </c>
      <c r="D514" t="inlineStr">
        <is>
          <t>VÄSTERNORRLANDS LÄN</t>
        </is>
      </c>
      <c r="E514" t="inlineStr">
        <is>
          <t>ÖRNSKÖLDSVIK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7143-2021</t>
        </is>
      </c>
      <c r="B515" s="1" t="n">
        <v>44237</v>
      </c>
      <c r="C515" s="1" t="n">
        <v>45955</v>
      </c>
      <c r="D515" t="inlineStr">
        <is>
          <t>VÄSTERNORRLANDS LÄN</t>
        </is>
      </c>
      <c r="E515" t="inlineStr">
        <is>
          <t>ÖRNSKÖLDSVIK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48979-2023</t>
        </is>
      </c>
      <c r="B516" s="1" t="n">
        <v>45209.63055555556</v>
      </c>
      <c r="C516" s="1" t="n">
        <v>45955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Holmen skog AB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48001-2023</t>
        </is>
      </c>
      <c r="B517" s="1" t="n">
        <v>45204</v>
      </c>
      <c r="C517" s="1" t="n">
        <v>45955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55570-2021</t>
        </is>
      </c>
      <c r="B518" s="1" t="n">
        <v>44475</v>
      </c>
      <c r="C518" s="1" t="n">
        <v>45955</v>
      </c>
      <c r="D518" t="inlineStr">
        <is>
          <t>VÄSTERNORRLANDS LÄN</t>
        </is>
      </c>
      <c r="E518" t="inlineStr">
        <is>
          <t>ÖRNSKÖLDSVIK</t>
        </is>
      </c>
      <c r="F518" t="inlineStr">
        <is>
          <t>Holmen skog AB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38811-2022</t>
        </is>
      </c>
      <c r="B519" s="1" t="n">
        <v>44816</v>
      </c>
      <c r="C519" s="1" t="n">
        <v>45955</v>
      </c>
      <c r="D519" t="inlineStr">
        <is>
          <t>VÄSTERNORRLANDS LÄN</t>
        </is>
      </c>
      <c r="E519" t="inlineStr">
        <is>
          <t>ÖRNSKÖLDSVIK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12960-2022</t>
        </is>
      </c>
      <c r="B520" s="1" t="n">
        <v>44642</v>
      </c>
      <c r="C520" s="1" t="n">
        <v>45955</v>
      </c>
      <c r="D520" t="inlineStr">
        <is>
          <t>VÄSTERNORRLANDS LÄN</t>
        </is>
      </c>
      <c r="E520" t="inlineStr">
        <is>
          <t>ÖRNSKÖLDSVIK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4345-2024</t>
        </is>
      </c>
      <c r="B521" s="1" t="n">
        <v>45324.88559027778</v>
      </c>
      <c r="C521" s="1" t="n">
        <v>45955</v>
      </c>
      <c r="D521" t="inlineStr">
        <is>
          <t>VÄSTERNORRLANDS LÄN</t>
        </is>
      </c>
      <c r="E521" t="inlineStr">
        <is>
          <t>ÖRNSKÖLDSVIK</t>
        </is>
      </c>
      <c r="G521" t="n">
        <v>9.1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26849-2021</t>
        </is>
      </c>
      <c r="B522" s="1" t="n">
        <v>44349</v>
      </c>
      <c r="C522" s="1" t="n">
        <v>45955</v>
      </c>
      <c r="D522" t="inlineStr">
        <is>
          <t>VÄSTERNORRLANDS LÄN</t>
        </is>
      </c>
      <c r="E522" t="inlineStr">
        <is>
          <t>ÖRNSKÖLDSVIK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48554-2021</t>
        </is>
      </c>
      <c r="B523" s="1" t="n">
        <v>44452</v>
      </c>
      <c r="C523" s="1" t="n">
        <v>45955</v>
      </c>
      <c r="D523" t="inlineStr">
        <is>
          <t>VÄSTERNORRLANDS LÄN</t>
        </is>
      </c>
      <c r="E523" t="inlineStr">
        <is>
          <t>ÖRNSKÖLDSVIK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32831-2021</t>
        </is>
      </c>
      <c r="B524" s="1" t="n">
        <v>44375</v>
      </c>
      <c r="C524" s="1" t="n">
        <v>45955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58461-2021</t>
        </is>
      </c>
      <c r="B525" s="1" t="n">
        <v>44488</v>
      </c>
      <c r="C525" s="1" t="n">
        <v>45955</v>
      </c>
      <c r="D525" t="inlineStr">
        <is>
          <t>VÄSTERNORRLANDS LÄN</t>
        </is>
      </c>
      <c r="E525" t="inlineStr">
        <is>
          <t>ÖRNSKÖLDSVIK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56135-2020</t>
        </is>
      </c>
      <c r="B526" s="1" t="n">
        <v>44133</v>
      </c>
      <c r="C526" s="1" t="n">
        <v>45955</v>
      </c>
      <c r="D526" t="inlineStr">
        <is>
          <t>VÄSTERNORRLANDS LÄN</t>
        </is>
      </c>
      <c r="E526" t="inlineStr">
        <is>
          <t>ÖRNSKÖLDSVIK</t>
        </is>
      </c>
      <c r="G526" t="n">
        <v>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44948-2022</t>
        </is>
      </c>
      <c r="B527" s="1" t="n">
        <v>44841.57553240741</v>
      </c>
      <c r="C527" s="1" t="n">
        <v>45955</v>
      </c>
      <c r="D527" t="inlineStr">
        <is>
          <t>VÄSTERNORRLANDS LÄN</t>
        </is>
      </c>
      <c r="E527" t="inlineStr">
        <is>
          <t>ÖRNSKÖLDSVIK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31930-2023</t>
        </is>
      </c>
      <c r="B528" s="1" t="n">
        <v>45118</v>
      </c>
      <c r="C528" s="1" t="n">
        <v>45955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SCA</t>
        </is>
      </c>
      <c r="G528" t="n">
        <v>3.6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10763-2024</t>
        </is>
      </c>
      <c r="B529" s="1" t="n">
        <v>45369</v>
      </c>
      <c r="C529" s="1" t="n">
        <v>45955</v>
      </c>
      <c r="D529" t="inlineStr">
        <is>
          <t>VÄSTERNORRLANDS LÄN</t>
        </is>
      </c>
      <c r="E529" t="inlineStr">
        <is>
          <t>ÖRNSKÖLDSVIK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10776-2024</t>
        </is>
      </c>
      <c r="B530" s="1" t="n">
        <v>45369</v>
      </c>
      <c r="C530" s="1" t="n">
        <v>45955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26647-2022</t>
        </is>
      </c>
      <c r="B531" s="1" t="n">
        <v>44739</v>
      </c>
      <c r="C531" s="1" t="n">
        <v>45955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29012-2021</t>
        </is>
      </c>
      <c r="B532" s="1" t="n">
        <v>44358</v>
      </c>
      <c r="C532" s="1" t="n">
        <v>45955</v>
      </c>
      <c r="D532" t="inlineStr">
        <is>
          <t>VÄSTERNORRLANDS LÄN</t>
        </is>
      </c>
      <c r="E532" t="inlineStr">
        <is>
          <t>ÖRNSKÖLDSVIK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63458-2021</t>
        </is>
      </c>
      <c r="B533" s="1" t="n">
        <v>44508</v>
      </c>
      <c r="C533" s="1" t="n">
        <v>45955</v>
      </c>
      <c r="D533" t="inlineStr">
        <is>
          <t>VÄSTERNORRLANDS LÄN</t>
        </is>
      </c>
      <c r="E533" t="inlineStr">
        <is>
          <t>ÖRNSKÖLDSVIK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54340-2021</t>
        </is>
      </c>
      <c r="B534" s="1" t="n">
        <v>44473.04076388889</v>
      </c>
      <c r="C534" s="1" t="n">
        <v>45955</v>
      </c>
      <c r="D534" t="inlineStr">
        <is>
          <t>VÄSTERNORRLANDS LÄN</t>
        </is>
      </c>
      <c r="E534" t="inlineStr">
        <is>
          <t>ÖRNSKÖLDSVIK</t>
        </is>
      </c>
      <c r="G534" t="n">
        <v>5.4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26429-2023</t>
        </is>
      </c>
      <c r="B535" s="1" t="n">
        <v>45089</v>
      </c>
      <c r="C535" s="1" t="n">
        <v>45955</v>
      </c>
      <c r="D535" t="inlineStr">
        <is>
          <t>VÄSTERNORRLANDS LÄN</t>
        </is>
      </c>
      <c r="E535" t="inlineStr">
        <is>
          <t>ÖRNSKÖLDSVIK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27498-2023</t>
        </is>
      </c>
      <c r="B536" s="1" t="n">
        <v>45097</v>
      </c>
      <c r="C536" s="1" t="n">
        <v>45955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Holmen skog AB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5276-2021</t>
        </is>
      </c>
      <c r="B537" s="1" t="n">
        <v>44225</v>
      </c>
      <c r="C537" s="1" t="n">
        <v>45955</v>
      </c>
      <c r="D537" t="inlineStr">
        <is>
          <t>VÄSTERNORRLANDS LÄN</t>
        </is>
      </c>
      <c r="E537" t="inlineStr">
        <is>
          <t>ÖRNSKÖLDSVIK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18074-2022</t>
        </is>
      </c>
      <c r="B538" s="1" t="n">
        <v>44684</v>
      </c>
      <c r="C538" s="1" t="n">
        <v>45955</v>
      </c>
      <c r="D538" t="inlineStr">
        <is>
          <t>VÄSTERNORRLANDS LÄN</t>
        </is>
      </c>
      <c r="E538" t="inlineStr">
        <is>
          <t>ÖRNSKÖLDSVIK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20096-2022</t>
        </is>
      </c>
      <c r="B539" s="1" t="n">
        <v>44698</v>
      </c>
      <c r="C539" s="1" t="n">
        <v>45955</v>
      </c>
      <c r="D539" t="inlineStr">
        <is>
          <t>VÄSTERNORRLANDS LÄN</t>
        </is>
      </c>
      <c r="E539" t="inlineStr">
        <is>
          <t>ÖRNSKÖLDSVIK</t>
        </is>
      </c>
      <c r="G539" t="n">
        <v>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31824-2021</t>
        </is>
      </c>
      <c r="B540" s="1" t="n">
        <v>44370.39030092592</v>
      </c>
      <c r="C540" s="1" t="n">
        <v>45955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39969-2024</t>
        </is>
      </c>
      <c r="B541" s="1" t="n">
        <v>45553.59498842592</v>
      </c>
      <c r="C541" s="1" t="n">
        <v>45955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Holmen skog AB</t>
        </is>
      </c>
      <c r="G541" t="n">
        <v>8.1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50362-2023</t>
        </is>
      </c>
      <c r="B542" s="1" t="n">
        <v>45209</v>
      </c>
      <c r="C542" s="1" t="n">
        <v>45955</v>
      </c>
      <c r="D542" t="inlineStr">
        <is>
          <t>VÄSTERNORRLANDS LÄN</t>
        </is>
      </c>
      <c r="E542" t="inlineStr">
        <is>
          <t>ÖRNSKÖLDSVIK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63449-2021</t>
        </is>
      </c>
      <c r="B543" s="1" t="n">
        <v>44508</v>
      </c>
      <c r="C543" s="1" t="n">
        <v>45955</v>
      </c>
      <c r="D543" t="inlineStr">
        <is>
          <t>VÄSTERNORRLANDS LÄN</t>
        </is>
      </c>
      <c r="E543" t="inlineStr">
        <is>
          <t>ÖRNSKÖLDSVIK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51054-2023</t>
        </is>
      </c>
      <c r="B544" s="1" t="n">
        <v>45218.64065972222</v>
      </c>
      <c r="C544" s="1" t="n">
        <v>45955</v>
      </c>
      <c r="D544" t="inlineStr">
        <is>
          <t>VÄSTERNORRLANDS LÄN</t>
        </is>
      </c>
      <c r="E544" t="inlineStr">
        <is>
          <t>ÖRNSKÖLDSVIK</t>
        </is>
      </c>
      <c r="F544" t="inlineStr">
        <is>
          <t>Holmen skog AB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21034-2024</t>
        </is>
      </c>
      <c r="B545" s="1" t="n">
        <v>45439</v>
      </c>
      <c r="C545" s="1" t="n">
        <v>45955</v>
      </c>
      <c r="D545" t="inlineStr">
        <is>
          <t>VÄSTERNORRLANDS LÄN</t>
        </is>
      </c>
      <c r="E545" t="inlineStr">
        <is>
          <t>ÖRNSKÖLDSVIK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42351-2021</t>
        </is>
      </c>
      <c r="B546" s="1" t="n">
        <v>44427</v>
      </c>
      <c r="C546" s="1" t="n">
        <v>45955</v>
      </c>
      <c r="D546" t="inlineStr">
        <is>
          <t>VÄSTERNORRLANDS LÄN</t>
        </is>
      </c>
      <c r="E546" t="inlineStr">
        <is>
          <t>ÖRNSKÖLDSVIK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55924-2020</t>
        </is>
      </c>
      <c r="B547" s="1" t="n">
        <v>44132</v>
      </c>
      <c r="C547" s="1" t="n">
        <v>45955</v>
      </c>
      <c r="D547" t="inlineStr">
        <is>
          <t>VÄSTERNORRLANDS LÄN</t>
        </is>
      </c>
      <c r="E547" t="inlineStr">
        <is>
          <t>ÖRNSKÖLDSVIK</t>
        </is>
      </c>
      <c r="G547" t="n">
        <v>10.1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21601-2022</t>
        </is>
      </c>
      <c r="B548" s="1" t="n">
        <v>44706</v>
      </c>
      <c r="C548" s="1" t="n">
        <v>45955</v>
      </c>
      <c r="D548" t="inlineStr">
        <is>
          <t>VÄSTERNORRLANDS LÄN</t>
        </is>
      </c>
      <c r="E548" t="inlineStr">
        <is>
          <t>ÖRNSKÖLDSVIK</t>
        </is>
      </c>
      <c r="F548" t="inlineStr">
        <is>
          <t>Holmen skog AB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9285-2024</t>
        </is>
      </c>
      <c r="B549" s="1" t="n">
        <v>45358.64868055555</v>
      </c>
      <c r="C549" s="1" t="n">
        <v>45955</v>
      </c>
      <c r="D549" t="inlineStr">
        <is>
          <t>VÄSTERNORRLANDS LÄN</t>
        </is>
      </c>
      <c r="E549" t="inlineStr">
        <is>
          <t>ÖRNSKÖLDSVIK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22077-2022</t>
        </is>
      </c>
      <c r="B550" s="1" t="n">
        <v>44711.92616898148</v>
      </c>
      <c r="C550" s="1" t="n">
        <v>45955</v>
      </c>
      <c r="D550" t="inlineStr">
        <is>
          <t>VÄSTERNORRLANDS LÄN</t>
        </is>
      </c>
      <c r="E550" t="inlineStr">
        <is>
          <t>ÖRNSKÖLDSVIK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69971-2021</t>
        </is>
      </c>
      <c r="B551" s="1" t="n">
        <v>44533</v>
      </c>
      <c r="C551" s="1" t="n">
        <v>45955</v>
      </c>
      <c r="D551" t="inlineStr">
        <is>
          <t>VÄSTERNORRLANDS LÄN</t>
        </is>
      </c>
      <c r="E551" t="inlineStr">
        <is>
          <t>ÖRNSKÖLDSVIK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21324-2024</t>
        </is>
      </c>
      <c r="B552" s="1" t="n">
        <v>45440.76388888889</v>
      </c>
      <c r="C552" s="1" t="n">
        <v>45955</v>
      </c>
      <c r="D552" t="inlineStr">
        <is>
          <t>VÄSTERNORRLANDS LÄN</t>
        </is>
      </c>
      <c r="E552" t="inlineStr">
        <is>
          <t>ÖRNSKÖLDSVIK</t>
        </is>
      </c>
      <c r="F552" t="inlineStr">
        <is>
          <t>Holmen skog AB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21533-2024</t>
        </is>
      </c>
      <c r="B553" s="1" t="n">
        <v>45441</v>
      </c>
      <c r="C553" s="1" t="n">
        <v>45955</v>
      </c>
      <c r="D553" t="inlineStr">
        <is>
          <t>VÄSTERNORRLANDS LÄN</t>
        </is>
      </c>
      <c r="E553" t="inlineStr">
        <is>
          <t>ÖRNSKÖLDSVIK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55638-2021</t>
        </is>
      </c>
      <c r="B554" s="1" t="n">
        <v>44476.34944444444</v>
      </c>
      <c r="C554" s="1" t="n">
        <v>45955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19409-2021</t>
        </is>
      </c>
      <c r="B555" s="1" t="n">
        <v>44309.94236111111</v>
      </c>
      <c r="C555" s="1" t="n">
        <v>45955</v>
      </c>
      <c r="D555" t="inlineStr">
        <is>
          <t>VÄSTERNORRLANDS LÄN</t>
        </is>
      </c>
      <c r="E555" t="inlineStr">
        <is>
          <t>ÖRNSKÖLDSVIK</t>
        </is>
      </c>
      <c r="F555" t="inlineStr">
        <is>
          <t>SCA</t>
        </is>
      </c>
      <c r="G555" t="n">
        <v>16.6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9799-2021</t>
        </is>
      </c>
      <c r="B556" s="1" t="n">
        <v>44251</v>
      </c>
      <c r="C556" s="1" t="n">
        <v>45955</v>
      </c>
      <c r="D556" t="inlineStr">
        <is>
          <t>VÄSTERNORRLANDS LÄN</t>
        </is>
      </c>
      <c r="E556" t="inlineStr">
        <is>
          <t>ÖRNSKÖLDSVIK</t>
        </is>
      </c>
      <c r="G556" t="n">
        <v>14.1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57310-2021</t>
        </is>
      </c>
      <c r="B557" s="1" t="n">
        <v>44483.43247685185</v>
      </c>
      <c r="C557" s="1" t="n">
        <v>45955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61622-2020</t>
        </is>
      </c>
      <c r="B558" s="1" t="n">
        <v>44158.52358796296</v>
      </c>
      <c r="C558" s="1" t="n">
        <v>45955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48004-2022</t>
        </is>
      </c>
      <c r="B559" s="1" t="n">
        <v>44855</v>
      </c>
      <c r="C559" s="1" t="n">
        <v>45955</v>
      </c>
      <c r="D559" t="inlineStr">
        <is>
          <t>VÄSTERNORRLANDS LÄN</t>
        </is>
      </c>
      <c r="E559" t="inlineStr">
        <is>
          <t>ÖRNSKÖLDSVIK</t>
        </is>
      </c>
      <c r="F559" t="inlineStr">
        <is>
          <t>Holmen skog AB</t>
        </is>
      </c>
      <c r="G559" t="n">
        <v>6.6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944-2022</t>
        </is>
      </c>
      <c r="B560" s="1" t="n">
        <v>44568</v>
      </c>
      <c r="C560" s="1" t="n">
        <v>45955</v>
      </c>
      <c r="D560" t="inlineStr">
        <is>
          <t>VÄSTERNORRLANDS LÄN</t>
        </is>
      </c>
      <c r="E560" t="inlineStr">
        <is>
          <t>ÖRNSKÖLDSVIK</t>
        </is>
      </c>
      <c r="G560" t="n">
        <v>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73637-2021</t>
        </is>
      </c>
      <c r="B561" s="1" t="n">
        <v>44552.4337962963</v>
      </c>
      <c r="C561" s="1" t="n">
        <v>45955</v>
      </c>
      <c r="D561" t="inlineStr">
        <is>
          <t>VÄSTERNORRLANDS LÄN</t>
        </is>
      </c>
      <c r="E561" t="inlineStr">
        <is>
          <t>ÖRNSKÖLDSVIK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18147-2023</t>
        </is>
      </c>
      <c r="B562" s="1" t="n">
        <v>45040.94042824074</v>
      </c>
      <c r="C562" s="1" t="n">
        <v>45955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SCA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33684-2022</t>
        </is>
      </c>
      <c r="B563" s="1" t="n">
        <v>44789</v>
      </c>
      <c r="C563" s="1" t="n">
        <v>45955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24164-2021</t>
        </is>
      </c>
      <c r="B564" s="1" t="n">
        <v>44336</v>
      </c>
      <c r="C564" s="1" t="n">
        <v>45955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57294-2023</t>
        </is>
      </c>
      <c r="B565" s="1" t="n">
        <v>45245.60854166667</v>
      </c>
      <c r="C565" s="1" t="n">
        <v>45955</v>
      </c>
      <c r="D565" t="inlineStr">
        <is>
          <t>VÄSTERNORRLANDS LÄN</t>
        </is>
      </c>
      <c r="E565" t="inlineStr">
        <is>
          <t>ÖRNSKÖLDSVIK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18422-2022</t>
        </is>
      </c>
      <c r="B566" s="1" t="n">
        <v>44687</v>
      </c>
      <c r="C566" s="1" t="n">
        <v>45955</v>
      </c>
      <c r="D566" t="inlineStr">
        <is>
          <t>VÄSTERNORRLANDS LÄN</t>
        </is>
      </c>
      <c r="E566" t="inlineStr">
        <is>
          <t>ÖRNSKÖLDSVIK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48541-2021</t>
        </is>
      </c>
      <c r="B567" s="1" t="n">
        <v>44452</v>
      </c>
      <c r="C567" s="1" t="n">
        <v>45955</v>
      </c>
      <c r="D567" t="inlineStr">
        <is>
          <t>VÄSTERNORRLANDS LÄN</t>
        </is>
      </c>
      <c r="E567" t="inlineStr">
        <is>
          <t>ÖRNSKÖLDSVIK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52290-2021</t>
        </is>
      </c>
      <c r="B568" s="1" t="n">
        <v>44463.66857638889</v>
      </c>
      <c r="C568" s="1" t="n">
        <v>45955</v>
      </c>
      <c r="D568" t="inlineStr">
        <is>
          <t>VÄSTERNORRLANDS LÄN</t>
        </is>
      </c>
      <c r="E568" t="inlineStr">
        <is>
          <t>ÖRNSKÖLDSVIK</t>
        </is>
      </c>
      <c r="F568" t="inlineStr">
        <is>
          <t>Holmen skog AB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37384-2024</t>
        </is>
      </c>
      <c r="B569" s="1" t="n">
        <v>45540</v>
      </c>
      <c r="C569" s="1" t="n">
        <v>45955</v>
      </c>
      <c r="D569" t="inlineStr">
        <is>
          <t>VÄSTERNORRLANDS LÄN</t>
        </is>
      </c>
      <c r="E569" t="inlineStr">
        <is>
          <t>ÖRNSKÖLDSVIK</t>
        </is>
      </c>
      <c r="F569" t="inlineStr">
        <is>
          <t>Holmen skog AB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13638-2021</t>
        </is>
      </c>
      <c r="B570" s="1" t="n">
        <v>44274</v>
      </c>
      <c r="C570" s="1" t="n">
        <v>45955</v>
      </c>
      <c r="D570" t="inlineStr">
        <is>
          <t>VÄSTERNORRLANDS LÄN</t>
        </is>
      </c>
      <c r="E570" t="inlineStr">
        <is>
          <t>ÖRNSKÖLDSVIK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67834-2021</t>
        </is>
      </c>
      <c r="B571" s="1" t="n">
        <v>44525.45952546296</v>
      </c>
      <c r="C571" s="1" t="n">
        <v>45955</v>
      </c>
      <c r="D571" t="inlineStr">
        <is>
          <t>VÄSTERNORRLANDS LÄN</t>
        </is>
      </c>
      <c r="E571" t="inlineStr">
        <is>
          <t>ÖRNSKÖLDSVIK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52062-2021</t>
        </is>
      </c>
      <c r="B572" s="1" t="n">
        <v>44463.38034722222</v>
      </c>
      <c r="C572" s="1" t="n">
        <v>45955</v>
      </c>
      <c r="D572" t="inlineStr">
        <is>
          <t>VÄSTERNORRLANDS LÄN</t>
        </is>
      </c>
      <c r="E572" t="inlineStr">
        <is>
          <t>ÖRNSKÖLDSVIK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30118-2021</t>
        </is>
      </c>
      <c r="B573" s="1" t="n">
        <v>44363</v>
      </c>
      <c r="C573" s="1" t="n">
        <v>45955</v>
      </c>
      <c r="D573" t="inlineStr">
        <is>
          <t>VÄSTERNORRLANDS LÄN</t>
        </is>
      </c>
      <c r="E573" t="inlineStr">
        <is>
          <t>ÖRNSKÖLDSVIK</t>
        </is>
      </c>
      <c r="G573" t="n">
        <v>10.4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62472-2021</t>
        </is>
      </c>
      <c r="B574" s="1" t="n">
        <v>44503.5502662037</v>
      </c>
      <c r="C574" s="1" t="n">
        <v>45955</v>
      </c>
      <c r="D574" t="inlineStr">
        <is>
          <t>VÄSTERNORRLANDS LÄN</t>
        </is>
      </c>
      <c r="E574" t="inlineStr">
        <is>
          <t>ÖRNSKÖLDSVIK</t>
        </is>
      </c>
      <c r="G574" t="n">
        <v>13.6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31345-2024</t>
        </is>
      </c>
      <c r="B575" s="1" t="n">
        <v>45504.92040509259</v>
      </c>
      <c r="C575" s="1" t="n">
        <v>45955</v>
      </c>
      <c r="D575" t="inlineStr">
        <is>
          <t>VÄSTERNORRLANDS LÄN</t>
        </is>
      </c>
      <c r="E575" t="inlineStr">
        <is>
          <t>ÖRNSKÖLDSVIK</t>
        </is>
      </c>
      <c r="F575" t="inlineStr">
        <is>
          <t>Holmen skog AB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59660-2021</t>
        </is>
      </c>
      <c r="B576" s="1" t="n">
        <v>44494</v>
      </c>
      <c r="C576" s="1" t="n">
        <v>45955</v>
      </c>
      <c r="D576" t="inlineStr">
        <is>
          <t>VÄSTERNORRLANDS LÄN</t>
        </is>
      </c>
      <c r="E576" t="inlineStr">
        <is>
          <t>ÖRNSKÖLDSVIK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13242-2025</t>
        </is>
      </c>
      <c r="B577" s="1" t="n">
        <v>45735.47721064815</v>
      </c>
      <c r="C577" s="1" t="n">
        <v>45955</v>
      </c>
      <c r="D577" t="inlineStr">
        <is>
          <t>VÄSTERNORRLANDS LÄN</t>
        </is>
      </c>
      <c r="E577" t="inlineStr">
        <is>
          <t>ÖRNSKÖLDSVIK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11779-2021</t>
        </is>
      </c>
      <c r="B578" s="1" t="n">
        <v>44265</v>
      </c>
      <c r="C578" s="1" t="n">
        <v>45955</v>
      </c>
      <c r="D578" t="inlineStr">
        <is>
          <t>VÄSTERNORRLANDS LÄN</t>
        </is>
      </c>
      <c r="E578" t="inlineStr">
        <is>
          <t>ÖRNSKÖLDSVIK</t>
        </is>
      </c>
      <c r="G578" t="n">
        <v>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16209-2022</t>
        </is>
      </c>
      <c r="B579" s="1" t="n">
        <v>44670</v>
      </c>
      <c r="C579" s="1" t="n">
        <v>45955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Holmen skog AB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16211-2022</t>
        </is>
      </c>
      <c r="B580" s="1" t="n">
        <v>44670</v>
      </c>
      <c r="C580" s="1" t="n">
        <v>45955</v>
      </c>
      <c r="D580" t="inlineStr">
        <is>
          <t>VÄSTERNORRLANDS LÄN</t>
        </is>
      </c>
      <c r="E580" t="inlineStr">
        <is>
          <t>ÖRNSKÖLDSVIK</t>
        </is>
      </c>
      <c r="F580" t="inlineStr">
        <is>
          <t>Holmen skog AB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45050-2021</t>
        </is>
      </c>
      <c r="B581" s="1" t="n">
        <v>44439</v>
      </c>
      <c r="C581" s="1" t="n">
        <v>45955</v>
      </c>
      <c r="D581" t="inlineStr">
        <is>
          <t>VÄSTERNORRLANDS LÄN</t>
        </is>
      </c>
      <c r="E581" t="inlineStr">
        <is>
          <t>ÖRNSKÖLDSVIK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65317-2021</t>
        </is>
      </c>
      <c r="B582" s="1" t="n">
        <v>44515.62831018519</v>
      </c>
      <c r="C582" s="1" t="n">
        <v>45955</v>
      </c>
      <c r="D582" t="inlineStr">
        <is>
          <t>VÄSTERNORRLANDS LÄN</t>
        </is>
      </c>
      <c r="E582" t="inlineStr">
        <is>
          <t>ÖRNSKÖLDSVIK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25926-2024</t>
        </is>
      </c>
      <c r="B583" s="1" t="n">
        <v>45467.6140162037</v>
      </c>
      <c r="C583" s="1" t="n">
        <v>45955</v>
      </c>
      <c r="D583" t="inlineStr">
        <is>
          <t>VÄSTERNORRLANDS LÄN</t>
        </is>
      </c>
      <c r="E583" t="inlineStr">
        <is>
          <t>ÖRNSKÖLDSVIK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33698-2021</t>
        </is>
      </c>
      <c r="B584" s="1" t="n">
        <v>44378</v>
      </c>
      <c r="C584" s="1" t="n">
        <v>45955</v>
      </c>
      <c r="D584" t="inlineStr">
        <is>
          <t>VÄSTERNORRLANDS LÄN</t>
        </is>
      </c>
      <c r="E584" t="inlineStr">
        <is>
          <t>ÖRNSKÖLDSVIK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30598-2021</t>
        </is>
      </c>
      <c r="B585" s="1" t="n">
        <v>44364</v>
      </c>
      <c r="C585" s="1" t="n">
        <v>45955</v>
      </c>
      <c r="D585" t="inlineStr">
        <is>
          <t>VÄSTERNORRLANDS LÄN</t>
        </is>
      </c>
      <c r="E585" t="inlineStr">
        <is>
          <t>ÖRNSKÖLDSVIK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72876-2021</t>
        </is>
      </c>
      <c r="B586" s="1" t="n">
        <v>44547.55855324074</v>
      </c>
      <c r="C586" s="1" t="n">
        <v>45955</v>
      </c>
      <c r="D586" t="inlineStr">
        <is>
          <t>VÄSTERNORRLANDS LÄN</t>
        </is>
      </c>
      <c r="E586" t="inlineStr">
        <is>
          <t>ÖRNSKÖLDSVIK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57438-2021</t>
        </is>
      </c>
      <c r="B587" s="1" t="n">
        <v>44483</v>
      </c>
      <c r="C587" s="1" t="n">
        <v>45955</v>
      </c>
      <c r="D587" t="inlineStr">
        <is>
          <t>VÄSTERNORRLANDS LÄN</t>
        </is>
      </c>
      <c r="E587" t="inlineStr">
        <is>
          <t>ÖRNSKÖLDSVIK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31244-2023</t>
        </is>
      </c>
      <c r="B588" s="1" t="n">
        <v>45114.35319444445</v>
      </c>
      <c r="C588" s="1" t="n">
        <v>45955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Holmen skog AB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29498-2023</t>
        </is>
      </c>
      <c r="B589" s="1" t="n">
        <v>45106.59748842593</v>
      </c>
      <c r="C589" s="1" t="n">
        <v>45955</v>
      </c>
      <c r="D589" t="inlineStr">
        <is>
          <t>VÄSTERNORRLANDS LÄN</t>
        </is>
      </c>
      <c r="E589" t="inlineStr">
        <is>
          <t>ÖRNSKÖLDSVIK</t>
        </is>
      </c>
      <c r="F589" t="inlineStr">
        <is>
          <t>Holmen skog AB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36704-2024</t>
        </is>
      </c>
      <c r="B590" s="1" t="n">
        <v>45537.71113425926</v>
      </c>
      <c r="C590" s="1" t="n">
        <v>45955</v>
      </c>
      <c r="D590" t="inlineStr">
        <is>
          <t>VÄSTERNORRLANDS LÄN</t>
        </is>
      </c>
      <c r="E590" t="inlineStr">
        <is>
          <t>ÖRNSKÖLDSVIK</t>
        </is>
      </c>
      <c r="F590" t="inlineStr">
        <is>
          <t>Holmen skog AB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66752-2021</t>
        </is>
      </c>
      <c r="B591" s="1" t="n">
        <v>44521</v>
      </c>
      <c r="C591" s="1" t="n">
        <v>45955</v>
      </c>
      <c r="D591" t="inlineStr">
        <is>
          <t>VÄSTERNORRLANDS LÄN</t>
        </is>
      </c>
      <c r="E591" t="inlineStr">
        <is>
          <t>ÖRNSKÖLDSVIK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64714-2021</t>
        </is>
      </c>
      <c r="B592" s="1" t="n">
        <v>44512</v>
      </c>
      <c r="C592" s="1" t="n">
        <v>45955</v>
      </c>
      <c r="D592" t="inlineStr">
        <is>
          <t>VÄSTERNORRLANDS LÄN</t>
        </is>
      </c>
      <c r="E592" t="inlineStr">
        <is>
          <t>ÖRNSKÖLDSVIK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34123-2023</t>
        </is>
      </c>
      <c r="B593" s="1" t="n">
        <v>45135</v>
      </c>
      <c r="C593" s="1" t="n">
        <v>45955</v>
      </c>
      <c r="D593" t="inlineStr">
        <is>
          <t>VÄSTERNORRLANDS LÄN</t>
        </is>
      </c>
      <c r="E593" t="inlineStr">
        <is>
          <t>ÖRNSKÖLDSVIK</t>
        </is>
      </c>
      <c r="F593" t="inlineStr">
        <is>
          <t>Holmen skog AB</t>
        </is>
      </c>
      <c r="G593" t="n">
        <v>0.3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15989-2025</t>
        </is>
      </c>
      <c r="B594" s="1" t="n">
        <v>45749.57783564815</v>
      </c>
      <c r="C594" s="1" t="n">
        <v>45955</v>
      </c>
      <c r="D594" t="inlineStr">
        <is>
          <t>VÄSTERNORRLANDS LÄN</t>
        </is>
      </c>
      <c r="E594" t="inlineStr">
        <is>
          <t>ÖRNSKÖLDSVIK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24808-2024</t>
        </is>
      </c>
      <c r="B595" s="1" t="n">
        <v>45460.95358796296</v>
      </c>
      <c r="C595" s="1" t="n">
        <v>45955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55520-2021</t>
        </is>
      </c>
      <c r="B596" s="1" t="n">
        <v>44475</v>
      </c>
      <c r="C596" s="1" t="n">
        <v>45955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9.300000000000001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17639-2025</t>
        </is>
      </c>
      <c r="B597" s="1" t="n">
        <v>45758.3203587963</v>
      </c>
      <c r="C597" s="1" t="n">
        <v>45955</v>
      </c>
      <c r="D597" t="inlineStr">
        <is>
          <t>VÄSTERNORRLANDS LÄN</t>
        </is>
      </c>
      <c r="E597" t="inlineStr">
        <is>
          <t>ÖRNSKÖLDSVIK</t>
        </is>
      </c>
      <c r="G597" t="n">
        <v>11.2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51832-2022</t>
        </is>
      </c>
      <c r="B598" s="1" t="n">
        <v>44872</v>
      </c>
      <c r="C598" s="1" t="n">
        <v>45955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Holmen skog AB</t>
        </is>
      </c>
      <c r="G598" t="n">
        <v>13.8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54174-2021</t>
        </is>
      </c>
      <c r="B599" s="1" t="n">
        <v>44470.5666087963</v>
      </c>
      <c r="C599" s="1" t="n">
        <v>45955</v>
      </c>
      <c r="D599" t="inlineStr">
        <is>
          <t>VÄSTERNORRLANDS LÄN</t>
        </is>
      </c>
      <c r="E599" t="inlineStr">
        <is>
          <t>ÖRNSKÖLDSVIK</t>
        </is>
      </c>
      <c r="G599" t="n">
        <v>10.4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16067-2025</t>
        </is>
      </c>
      <c r="B600" s="1" t="n">
        <v>45749.66819444444</v>
      </c>
      <c r="C600" s="1" t="n">
        <v>45955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Holmen skog AB</t>
        </is>
      </c>
      <c r="G600" t="n">
        <v>10.5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42139-2024</t>
        </is>
      </c>
      <c r="B601" s="1" t="n">
        <v>45562.42746527777</v>
      </c>
      <c r="C601" s="1" t="n">
        <v>45955</v>
      </c>
      <c r="D601" t="inlineStr">
        <is>
          <t>VÄSTERNORRLANDS LÄN</t>
        </is>
      </c>
      <c r="E601" t="inlineStr">
        <is>
          <t>ÖRNSKÖLDSVIK</t>
        </is>
      </c>
      <c r="F601" t="inlineStr">
        <is>
          <t>Holmen skog AB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20177-2025</t>
        </is>
      </c>
      <c r="B602" s="1" t="n">
        <v>45772</v>
      </c>
      <c r="C602" s="1" t="n">
        <v>45955</v>
      </c>
      <c r="D602" t="inlineStr">
        <is>
          <t>VÄSTERNORRLANDS LÄN</t>
        </is>
      </c>
      <c r="E602" t="inlineStr">
        <is>
          <t>ÖRNSKÖLDSVIK</t>
        </is>
      </c>
      <c r="G602" t="n">
        <v>9.4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426-2024</t>
        </is>
      </c>
      <c r="B603" s="1" t="n">
        <v>45296.53644675926</v>
      </c>
      <c r="C603" s="1" t="n">
        <v>45955</v>
      </c>
      <c r="D603" t="inlineStr">
        <is>
          <t>VÄSTERNORRLANDS LÄN</t>
        </is>
      </c>
      <c r="E603" t="inlineStr">
        <is>
          <t>ÖRNSKÖLDSVIK</t>
        </is>
      </c>
      <c r="F603" t="inlineStr">
        <is>
          <t>Holmen skog AB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39808-2024</t>
        </is>
      </c>
      <c r="B604" s="1" t="n">
        <v>45553.37101851852</v>
      </c>
      <c r="C604" s="1" t="n">
        <v>45955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Holmen skog AB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53457-2023</t>
        </is>
      </c>
      <c r="B605" s="1" t="n">
        <v>45229.96641203704</v>
      </c>
      <c r="C605" s="1" t="n">
        <v>45955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SCA</t>
        </is>
      </c>
      <c r="G605" t="n">
        <v>5.3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63270-2020</t>
        </is>
      </c>
      <c r="B606" s="1" t="n">
        <v>44164</v>
      </c>
      <c r="C606" s="1" t="n">
        <v>45955</v>
      </c>
      <c r="D606" t="inlineStr">
        <is>
          <t>VÄSTERNORRLANDS LÄN</t>
        </is>
      </c>
      <c r="E606" t="inlineStr">
        <is>
          <t>ÖRNSKÖLDSVIK</t>
        </is>
      </c>
      <c r="G606" t="n">
        <v>19.5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20600-2022</t>
        </is>
      </c>
      <c r="B607" s="1" t="n">
        <v>44700</v>
      </c>
      <c r="C607" s="1" t="n">
        <v>45955</v>
      </c>
      <c r="D607" t="inlineStr">
        <is>
          <t>VÄSTERNORRLANDS LÄN</t>
        </is>
      </c>
      <c r="E607" t="inlineStr">
        <is>
          <t>ÖRNSKÖLDSVIK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21258-2022</t>
        </is>
      </c>
      <c r="B608" s="1" t="n">
        <v>44706</v>
      </c>
      <c r="C608" s="1" t="n">
        <v>45955</v>
      </c>
      <c r="D608" t="inlineStr">
        <is>
          <t>VÄSTERNORRLANDS LÄN</t>
        </is>
      </c>
      <c r="E608" t="inlineStr">
        <is>
          <t>ÖRNSKÖLDSVIK</t>
        </is>
      </c>
      <c r="G608" t="n">
        <v>9.6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22574-2024</t>
        </is>
      </c>
      <c r="B609" s="1" t="n">
        <v>45447</v>
      </c>
      <c r="C609" s="1" t="n">
        <v>45955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0.1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59495-2023</t>
        </is>
      </c>
      <c r="B610" s="1" t="n">
        <v>45253</v>
      </c>
      <c r="C610" s="1" t="n">
        <v>45955</v>
      </c>
      <c r="D610" t="inlineStr">
        <is>
          <t>VÄSTERNORRLANDS LÄN</t>
        </is>
      </c>
      <c r="E610" t="inlineStr">
        <is>
          <t>ÖRNSKÖLDSVIK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59581-2023</t>
        </is>
      </c>
      <c r="B611" s="1" t="n">
        <v>45254.60465277778</v>
      </c>
      <c r="C611" s="1" t="n">
        <v>45955</v>
      </c>
      <c r="D611" t="inlineStr">
        <is>
          <t>VÄSTERNORRLANDS LÄN</t>
        </is>
      </c>
      <c r="E611" t="inlineStr">
        <is>
          <t>ÖRNSKÖLDSVIK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30263-2024</t>
        </is>
      </c>
      <c r="B612" s="1" t="n">
        <v>45489</v>
      </c>
      <c r="C612" s="1" t="n">
        <v>45955</v>
      </c>
      <c r="D612" t="inlineStr">
        <is>
          <t>VÄSTERNORRLANDS LÄN</t>
        </is>
      </c>
      <c r="E612" t="inlineStr">
        <is>
          <t>ÖRNSKÖLDSVIK</t>
        </is>
      </c>
      <c r="G612" t="n">
        <v>11.5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17218-2025</t>
        </is>
      </c>
      <c r="B613" s="1" t="n">
        <v>45756.45168981481</v>
      </c>
      <c r="C613" s="1" t="n">
        <v>45955</v>
      </c>
      <c r="D613" t="inlineStr">
        <is>
          <t>VÄSTERNORRLANDS LÄN</t>
        </is>
      </c>
      <c r="E613" t="inlineStr">
        <is>
          <t>ÖRNSKÖLDSVIK</t>
        </is>
      </c>
      <c r="G613" t="n">
        <v>0.2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17236-2025</t>
        </is>
      </c>
      <c r="B614" s="1" t="n">
        <v>45756.47702546296</v>
      </c>
      <c r="C614" s="1" t="n">
        <v>45955</v>
      </c>
      <c r="D614" t="inlineStr">
        <is>
          <t>VÄSTERNORRLANDS LÄN</t>
        </is>
      </c>
      <c r="E614" t="inlineStr">
        <is>
          <t>ÖRNSKÖLDSVIK</t>
        </is>
      </c>
      <c r="F614" t="inlineStr">
        <is>
          <t>Holmen skog AB</t>
        </is>
      </c>
      <c r="G614" t="n">
        <v>17.1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16926-2025</t>
        </is>
      </c>
      <c r="B615" s="1" t="n">
        <v>45755.39195601852</v>
      </c>
      <c r="C615" s="1" t="n">
        <v>45955</v>
      </c>
      <c r="D615" t="inlineStr">
        <is>
          <t>VÄSTERNORRLANDS LÄN</t>
        </is>
      </c>
      <c r="E615" t="inlineStr">
        <is>
          <t>ÖRNSKÖLDSVIK</t>
        </is>
      </c>
      <c r="G615" t="n">
        <v>2.3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21418-2025</t>
        </is>
      </c>
      <c r="B616" s="1" t="n">
        <v>45692</v>
      </c>
      <c r="C616" s="1" t="n">
        <v>45955</v>
      </c>
      <c r="D616" t="inlineStr">
        <is>
          <t>VÄSTERNORRLANDS LÄN</t>
        </is>
      </c>
      <c r="E616" t="inlineStr">
        <is>
          <t>ÖRNSKÖLDSVIK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13161-2025</t>
        </is>
      </c>
      <c r="B617" s="1" t="n">
        <v>45734</v>
      </c>
      <c r="C617" s="1" t="n">
        <v>45955</v>
      </c>
      <c r="D617" t="inlineStr">
        <is>
          <t>VÄSTERNORRLANDS LÄN</t>
        </is>
      </c>
      <c r="E617" t="inlineStr">
        <is>
          <t>ÖRNSKÖLDSVIK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22289-2024</t>
        </is>
      </c>
      <c r="B618" s="1" t="n">
        <v>45446</v>
      </c>
      <c r="C618" s="1" t="n">
        <v>45955</v>
      </c>
      <c r="D618" t="inlineStr">
        <is>
          <t>VÄSTERNORRLANDS LÄN</t>
        </is>
      </c>
      <c r="E618" t="inlineStr">
        <is>
          <t>ÖRNSKÖLDSVIK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18051-2024</t>
        </is>
      </c>
      <c r="B619" s="1" t="n">
        <v>45420</v>
      </c>
      <c r="C619" s="1" t="n">
        <v>45955</v>
      </c>
      <c r="D619" t="inlineStr">
        <is>
          <t>VÄSTERNORRLANDS LÄN</t>
        </is>
      </c>
      <c r="E619" t="inlineStr">
        <is>
          <t>ÖRNSKÖLDSVIK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21322-2024</t>
        </is>
      </c>
      <c r="B620" s="1" t="n">
        <v>45440.74586805556</v>
      </c>
      <c r="C620" s="1" t="n">
        <v>45955</v>
      </c>
      <c r="D620" t="inlineStr">
        <is>
          <t>VÄSTERNORRLANDS LÄN</t>
        </is>
      </c>
      <c r="E620" t="inlineStr">
        <is>
          <t>ÖRNSKÖLDSVIK</t>
        </is>
      </c>
      <c r="F620" t="inlineStr">
        <is>
          <t>Holmen skog AB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58287-2024</t>
        </is>
      </c>
      <c r="B621" s="1" t="n">
        <v>45632.5887037037</v>
      </c>
      <c r="C621" s="1" t="n">
        <v>45955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37177-2024</t>
        </is>
      </c>
      <c r="B622" s="1" t="n">
        <v>45539</v>
      </c>
      <c r="C622" s="1" t="n">
        <v>45955</v>
      </c>
      <c r="D622" t="inlineStr">
        <is>
          <t>VÄSTERNORRLANDS LÄN</t>
        </is>
      </c>
      <c r="E622" t="inlineStr">
        <is>
          <t>ÖRNSKÖLDSVIK</t>
        </is>
      </c>
      <c r="G622" t="n">
        <v>5.8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60712-2024</t>
        </is>
      </c>
      <c r="B623" s="1" t="n">
        <v>45644.50653935185</v>
      </c>
      <c r="C623" s="1" t="n">
        <v>45955</v>
      </c>
      <c r="D623" t="inlineStr">
        <is>
          <t>VÄSTERNORRLANDS LÄN</t>
        </is>
      </c>
      <c r="E623" t="inlineStr">
        <is>
          <t>ÖRNSKÖLDSVIK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58689-2024</t>
        </is>
      </c>
      <c r="B624" s="1" t="n">
        <v>45635.62480324074</v>
      </c>
      <c r="C624" s="1" t="n">
        <v>45955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17493-2024</t>
        </is>
      </c>
      <c r="B625" s="1" t="n">
        <v>45415.51228009259</v>
      </c>
      <c r="C625" s="1" t="n">
        <v>45955</v>
      </c>
      <c r="D625" t="inlineStr">
        <is>
          <t>VÄSTERNORRLANDS LÄN</t>
        </is>
      </c>
      <c r="E625" t="inlineStr">
        <is>
          <t>ÖRNSKÖLDSVIK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42366-2022</t>
        </is>
      </c>
      <c r="B626" s="1" t="n">
        <v>44831.38560185185</v>
      </c>
      <c r="C626" s="1" t="n">
        <v>45955</v>
      </c>
      <c r="D626" t="inlineStr">
        <is>
          <t>VÄSTERNORRLANDS LÄN</t>
        </is>
      </c>
      <c r="E626" t="inlineStr">
        <is>
          <t>ÖRNSKÖLDSVIK</t>
        </is>
      </c>
      <c r="F626" t="inlineStr">
        <is>
          <t>Holmen skog AB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20127-2022</t>
        </is>
      </c>
      <c r="B627" s="1" t="n">
        <v>44698</v>
      </c>
      <c r="C627" s="1" t="n">
        <v>45955</v>
      </c>
      <c r="D627" t="inlineStr">
        <is>
          <t>VÄSTERNORRLANDS LÄN</t>
        </is>
      </c>
      <c r="E627" t="inlineStr">
        <is>
          <t>ÖRNSKÖLDSVIK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59392-2024</t>
        </is>
      </c>
      <c r="B628" s="1" t="n">
        <v>45637</v>
      </c>
      <c r="C628" s="1" t="n">
        <v>45955</v>
      </c>
      <c r="D628" t="inlineStr">
        <is>
          <t>VÄSTERNORRLANDS LÄN</t>
        </is>
      </c>
      <c r="E628" t="inlineStr">
        <is>
          <t>ÖRNSKÖLDSVIK</t>
        </is>
      </c>
      <c r="G628" t="n">
        <v>8.5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59393-2024</t>
        </is>
      </c>
      <c r="B629" s="1" t="n">
        <v>45637</v>
      </c>
      <c r="C629" s="1" t="n">
        <v>45955</v>
      </c>
      <c r="D629" t="inlineStr">
        <is>
          <t>VÄSTERNORRLANDS LÄN</t>
        </is>
      </c>
      <c r="E629" t="inlineStr">
        <is>
          <t>ÖRNSKÖLDSVIK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24850-2021</t>
        </is>
      </c>
      <c r="B630" s="1" t="n">
        <v>44340.86310185185</v>
      </c>
      <c r="C630" s="1" t="n">
        <v>45955</v>
      </c>
      <c r="D630" t="inlineStr">
        <is>
          <t>VÄSTERNORRLANDS LÄN</t>
        </is>
      </c>
      <c r="E630" t="inlineStr">
        <is>
          <t>ÖRNSKÖLDSVIK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30604-2021</t>
        </is>
      </c>
      <c r="B631" s="1" t="n">
        <v>44364</v>
      </c>
      <c r="C631" s="1" t="n">
        <v>45955</v>
      </c>
      <c r="D631" t="inlineStr">
        <is>
          <t>VÄSTERNORRLANDS LÄN</t>
        </is>
      </c>
      <c r="E631" t="inlineStr">
        <is>
          <t>ÖRNSKÖLDSVIK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55021-2023</t>
        </is>
      </c>
      <c r="B632" s="1" t="n">
        <v>45237</v>
      </c>
      <c r="C632" s="1" t="n">
        <v>45955</v>
      </c>
      <c r="D632" t="inlineStr">
        <is>
          <t>VÄSTERNORRLANDS LÄN</t>
        </is>
      </c>
      <c r="E632" t="inlineStr">
        <is>
          <t>ÖRNSKÖLDSVIK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57807-2024</t>
        </is>
      </c>
      <c r="B633" s="1" t="n">
        <v>45631.35287037037</v>
      </c>
      <c r="C633" s="1" t="n">
        <v>45955</v>
      </c>
      <c r="D633" t="inlineStr">
        <is>
          <t>VÄSTERNORRLANDS LÄN</t>
        </is>
      </c>
      <c r="E633" t="inlineStr">
        <is>
          <t>ÖRNSKÖLDSVIK</t>
        </is>
      </c>
      <c r="G633" t="n">
        <v>10.3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61343-2024</t>
        </is>
      </c>
      <c r="B634" s="1" t="n">
        <v>45646.37037037037</v>
      </c>
      <c r="C634" s="1" t="n">
        <v>45955</v>
      </c>
      <c r="D634" t="inlineStr">
        <is>
          <t>VÄSTERNORRLANDS LÄN</t>
        </is>
      </c>
      <c r="E634" t="inlineStr">
        <is>
          <t>ÖRNSKÖLDSVIK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61344-2024</t>
        </is>
      </c>
      <c r="B635" s="1" t="n">
        <v>45646.37256944444</v>
      </c>
      <c r="C635" s="1" t="n">
        <v>45955</v>
      </c>
      <c r="D635" t="inlineStr">
        <is>
          <t>VÄSTERNORRLANDS LÄN</t>
        </is>
      </c>
      <c r="E635" t="inlineStr">
        <is>
          <t>ÖRNSKÖLDSVIK</t>
        </is>
      </c>
      <c r="G635" t="n">
        <v>4.3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61400-2024</t>
        </is>
      </c>
      <c r="B636" s="1" t="n">
        <v>45646.42946759259</v>
      </c>
      <c r="C636" s="1" t="n">
        <v>45955</v>
      </c>
      <c r="D636" t="inlineStr">
        <is>
          <t>VÄSTERNORRLANDS LÄN</t>
        </is>
      </c>
      <c r="E636" t="inlineStr">
        <is>
          <t>ÖRNSKÖLDSVIK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29092-2024</t>
        </is>
      </c>
      <c r="B637" s="1" t="n">
        <v>45481.93005787037</v>
      </c>
      <c r="C637" s="1" t="n">
        <v>45955</v>
      </c>
      <c r="D637" t="inlineStr">
        <is>
          <t>VÄSTERNORRLANDS LÄN</t>
        </is>
      </c>
      <c r="E637" t="inlineStr">
        <is>
          <t>ÖRNSKÖLDSVIK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4341-2024</t>
        </is>
      </c>
      <c r="B638" s="1" t="n">
        <v>45324.82131944445</v>
      </c>
      <c r="C638" s="1" t="n">
        <v>45955</v>
      </c>
      <c r="D638" t="inlineStr">
        <is>
          <t>VÄSTERNORRLANDS LÄN</t>
        </is>
      </c>
      <c r="E638" t="inlineStr">
        <is>
          <t>ÖRNSKÖLDSVIK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4344-2024</t>
        </is>
      </c>
      <c r="B639" s="1" t="n">
        <v>45324.83277777778</v>
      </c>
      <c r="C639" s="1" t="n">
        <v>45955</v>
      </c>
      <c r="D639" t="inlineStr">
        <is>
          <t>VÄSTERNORRLANDS LÄN</t>
        </is>
      </c>
      <c r="E639" t="inlineStr">
        <is>
          <t>ÖRNSKÖLDSVIK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2538-2024</t>
        </is>
      </c>
      <c r="B640" s="1" t="n">
        <v>45313</v>
      </c>
      <c r="C640" s="1" t="n">
        <v>45955</v>
      </c>
      <c r="D640" t="inlineStr">
        <is>
          <t>VÄSTERNORRLANDS LÄN</t>
        </is>
      </c>
      <c r="E640" t="inlineStr">
        <is>
          <t>ÖRNSKÖLDSVIK</t>
        </is>
      </c>
      <c r="G640" t="n">
        <v>4.4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10814-2025</t>
        </is>
      </c>
      <c r="B641" s="1" t="n">
        <v>45722.54180555556</v>
      </c>
      <c r="C641" s="1" t="n">
        <v>45955</v>
      </c>
      <c r="D641" t="inlineStr">
        <is>
          <t>VÄSTERNORRLANDS LÄN</t>
        </is>
      </c>
      <c r="E641" t="inlineStr">
        <is>
          <t>ÖRNSKÖLDSVIK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5849-2024</t>
        </is>
      </c>
      <c r="B642" s="1" t="n">
        <v>45335</v>
      </c>
      <c r="C642" s="1" t="n">
        <v>45955</v>
      </c>
      <c r="D642" t="inlineStr">
        <is>
          <t>VÄSTERNORRLANDS LÄN</t>
        </is>
      </c>
      <c r="E642" t="inlineStr">
        <is>
          <t>ÖRNSKÖLDSVIK</t>
        </is>
      </c>
      <c r="F642" t="inlineStr">
        <is>
          <t>Holmen skog AB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11486-2025</t>
        </is>
      </c>
      <c r="B643" s="1" t="n">
        <v>45726.6990162037</v>
      </c>
      <c r="C643" s="1" t="n">
        <v>45955</v>
      </c>
      <c r="D643" t="inlineStr">
        <is>
          <t>VÄSTERNORRLANDS LÄN</t>
        </is>
      </c>
      <c r="E643" t="inlineStr">
        <is>
          <t>ÖRNSKÖLDSVIK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31192-2023</t>
        </is>
      </c>
      <c r="B644" s="1" t="n">
        <v>45113</v>
      </c>
      <c r="C644" s="1" t="n">
        <v>45955</v>
      </c>
      <c r="D644" t="inlineStr">
        <is>
          <t>VÄSTERNORRLANDS LÄN</t>
        </is>
      </c>
      <c r="E644" t="inlineStr">
        <is>
          <t>ÖRNSKÖLDSVIK</t>
        </is>
      </c>
      <c r="F644" t="inlineStr">
        <is>
          <t>SCA</t>
        </is>
      </c>
      <c r="G644" t="n">
        <v>5.3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59334-2022</t>
        </is>
      </c>
      <c r="B645" s="1" t="n">
        <v>44904.65364583334</v>
      </c>
      <c r="C645" s="1" t="n">
        <v>45955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50947-2023</t>
        </is>
      </c>
      <c r="B646" s="1" t="n">
        <v>45211</v>
      </c>
      <c r="C646" s="1" t="n">
        <v>45955</v>
      </c>
      <c r="D646" t="inlineStr">
        <is>
          <t>VÄSTERNORRLANDS LÄN</t>
        </is>
      </c>
      <c r="E646" t="inlineStr">
        <is>
          <t>ÖRNSKÖLDSVIK</t>
        </is>
      </c>
      <c r="G646" t="n">
        <v>2.9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61362-2023</t>
        </is>
      </c>
      <c r="B647" s="1" t="n">
        <v>45264</v>
      </c>
      <c r="C647" s="1" t="n">
        <v>45955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Övriga Aktiebolag</t>
        </is>
      </c>
      <c r="G647" t="n">
        <v>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19845-2024</t>
        </is>
      </c>
      <c r="B648" s="1" t="n">
        <v>45433.39101851852</v>
      </c>
      <c r="C648" s="1" t="n">
        <v>45955</v>
      </c>
      <c r="D648" t="inlineStr">
        <is>
          <t>VÄSTERNORRLANDS LÄN</t>
        </is>
      </c>
      <c r="E648" t="inlineStr">
        <is>
          <t>ÖRNSKÖLDSVIK</t>
        </is>
      </c>
      <c r="F648" t="inlineStr">
        <is>
          <t>Holmen skog AB</t>
        </is>
      </c>
      <c r="G648" t="n">
        <v>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16692-2024</t>
        </is>
      </c>
      <c r="B649" s="1" t="n">
        <v>45408</v>
      </c>
      <c r="C649" s="1" t="n">
        <v>45955</v>
      </c>
      <c r="D649" t="inlineStr">
        <is>
          <t>VÄSTERNORRLANDS LÄN</t>
        </is>
      </c>
      <c r="E649" t="inlineStr">
        <is>
          <t>ÖRNSKÖLDSVIK</t>
        </is>
      </c>
      <c r="G649" t="n">
        <v>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2107-2025</t>
        </is>
      </c>
      <c r="B650" s="1" t="n">
        <v>45672</v>
      </c>
      <c r="C650" s="1" t="n">
        <v>45955</v>
      </c>
      <c r="D650" t="inlineStr">
        <is>
          <t>VÄSTERNORRLANDS LÄN</t>
        </is>
      </c>
      <c r="E650" t="inlineStr">
        <is>
          <t>ÖRNSKÖLDSVIK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2112-2025</t>
        </is>
      </c>
      <c r="B651" s="1" t="n">
        <v>45672</v>
      </c>
      <c r="C651" s="1" t="n">
        <v>45955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38291-2024</t>
        </is>
      </c>
      <c r="B652" s="1" t="n">
        <v>45545.61715277778</v>
      </c>
      <c r="C652" s="1" t="n">
        <v>45955</v>
      </c>
      <c r="D652" t="inlineStr">
        <is>
          <t>VÄSTERNORRLANDS LÄN</t>
        </is>
      </c>
      <c r="E652" t="inlineStr">
        <is>
          <t>ÖRNSKÖLDSVIK</t>
        </is>
      </c>
      <c r="F652" t="inlineStr">
        <is>
          <t>Holmen skog AB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47667-2023</t>
        </is>
      </c>
      <c r="B653" s="1" t="n">
        <v>45203</v>
      </c>
      <c r="C653" s="1" t="n">
        <v>45955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38329-2024</t>
        </is>
      </c>
      <c r="B654" s="1" t="n">
        <v>45545.68050925926</v>
      </c>
      <c r="C654" s="1" t="n">
        <v>45955</v>
      </c>
      <c r="D654" t="inlineStr">
        <is>
          <t>VÄSTERNORRLANDS LÄN</t>
        </is>
      </c>
      <c r="E654" t="inlineStr">
        <is>
          <t>ÖRNSKÖLDSVIK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31859-2024</t>
        </is>
      </c>
      <c r="B655" s="1" t="n">
        <v>45509.69664351852</v>
      </c>
      <c r="C655" s="1" t="n">
        <v>45955</v>
      </c>
      <c r="D655" t="inlineStr">
        <is>
          <t>VÄSTERNORRLANDS LÄN</t>
        </is>
      </c>
      <c r="E655" t="inlineStr">
        <is>
          <t>ÖRNSKÖLDSVIK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61232-2022</t>
        </is>
      </c>
      <c r="B656" s="1" t="n">
        <v>44909</v>
      </c>
      <c r="C656" s="1" t="n">
        <v>45955</v>
      </c>
      <c r="D656" t="inlineStr">
        <is>
          <t>VÄSTERNORRLANDS LÄN</t>
        </is>
      </c>
      <c r="E656" t="inlineStr">
        <is>
          <t>ÖRNSKÖLDSVIK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57309-2023</t>
        </is>
      </c>
      <c r="B657" s="1" t="n">
        <v>45240</v>
      </c>
      <c r="C657" s="1" t="n">
        <v>45955</v>
      </c>
      <c r="D657" t="inlineStr">
        <is>
          <t>VÄSTERNORRLANDS LÄN</t>
        </is>
      </c>
      <c r="E657" t="inlineStr">
        <is>
          <t>ÖRNSKÖLDSVIK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28711-2024</t>
        </is>
      </c>
      <c r="B658" s="1" t="n">
        <v>45478</v>
      </c>
      <c r="C658" s="1" t="n">
        <v>45955</v>
      </c>
      <c r="D658" t="inlineStr">
        <is>
          <t>VÄSTERNORRLANDS LÄN</t>
        </is>
      </c>
      <c r="E658" t="inlineStr">
        <is>
          <t>ÖRNSKÖLDSVIK</t>
        </is>
      </c>
      <c r="F658" t="inlineStr">
        <is>
          <t>Holmen skog AB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59041-2024</t>
        </is>
      </c>
      <c r="B659" s="1" t="n">
        <v>45636.71923611111</v>
      </c>
      <c r="C659" s="1" t="n">
        <v>45955</v>
      </c>
      <c r="D659" t="inlineStr">
        <is>
          <t>VÄSTERNORRLANDS LÄN</t>
        </is>
      </c>
      <c r="E659" t="inlineStr">
        <is>
          <t>ÖRNSKÖLDSVIK</t>
        </is>
      </c>
      <c r="F659" t="inlineStr">
        <is>
          <t>SCA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23551-2024</t>
        </is>
      </c>
      <c r="B660" s="1" t="n">
        <v>45453.95381944445</v>
      </c>
      <c r="C660" s="1" t="n">
        <v>45955</v>
      </c>
      <c r="D660" t="inlineStr">
        <is>
          <t>VÄSTERNORRLANDS LÄN</t>
        </is>
      </c>
      <c r="E660" t="inlineStr">
        <is>
          <t>ÖRNSKÖLDSVIK</t>
        </is>
      </c>
      <c r="F660" t="inlineStr">
        <is>
          <t>SCA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46911-2021</t>
        </is>
      </c>
      <c r="B661" s="1" t="n">
        <v>44446</v>
      </c>
      <c r="C661" s="1" t="n">
        <v>45955</v>
      </c>
      <c r="D661" t="inlineStr">
        <is>
          <t>VÄSTERNORRLANDS LÄN</t>
        </is>
      </c>
      <c r="E661" t="inlineStr">
        <is>
          <t>ÖRNSKÖLDSVIK</t>
        </is>
      </c>
      <c r="G661" t="n">
        <v>14.9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56411-2023</t>
        </is>
      </c>
      <c r="B662" s="1" t="n">
        <v>45243</v>
      </c>
      <c r="C662" s="1" t="n">
        <v>45955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Holmen skog AB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831-2024</t>
        </is>
      </c>
      <c r="B663" s="1" t="n">
        <v>45301</v>
      </c>
      <c r="C663" s="1" t="n">
        <v>45955</v>
      </c>
      <c r="D663" t="inlineStr">
        <is>
          <t>VÄSTERNORRLANDS LÄN</t>
        </is>
      </c>
      <c r="E663" t="inlineStr">
        <is>
          <t>ÖRNSKÖLDSVIK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20700-2025</t>
        </is>
      </c>
      <c r="B664" s="1" t="n">
        <v>45776.47576388889</v>
      </c>
      <c r="C664" s="1" t="n">
        <v>45955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20719-2025</t>
        </is>
      </c>
      <c r="B665" s="1" t="n">
        <v>45776.49252314815</v>
      </c>
      <c r="C665" s="1" t="n">
        <v>45955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20726-2025</t>
        </is>
      </c>
      <c r="B666" s="1" t="n">
        <v>45776.51077546296</v>
      </c>
      <c r="C666" s="1" t="n">
        <v>45955</v>
      </c>
      <c r="D666" t="inlineStr">
        <is>
          <t>VÄSTERNORRLANDS LÄN</t>
        </is>
      </c>
      <c r="E666" t="inlineStr">
        <is>
          <t>ÖRNSKÖLDSVIK</t>
        </is>
      </c>
      <c r="F666" t="inlineStr">
        <is>
          <t>Holmen skog AB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50367-2023</t>
        </is>
      </c>
      <c r="B667" s="1" t="n">
        <v>45216.60682870371</v>
      </c>
      <c r="C667" s="1" t="n">
        <v>45955</v>
      </c>
      <c r="D667" t="inlineStr">
        <is>
          <t>VÄSTERNORRLANDS LÄN</t>
        </is>
      </c>
      <c r="E667" t="inlineStr">
        <is>
          <t>ÖRNSKÖLDSVIK</t>
        </is>
      </c>
      <c r="F667" t="inlineStr">
        <is>
          <t>Holmen skog AB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20765-2025</t>
        </is>
      </c>
      <c r="B668" s="1" t="n">
        <v>45776.57975694445</v>
      </c>
      <c r="C668" s="1" t="n">
        <v>45955</v>
      </c>
      <c r="D668" t="inlineStr">
        <is>
          <t>VÄSTERNORRLANDS LÄN</t>
        </is>
      </c>
      <c r="E668" t="inlineStr">
        <is>
          <t>ÖRNSKÖLDSVIK</t>
        </is>
      </c>
      <c r="G668" t="n">
        <v>20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34800-2024</t>
        </is>
      </c>
      <c r="B669" s="1" t="n">
        <v>45526.68189814815</v>
      </c>
      <c r="C669" s="1" t="n">
        <v>45955</v>
      </c>
      <c r="D669" t="inlineStr">
        <is>
          <t>VÄSTERNORRLANDS LÄN</t>
        </is>
      </c>
      <c r="E669" t="inlineStr">
        <is>
          <t>ÖRNSKÖLDSVIK</t>
        </is>
      </c>
      <c r="F669" t="inlineStr">
        <is>
          <t>Holmen skog AB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20675-2025</t>
        </is>
      </c>
      <c r="B670" s="1" t="n">
        <v>45776.44221064815</v>
      </c>
      <c r="C670" s="1" t="n">
        <v>45955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46441-2025</t>
        </is>
      </c>
      <c r="B671" s="1" t="n">
        <v>45925.64233796296</v>
      </c>
      <c r="C671" s="1" t="n">
        <v>45955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55643-2022</t>
        </is>
      </c>
      <c r="B672" s="1" t="n">
        <v>44888</v>
      </c>
      <c r="C672" s="1" t="n">
        <v>45955</v>
      </c>
      <c r="D672" t="inlineStr">
        <is>
          <t>VÄSTERNORRLANDS LÄN</t>
        </is>
      </c>
      <c r="E672" t="inlineStr">
        <is>
          <t>ÖRNSKÖLDSVIK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20663-2025</t>
        </is>
      </c>
      <c r="B673" s="1" t="n">
        <v>45776</v>
      </c>
      <c r="C673" s="1" t="n">
        <v>45955</v>
      </c>
      <c r="D673" t="inlineStr">
        <is>
          <t>VÄSTERNORRLANDS LÄN</t>
        </is>
      </c>
      <c r="E673" t="inlineStr">
        <is>
          <t>ÖRNSKÖLDSVIK</t>
        </is>
      </c>
      <c r="G673" t="n">
        <v>6.6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21304-2021</t>
        </is>
      </c>
      <c r="B674" s="1" t="n">
        <v>44320</v>
      </c>
      <c r="C674" s="1" t="n">
        <v>45955</v>
      </c>
      <c r="D674" t="inlineStr">
        <is>
          <t>VÄSTERNORRLANDS LÄN</t>
        </is>
      </c>
      <c r="E674" t="inlineStr">
        <is>
          <t>ÖRNSKÖLDSVIK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19549-2025</t>
        </is>
      </c>
      <c r="B675" s="1" t="n">
        <v>45770.49424768519</v>
      </c>
      <c r="C675" s="1" t="n">
        <v>45955</v>
      </c>
      <c r="D675" t="inlineStr">
        <is>
          <t>VÄSTERNORRLANDS LÄN</t>
        </is>
      </c>
      <c r="E675" t="inlineStr">
        <is>
          <t>ÖRNSKÖLDSVIK</t>
        </is>
      </c>
      <c r="F675" t="inlineStr">
        <is>
          <t>Holmen skog AB</t>
        </is>
      </c>
      <c r="G675" t="n">
        <v>18.7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23944-2023</t>
        </is>
      </c>
      <c r="B676" s="1" t="n">
        <v>45078</v>
      </c>
      <c r="C676" s="1" t="n">
        <v>45955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Holmen skog AB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40207-2024</t>
        </is>
      </c>
      <c r="B677" s="1" t="n">
        <v>45554.5925462963</v>
      </c>
      <c r="C677" s="1" t="n">
        <v>45955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25210-2023</t>
        </is>
      </c>
      <c r="B678" s="1" t="n">
        <v>45079</v>
      </c>
      <c r="C678" s="1" t="n">
        <v>45955</v>
      </c>
      <c r="D678" t="inlineStr">
        <is>
          <t>VÄSTERNORRLANDS LÄN</t>
        </is>
      </c>
      <c r="E678" t="inlineStr">
        <is>
          <t>ÖRNSKÖLDSVIK</t>
        </is>
      </c>
      <c r="G678" t="n">
        <v>5.1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28338-2024</t>
        </is>
      </c>
      <c r="B679" s="1" t="n">
        <v>45477</v>
      </c>
      <c r="C679" s="1" t="n">
        <v>45955</v>
      </c>
      <c r="D679" t="inlineStr">
        <is>
          <t>VÄSTERNORRLANDS LÄN</t>
        </is>
      </c>
      <c r="E679" t="inlineStr">
        <is>
          <t>ÖRNSKÖLDSVIK</t>
        </is>
      </c>
      <c r="G679" t="n">
        <v>4.3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60786-2021</t>
        </is>
      </c>
      <c r="B680" s="1" t="n">
        <v>44496</v>
      </c>
      <c r="C680" s="1" t="n">
        <v>45955</v>
      </c>
      <c r="D680" t="inlineStr">
        <is>
          <t>VÄSTERNORRLANDS LÄN</t>
        </is>
      </c>
      <c r="E680" t="inlineStr">
        <is>
          <t>ÖRNSKÖLDSVIK</t>
        </is>
      </c>
      <c r="F680" t="inlineStr">
        <is>
          <t>SCA</t>
        </is>
      </c>
      <c r="G680" t="n">
        <v>7.2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25329-2024</t>
        </is>
      </c>
      <c r="B681" s="1" t="n">
        <v>45462</v>
      </c>
      <c r="C681" s="1" t="n">
        <v>45955</v>
      </c>
      <c r="D681" t="inlineStr">
        <is>
          <t>VÄSTERNORRLANDS LÄN</t>
        </is>
      </c>
      <c r="E681" t="inlineStr">
        <is>
          <t>ÖRNSKÖLDSVIK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4360-2023</t>
        </is>
      </c>
      <c r="B682" s="1" t="n">
        <v>44954.72591435185</v>
      </c>
      <c r="C682" s="1" t="n">
        <v>45955</v>
      </c>
      <c r="D682" t="inlineStr">
        <is>
          <t>VÄSTERNORRLANDS LÄN</t>
        </is>
      </c>
      <c r="E682" t="inlineStr">
        <is>
          <t>ÖRNSKÖLDSVIK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56492-2022</t>
        </is>
      </c>
      <c r="B683" s="1" t="n">
        <v>44893</v>
      </c>
      <c r="C683" s="1" t="n">
        <v>45955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Holmen skog AB</t>
        </is>
      </c>
      <c r="G683" t="n">
        <v>8.300000000000001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  <c r="U683">
        <f>HYPERLINK("https://klasma.github.io/Logging_2284/knärot/A 56492-2022 karta knärot.png", "A 56492-2022")</f>
        <v/>
      </c>
      <c r="V683">
        <f>HYPERLINK("https://klasma.github.io/Logging_2284/klagomål/A 56492-2022 FSC-klagomål.docx", "A 56492-2022")</f>
        <v/>
      </c>
      <c r="W683">
        <f>HYPERLINK("https://klasma.github.io/Logging_2284/klagomålsmail/A 56492-2022 FSC-klagomål mail.docx", "A 56492-2022")</f>
        <v/>
      </c>
      <c r="X683">
        <f>HYPERLINK("https://klasma.github.io/Logging_2284/tillsyn/A 56492-2022 tillsynsbegäran.docx", "A 56492-2022")</f>
        <v/>
      </c>
      <c r="Y683">
        <f>HYPERLINK("https://klasma.github.io/Logging_2284/tillsynsmail/A 56492-2022 tillsynsbegäran mail.docx", "A 56492-2022")</f>
        <v/>
      </c>
    </row>
    <row r="684" ht="15" customHeight="1">
      <c r="A684" t="inlineStr">
        <is>
          <t>A 17768-2025</t>
        </is>
      </c>
      <c r="B684" s="1" t="n">
        <v>45758.50564814815</v>
      </c>
      <c r="C684" s="1" t="n">
        <v>45955</v>
      </c>
      <c r="D684" t="inlineStr">
        <is>
          <t>VÄSTERNORRLANDS LÄN</t>
        </is>
      </c>
      <c r="E684" t="inlineStr">
        <is>
          <t>ÖRNSKÖLDSVIK</t>
        </is>
      </c>
      <c r="G684" t="n">
        <v>3.9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44357-2022</t>
        </is>
      </c>
      <c r="B685" s="1" t="n">
        <v>44839</v>
      </c>
      <c r="C685" s="1" t="n">
        <v>45955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Holmen skog AB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21313-2025</t>
        </is>
      </c>
      <c r="B686" s="1" t="n">
        <v>45782.28538194444</v>
      </c>
      <c r="C686" s="1" t="n">
        <v>45955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21475-2025</t>
        </is>
      </c>
      <c r="B687" s="1" t="n">
        <v>45782.59091435185</v>
      </c>
      <c r="C687" s="1" t="n">
        <v>45955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5.9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21199-2025</t>
        </is>
      </c>
      <c r="B688" s="1" t="n">
        <v>45779.47327546297</v>
      </c>
      <c r="C688" s="1" t="n">
        <v>45955</v>
      </c>
      <c r="D688" t="inlineStr">
        <is>
          <t>VÄSTERNORRLANDS LÄN</t>
        </is>
      </c>
      <c r="E688" t="inlineStr">
        <is>
          <t>ÖRNSKÖLDSVIK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24324-2024</t>
        </is>
      </c>
      <c r="B689" s="1" t="n">
        <v>45457</v>
      </c>
      <c r="C689" s="1" t="n">
        <v>45955</v>
      </c>
      <c r="D689" t="inlineStr">
        <is>
          <t>VÄSTERNORRLANDS LÄN</t>
        </is>
      </c>
      <c r="E689" t="inlineStr">
        <is>
          <t>ÖRNSKÖLDSVIK</t>
        </is>
      </c>
      <c r="G689" t="n">
        <v>6.9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21250-2025</t>
        </is>
      </c>
      <c r="B690" s="1" t="n">
        <v>45779.57409722222</v>
      </c>
      <c r="C690" s="1" t="n">
        <v>45955</v>
      </c>
      <c r="D690" t="inlineStr">
        <is>
          <t>VÄSTERNORRLANDS LÄN</t>
        </is>
      </c>
      <c r="E690" t="inlineStr">
        <is>
          <t>ÖRNSKÖLDSVIK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41435-2024</t>
        </is>
      </c>
      <c r="B691" s="1" t="n">
        <v>45560</v>
      </c>
      <c r="C691" s="1" t="n">
        <v>45955</v>
      </c>
      <c r="D691" t="inlineStr">
        <is>
          <t>VÄSTERNORRLANDS LÄN</t>
        </is>
      </c>
      <c r="E691" t="inlineStr">
        <is>
          <t>ÖRNSKÖLDSVIK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21415-2025</t>
        </is>
      </c>
      <c r="B692" s="1" t="n">
        <v>45782.4940625</v>
      </c>
      <c r="C692" s="1" t="n">
        <v>45955</v>
      </c>
      <c r="D692" t="inlineStr">
        <is>
          <t>VÄSTERNORRLANDS LÄN</t>
        </is>
      </c>
      <c r="E692" t="inlineStr">
        <is>
          <t>ÖRNSKÖLDSVIK</t>
        </is>
      </c>
      <c r="F692" t="inlineStr">
        <is>
          <t>Holmen skog AB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21241-2025</t>
        </is>
      </c>
      <c r="B693" s="1" t="n">
        <v>45779.56971064815</v>
      </c>
      <c r="C693" s="1" t="n">
        <v>45955</v>
      </c>
      <c r="D693" t="inlineStr">
        <is>
          <t>VÄSTERNORRLANDS LÄN</t>
        </is>
      </c>
      <c r="E693" t="inlineStr">
        <is>
          <t>ÖRNSKÖLDSVIK</t>
        </is>
      </c>
      <c r="G693" t="n">
        <v>0.2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21521-2025</t>
        </is>
      </c>
      <c r="B694" s="1" t="n">
        <v>45782.63612268519</v>
      </c>
      <c r="C694" s="1" t="n">
        <v>45955</v>
      </c>
      <c r="D694" t="inlineStr">
        <is>
          <t>VÄSTERNORRLANDS LÄN</t>
        </is>
      </c>
      <c r="E694" t="inlineStr">
        <is>
          <t>ÖRNSKÖLDSVIK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29184-2023</t>
        </is>
      </c>
      <c r="B695" s="1" t="n">
        <v>45105.53993055555</v>
      </c>
      <c r="C695" s="1" t="n">
        <v>45955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21243-2025</t>
        </is>
      </c>
      <c r="B696" s="1" t="n">
        <v>45779.57131944445</v>
      </c>
      <c r="C696" s="1" t="n">
        <v>45955</v>
      </c>
      <c r="D696" t="inlineStr">
        <is>
          <t>VÄSTERNORRLANDS LÄN</t>
        </is>
      </c>
      <c r="E696" t="inlineStr">
        <is>
          <t>ÖRNSKÖLDSVIK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36661-2024</t>
        </is>
      </c>
      <c r="B697" s="1" t="n">
        <v>45537</v>
      </c>
      <c r="C697" s="1" t="n">
        <v>45955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6.5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21387-2025</t>
        </is>
      </c>
      <c r="B698" s="1" t="n">
        <v>45782.47387731481</v>
      </c>
      <c r="C698" s="1" t="n">
        <v>45955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25001-2024</t>
        </is>
      </c>
      <c r="B699" s="1" t="n">
        <v>45461.78337962963</v>
      </c>
      <c r="C699" s="1" t="n">
        <v>45955</v>
      </c>
      <c r="D699" t="inlineStr">
        <is>
          <t>VÄSTERNORRLANDS LÄN</t>
        </is>
      </c>
      <c r="E699" t="inlineStr">
        <is>
          <t>ÖRNSKÖLDSVIK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65146-2023</t>
        </is>
      </c>
      <c r="B700" s="1" t="n">
        <v>45288.57377314815</v>
      </c>
      <c r="C700" s="1" t="n">
        <v>45955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Holmen skog AB</t>
        </is>
      </c>
      <c r="G700" t="n">
        <v>2.5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21392-2025</t>
        </is>
      </c>
      <c r="B701" s="1" t="n">
        <v>45782.47944444444</v>
      </c>
      <c r="C701" s="1" t="n">
        <v>45955</v>
      </c>
      <c r="D701" t="inlineStr">
        <is>
          <t>VÄSTERNORRLANDS LÄN</t>
        </is>
      </c>
      <c r="E701" t="inlineStr">
        <is>
          <t>ÖRNSKÖLDSVIK</t>
        </is>
      </c>
      <c r="G701" t="n">
        <v>8.4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28659-2024</t>
        </is>
      </c>
      <c r="B702" s="1" t="n">
        <v>45478.47100694444</v>
      </c>
      <c r="C702" s="1" t="n">
        <v>45955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21249-2025</t>
        </is>
      </c>
      <c r="B703" s="1" t="n">
        <v>45779.57402777778</v>
      </c>
      <c r="C703" s="1" t="n">
        <v>45955</v>
      </c>
      <c r="D703" t="inlineStr">
        <is>
          <t>VÄSTERNORRLANDS LÄN</t>
        </is>
      </c>
      <c r="E703" t="inlineStr">
        <is>
          <t>ÖRNSKÖLDSVIK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2129-2024</t>
        </is>
      </c>
      <c r="B704" s="1" t="n">
        <v>45309</v>
      </c>
      <c r="C704" s="1" t="n">
        <v>45955</v>
      </c>
      <c r="D704" t="inlineStr">
        <is>
          <t>VÄSTERNORRLANDS LÄN</t>
        </is>
      </c>
      <c r="E704" t="inlineStr">
        <is>
          <t>ÖRNSKÖLDSVIK</t>
        </is>
      </c>
      <c r="G704" t="n">
        <v>4.7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21859-2025</t>
        </is>
      </c>
      <c r="B705" s="1" t="n">
        <v>45784.36427083334</v>
      </c>
      <c r="C705" s="1" t="n">
        <v>45955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29163-2024</t>
        </is>
      </c>
      <c r="B706" s="1" t="n">
        <v>45482</v>
      </c>
      <c r="C706" s="1" t="n">
        <v>45955</v>
      </c>
      <c r="D706" t="inlineStr">
        <is>
          <t>VÄSTERNORRLANDS LÄN</t>
        </is>
      </c>
      <c r="E706" t="inlineStr">
        <is>
          <t>ÖRNSKÖLDSVIK</t>
        </is>
      </c>
      <c r="G706" t="n">
        <v>0.3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44380-2024</t>
        </is>
      </c>
      <c r="B707" s="1" t="n">
        <v>45573.66344907408</v>
      </c>
      <c r="C707" s="1" t="n">
        <v>45955</v>
      </c>
      <c r="D707" t="inlineStr">
        <is>
          <t>VÄSTERNORRLANDS LÄN</t>
        </is>
      </c>
      <c r="E707" t="inlineStr">
        <is>
          <t>ÖRNSKÖLDSVIK</t>
        </is>
      </c>
      <c r="F707" t="inlineStr">
        <is>
          <t>Holmen skog AB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63748-2023</t>
        </is>
      </c>
      <c r="B708" s="1" t="n">
        <v>45277</v>
      </c>
      <c r="C708" s="1" t="n">
        <v>45955</v>
      </c>
      <c r="D708" t="inlineStr">
        <is>
          <t>VÄSTERNORRLANDS LÄN</t>
        </is>
      </c>
      <c r="E708" t="inlineStr">
        <is>
          <t>ÖRNSKÖLDSVIK</t>
        </is>
      </c>
      <c r="F708" t="inlineStr">
        <is>
          <t>Övriga Aktiebolag</t>
        </is>
      </c>
      <c r="G708" t="n">
        <v>4.6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60867-2021</t>
        </is>
      </c>
      <c r="B709" s="1" t="n">
        <v>44497</v>
      </c>
      <c r="C709" s="1" t="n">
        <v>45955</v>
      </c>
      <c r="D709" t="inlineStr">
        <is>
          <t>VÄSTERNORRLANDS LÄN</t>
        </is>
      </c>
      <c r="E709" t="inlineStr">
        <is>
          <t>ÖRNSKÖLDSVIK</t>
        </is>
      </c>
      <c r="F709" t="inlineStr">
        <is>
          <t>Holmen skog AB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38118-2022</t>
        </is>
      </c>
      <c r="B710" s="1" t="n">
        <v>44811</v>
      </c>
      <c r="C710" s="1" t="n">
        <v>45955</v>
      </c>
      <c r="D710" t="inlineStr">
        <is>
          <t>VÄSTERNORRLANDS LÄN</t>
        </is>
      </c>
      <c r="E710" t="inlineStr">
        <is>
          <t>ÖRNSKÖLDSVIK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28182-2024</t>
        </is>
      </c>
      <c r="B711" s="1" t="n">
        <v>45477.30112268519</v>
      </c>
      <c r="C711" s="1" t="n">
        <v>45955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9.699999999999999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55641-2023</t>
        </is>
      </c>
      <c r="B712" s="1" t="n">
        <v>45238.92776620371</v>
      </c>
      <c r="C712" s="1" t="n">
        <v>45955</v>
      </c>
      <c r="D712" t="inlineStr">
        <is>
          <t>VÄSTERNORRLANDS LÄN</t>
        </is>
      </c>
      <c r="E712" t="inlineStr">
        <is>
          <t>ÖRNSKÖLDSVIK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61513-2023</t>
        </is>
      </c>
      <c r="B713" s="1" t="n">
        <v>45265</v>
      </c>
      <c r="C713" s="1" t="n">
        <v>45955</v>
      </c>
      <c r="D713" t="inlineStr">
        <is>
          <t>VÄSTERNORRLANDS LÄN</t>
        </is>
      </c>
      <c r="E713" t="inlineStr">
        <is>
          <t>ÖRNSKÖLDSVIK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63091-2023</t>
        </is>
      </c>
      <c r="B714" s="1" t="n">
        <v>45273</v>
      </c>
      <c r="C714" s="1" t="n">
        <v>45955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21666-2025</t>
        </is>
      </c>
      <c r="B715" s="1" t="n">
        <v>45783.46287037037</v>
      </c>
      <c r="C715" s="1" t="n">
        <v>45955</v>
      </c>
      <c r="D715" t="inlineStr">
        <is>
          <t>VÄSTERNORRLANDS LÄN</t>
        </is>
      </c>
      <c r="E715" t="inlineStr">
        <is>
          <t>ÖRNSKÖLDSVIK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6745-2024</t>
        </is>
      </c>
      <c r="B716" s="1" t="n">
        <v>45342.42465277778</v>
      </c>
      <c r="C716" s="1" t="n">
        <v>45955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Holmen skog AB</t>
        </is>
      </c>
      <c r="G716" t="n">
        <v>5.1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21908-2025</t>
        </is>
      </c>
      <c r="B717" s="1" t="n">
        <v>45784.46751157408</v>
      </c>
      <c r="C717" s="1" t="n">
        <v>45955</v>
      </c>
      <c r="D717" t="inlineStr">
        <is>
          <t>VÄSTERNORRLANDS LÄN</t>
        </is>
      </c>
      <c r="E717" t="inlineStr">
        <is>
          <t>ÖRNSKÖLDSVIK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38867-2024</t>
        </is>
      </c>
      <c r="B718" s="1" t="n">
        <v>45547.63798611111</v>
      </c>
      <c r="C718" s="1" t="n">
        <v>45955</v>
      </c>
      <c r="D718" t="inlineStr">
        <is>
          <t>VÄSTERNORRLANDS LÄN</t>
        </is>
      </c>
      <c r="E718" t="inlineStr">
        <is>
          <t>ÖRNSKÖLDSVIK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11774-2025</t>
        </is>
      </c>
      <c r="B719" s="1" t="n">
        <v>45727</v>
      </c>
      <c r="C719" s="1" t="n">
        <v>45955</v>
      </c>
      <c r="D719" t="inlineStr">
        <is>
          <t>VÄSTERNORRLANDS LÄN</t>
        </is>
      </c>
      <c r="E719" t="inlineStr">
        <is>
          <t>ÖRNSKÖLDSVIK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62865-2020</t>
        </is>
      </c>
      <c r="B720" s="1" t="n">
        <v>44161</v>
      </c>
      <c r="C720" s="1" t="n">
        <v>45955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SCA</t>
        </is>
      </c>
      <c r="G720" t="n">
        <v>8.199999999999999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22417-2024</t>
        </is>
      </c>
      <c r="B721" s="1" t="n">
        <v>45446.69421296296</v>
      </c>
      <c r="C721" s="1" t="n">
        <v>45955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14888-2025</t>
        </is>
      </c>
      <c r="B722" s="1" t="n">
        <v>45743.46872685185</v>
      </c>
      <c r="C722" s="1" t="n">
        <v>45955</v>
      </c>
      <c r="D722" t="inlineStr">
        <is>
          <t>VÄSTERNORRLANDS LÄN</t>
        </is>
      </c>
      <c r="E722" t="inlineStr">
        <is>
          <t>ÖRNSKÖLDSVIK</t>
        </is>
      </c>
      <c r="G722" t="n">
        <v>4.2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21777-2025</t>
        </is>
      </c>
      <c r="B723" s="1" t="n">
        <v>45783.66395833333</v>
      </c>
      <c r="C723" s="1" t="n">
        <v>45955</v>
      </c>
      <c r="D723" t="inlineStr">
        <is>
          <t>VÄSTERNORRLANDS LÄN</t>
        </is>
      </c>
      <c r="E723" t="inlineStr">
        <is>
          <t>ÖRNSKÖLDSVIK</t>
        </is>
      </c>
      <c r="G723" t="n">
        <v>3.5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19440-2025</t>
        </is>
      </c>
      <c r="B724" s="1" t="n">
        <v>45770.30425925926</v>
      </c>
      <c r="C724" s="1" t="n">
        <v>45955</v>
      </c>
      <c r="D724" t="inlineStr">
        <is>
          <t>VÄSTERNORRLANDS LÄN</t>
        </is>
      </c>
      <c r="E724" t="inlineStr">
        <is>
          <t>ÖRNSKÖLDSVIK</t>
        </is>
      </c>
      <c r="F724" t="inlineStr">
        <is>
          <t>Holmen skog AB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19446-2025</t>
        </is>
      </c>
      <c r="B725" s="1" t="n">
        <v>45770.32109953704</v>
      </c>
      <c r="C725" s="1" t="n">
        <v>45955</v>
      </c>
      <c r="D725" t="inlineStr">
        <is>
          <t>VÄSTERNORRLANDS LÄN</t>
        </is>
      </c>
      <c r="E725" t="inlineStr">
        <is>
          <t>ÖRNSKÖLDSVIK</t>
        </is>
      </c>
      <c r="F725" t="inlineStr">
        <is>
          <t>Holmen skog AB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41520-2024</t>
        </is>
      </c>
      <c r="B726" s="1" t="n">
        <v>45560.47858796296</v>
      </c>
      <c r="C726" s="1" t="n">
        <v>45955</v>
      </c>
      <c r="D726" t="inlineStr">
        <is>
          <t>VÄSTERNORRLANDS LÄN</t>
        </is>
      </c>
      <c r="E726" t="inlineStr">
        <is>
          <t>ÖRNSKÖLDSVIK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72642-2021</t>
        </is>
      </c>
      <c r="B727" s="1" t="n">
        <v>44545</v>
      </c>
      <c r="C727" s="1" t="n">
        <v>45955</v>
      </c>
      <c r="D727" t="inlineStr">
        <is>
          <t>VÄSTERNORRLANDS LÄN</t>
        </is>
      </c>
      <c r="E727" t="inlineStr">
        <is>
          <t>ÖRNSKÖLDSVIK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33258-2023</t>
        </is>
      </c>
      <c r="B728" s="1" t="n">
        <v>45114</v>
      </c>
      <c r="C728" s="1" t="n">
        <v>45955</v>
      </c>
      <c r="D728" t="inlineStr">
        <is>
          <t>VÄSTERNORRLANDS LÄN</t>
        </is>
      </c>
      <c r="E728" t="inlineStr">
        <is>
          <t>ÖRNSKÖLDSVIK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33261-2023</t>
        </is>
      </c>
      <c r="B729" s="1" t="n">
        <v>45114</v>
      </c>
      <c r="C729" s="1" t="n">
        <v>45955</v>
      </c>
      <c r="D729" t="inlineStr">
        <is>
          <t>VÄSTERNORRLANDS LÄN</t>
        </is>
      </c>
      <c r="E729" t="inlineStr">
        <is>
          <t>ÖRNSKÖLDSVIK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33288-2023</t>
        </is>
      </c>
      <c r="B730" s="1" t="n">
        <v>45127</v>
      </c>
      <c r="C730" s="1" t="n">
        <v>45955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54325-2022</t>
        </is>
      </c>
      <c r="B731" s="1" t="n">
        <v>44879</v>
      </c>
      <c r="C731" s="1" t="n">
        <v>45955</v>
      </c>
      <c r="D731" t="inlineStr">
        <is>
          <t>VÄSTERNORRLANDS LÄN</t>
        </is>
      </c>
      <c r="E731" t="inlineStr">
        <is>
          <t>ÖRNSKÖLDSVIK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25068-2024</t>
        </is>
      </c>
      <c r="B732" s="1" t="n">
        <v>45462.36707175926</v>
      </c>
      <c r="C732" s="1" t="n">
        <v>45955</v>
      </c>
      <c r="D732" t="inlineStr">
        <is>
          <t>VÄSTERNORRLANDS LÄN</t>
        </is>
      </c>
      <c r="E732" t="inlineStr">
        <is>
          <t>ÖRNSKÖLDSVIK</t>
        </is>
      </c>
      <c r="F732" t="inlineStr">
        <is>
          <t>Holmen skog AB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25128-2024</t>
        </is>
      </c>
      <c r="B733" s="1" t="n">
        <v>45462.4621875</v>
      </c>
      <c r="C733" s="1" t="n">
        <v>45955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49025-2022</t>
        </is>
      </c>
      <c r="B734" s="1" t="n">
        <v>44860.43298611111</v>
      </c>
      <c r="C734" s="1" t="n">
        <v>45955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10.3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38254-2025</t>
        </is>
      </c>
      <c r="B735" s="1" t="n">
        <v>45883.37956018518</v>
      </c>
      <c r="C735" s="1" t="n">
        <v>45955</v>
      </c>
      <c r="D735" t="inlineStr">
        <is>
          <t>VÄSTERNORRLANDS LÄN</t>
        </is>
      </c>
      <c r="E735" t="inlineStr">
        <is>
          <t>ÖRNSKÖLDSVIK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40134-2023</t>
        </is>
      </c>
      <c r="B736" s="1" t="n">
        <v>45169.33306712963</v>
      </c>
      <c r="C736" s="1" t="n">
        <v>45955</v>
      </c>
      <c r="D736" t="inlineStr">
        <is>
          <t>VÄSTERNORRLANDS LÄN</t>
        </is>
      </c>
      <c r="E736" t="inlineStr">
        <is>
          <t>ÖRNSKÖLDSVIK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53924-2023</t>
        </is>
      </c>
      <c r="B737" s="1" t="n">
        <v>45231.57295138889</v>
      </c>
      <c r="C737" s="1" t="n">
        <v>45955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4.1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68207-2020</t>
        </is>
      </c>
      <c r="B738" s="1" t="n">
        <v>44182</v>
      </c>
      <c r="C738" s="1" t="n">
        <v>45955</v>
      </c>
      <c r="D738" t="inlineStr">
        <is>
          <t>VÄSTERNORRLANDS LÄN</t>
        </is>
      </c>
      <c r="E738" t="inlineStr">
        <is>
          <t>ÖRNSKÖLDSVIK</t>
        </is>
      </c>
      <c r="G738" t="n">
        <v>7.6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42838-2024</t>
        </is>
      </c>
      <c r="B739" s="1" t="n">
        <v>45566.62291666667</v>
      </c>
      <c r="C739" s="1" t="n">
        <v>45955</v>
      </c>
      <c r="D739" t="inlineStr">
        <is>
          <t>VÄSTERNORRLANDS LÄN</t>
        </is>
      </c>
      <c r="E739" t="inlineStr">
        <is>
          <t>ÖRNSKÖLDSVIK</t>
        </is>
      </c>
      <c r="F739" t="inlineStr">
        <is>
          <t>Holmen skog AB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10500-2024</t>
        </is>
      </c>
      <c r="B740" s="1" t="n">
        <v>45366.48253472222</v>
      </c>
      <c r="C740" s="1" t="n">
        <v>45955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2499-2024</t>
        </is>
      </c>
      <c r="B741" s="1" t="n">
        <v>45313</v>
      </c>
      <c r="C741" s="1" t="n">
        <v>45955</v>
      </c>
      <c r="D741" t="inlineStr">
        <is>
          <t>VÄSTERNORRLANDS LÄN</t>
        </is>
      </c>
      <c r="E741" t="inlineStr">
        <is>
          <t>ÖRNSKÖLDSVIK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2541-2024</t>
        </is>
      </c>
      <c r="B742" s="1" t="n">
        <v>45313.56436342592</v>
      </c>
      <c r="C742" s="1" t="n">
        <v>45955</v>
      </c>
      <c r="D742" t="inlineStr">
        <is>
          <t>VÄSTERNORRLANDS LÄN</t>
        </is>
      </c>
      <c r="E742" t="inlineStr">
        <is>
          <t>ÖRNSKÖLDSVIK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40508-2024</t>
        </is>
      </c>
      <c r="B743" s="1" t="n">
        <v>45555.58267361111</v>
      </c>
      <c r="C743" s="1" t="n">
        <v>45955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33244-2023</t>
        </is>
      </c>
      <c r="B744" s="1" t="n">
        <v>45114</v>
      </c>
      <c r="C744" s="1" t="n">
        <v>45955</v>
      </c>
      <c r="D744" t="inlineStr">
        <is>
          <t>VÄSTERNORRLANDS LÄN</t>
        </is>
      </c>
      <c r="E744" t="inlineStr">
        <is>
          <t>ÖRNSKÖLDSVIK</t>
        </is>
      </c>
      <c r="G744" t="n">
        <v>3.3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19977-2023</t>
        </is>
      </c>
      <c r="B745" s="1" t="n">
        <v>45054.58861111111</v>
      </c>
      <c r="C745" s="1" t="n">
        <v>45955</v>
      </c>
      <c r="D745" t="inlineStr">
        <is>
          <t>VÄSTERNORRLANDS LÄN</t>
        </is>
      </c>
      <c r="E745" t="inlineStr">
        <is>
          <t>ÖRNSKÖLDSVIK</t>
        </is>
      </c>
      <c r="F745" t="inlineStr">
        <is>
          <t>Holmen skog AB</t>
        </is>
      </c>
      <c r="G745" t="n">
        <v>0.4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2853-2025</t>
        </is>
      </c>
      <c r="B746" s="1" t="n">
        <v>45677.65922453703</v>
      </c>
      <c r="C746" s="1" t="n">
        <v>45955</v>
      </c>
      <c r="D746" t="inlineStr">
        <is>
          <t>VÄSTERNORRLANDS LÄN</t>
        </is>
      </c>
      <c r="E746" t="inlineStr">
        <is>
          <t>ÖRNSKÖLDSVIK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3572-2024</t>
        </is>
      </c>
      <c r="B747" s="1" t="n">
        <v>45320.65256944444</v>
      </c>
      <c r="C747" s="1" t="n">
        <v>45955</v>
      </c>
      <c r="D747" t="inlineStr">
        <is>
          <t>VÄSTERNORRLANDS LÄN</t>
        </is>
      </c>
      <c r="E747" t="inlineStr">
        <is>
          <t>ÖRNSKÖLDSVIK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44431-2022</t>
        </is>
      </c>
      <c r="B748" s="1" t="n">
        <v>44839</v>
      </c>
      <c r="C748" s="1" t="n">
        <v>45955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SCA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20217-2023</t>
        </is>
      </c>
      <c r="B749" s="1" t="n">
        <v>45054</v>
      </c>
      <c r="C749" s="1" t="n">
        <v>45955</v>
      </c>
      <c r="D749" t="inlineStr">
        <is>
          <t>VÄSTERNORRLANDS LÄN</t>
        </is>
      </c>
      <c r="E749" t="inlineStr">
        <is>
          <t>ÖRNSKÖLDSVIK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12682-2024</t>
        </is>
      </c>
      <c r="B750" s="1" t="n">
        <v>45384</v>
      </c>
      <c r="C750" s="1" t="n">
        <v>45955</v>
      </c>
      <c r="D750" t="inlineStr">
        <is>
          <t>VÄSTERNORRLANDS LÄN</t>
        </is>
      </c>
      <c r="E750" t="inlineStr">
        <is>
          <t>ÖRNSKÖLDSVIK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46424-2025</t>
        </is>
      </c>
      <c r="B751" s="1" t="n">
        <v>45925.60076388889</v>
      </c>
      <c r="C751" s="1" t="n">
        <v>45955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46350-2024</t>
        </is>
      </c>
      <c r="B752" s="1" t="n">
        <v>45582.34105324074</v>
      </c>
      <c r="C752" s="1" t="n">
        <v>45955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Holmen skog AB</t>
        </is>
      </c>
      <c r="G752" t="n">
        <v>4.3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30492-2023</t>
        </is>
      </c>
      <c r="B753" s="1" t="n">
        <v>45111</v>
      </c>
      <c r="C753" s="1" t="n">
        <v>45955</v>
      </c>
      <c r="D753" t="inlineStr">
        <is>
          <t>VÄSTERNORRLANDS LÄN</t>
        </is>
      </c>
      <c r="E753" t="inlineStr">
        <is>
          <t>ÖRNSKÖLDSVIK</t>
        </is>
      </c>
      <c r="G753" t="n">
        <v>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33906-2023</t>
        </is>
      </c>
      <c r="B754" s="1" t="n">
        <v>45134.40055555556</v>
      </c>
      <c r="C754" s="1" t="n">
        <v>45955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4.3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47836-2022</t>
        </is>
      </c>
      <c r="B755" s="1" t="n">
        <v>44855</v>
      </c>
      <c r="C755" s="1" t="n">
        <v>45955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10.2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44727-2023</t>
        </is>
      </c>
      <c r="B756" s="1" t="n">
        <v>45190</v>
      </c>
      <c r="C756" s="1" t="n">
        <v>45955</v>
      </c>
      <c r="D756" t="inlineStr">
        <is>
          <t>VÄSTERNORRLANDS LÄN</t>
        </is>
      </c>
      <c r="E756" t="inlineStr">
        <is>
          <t>ÖRNSKÖLDSVIK</t>
        </is>
      </c>
      <c r="G756" t="n">
        <v>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47671-2022</t>
        </is>
      </c>
      <c r="B757" s="1" t="n">
        <v>44854</v>
      </c>
      <c r="C757" s="1" t="n">
        <v>45955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Holmen skog AB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12739-2025</t>
        </is>
      </c>
      <c r="B758" s="1" t="n">
        <v>45733.54219907407</v>
      </c>
      <c r="C758" s="1" t="n">
        <v>45955</v>
      </c>
      <c r="D758" t="inlineStr">
        <is>
          <t>VÄSTERNORRLANDS LÄN</t>
        </is>
      </c>
      <c r="E758" t="inlineStr">
        <is>
          <t>ÖRNSKÖLDSVIK</t>
        </is>
      </c>
      <c r="G758" t="n">
        <v>8.300000000000001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49842-2024</t>
        </is>
      </c>
      <c r="B759" s="1" t="n">
        <v>45597.44688657407</v>
      </c>
      <c r="C759" s="1" t="n">
        <v>45955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22507-2025</t>
        </is>
      </c>
      <c r="B760" s="1" t="n">
        <v>45786.66528935185</v>
      </c>
      <c r="C760" s="1" t="n">
        <v>45955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26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28467-2023</t>
        </is>
      </c>
      <c r="B761" s="1" t="n">
        <v>45103</v>
      </c>
      <c r="C761" s="1" t="n">
        <v>45955</v>
      </c>
      <c r="D761" t="inlineStr">
        <is>
          <t>VÄSTERNORRLANDS LÄN</t>
        </is>
      </c>
      <c r="E761" t="inlineStr">
        <is>
          <t>ÖRNSKÖLDSVIK</t>
        </is>
      </c>
      <c r="G761" t="n">
        <v>8.1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43373-2024</t>
        </is>
      </c>
      <c r="B762" s="1" t="n">
        <v>45568.58913194444</v>
      </c>
      <c r="C762" s="1" t="n">
        <v>45955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6.1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62089-2022</t>
        </is>
      </c>
      <c r="B763" s="1" t="n">
        <v>44919</v>
      </c>
      <c r="C763" s="1" t="n">
        <v>45955</v>
      </c>
      <c r="D763" t="inlineStr">
        <is>
          <t>VÄSTERNORRLANDS LÄN</t>
        </is>
      </c>
      <c r="E763" t="inlineStr">
        <is>
          <t>ÖRNSKÖLDSVIK</t>
        </is>
      </c>
      <c r="G763" t="n">
        <v>24.7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62636-2021</t>
        </is>
      </c>
      <c r="B764" s="1" t="n">
        <v>44503</v>
      </c>
      <c r="C764" s="1" t="n">
        <v>45955</v>
      </c>
      <c r="D764" t="inlineStr">
        <is>
          <t>VÄSTERNORRLANDS LÄN</t>
        </is>
      </c>
      <c r="E764" t="inlineStr">
        <is>
          <t>ÖRNSKÖLDSVIK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20451-2024</t>
        </is>
      </c>
      <c r="B765" s="1" t="n">
        <v>45435.63512731482</v>
      </c>
      <c r="C765" s="1" t="n">
        <v>45955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63069-2023</t>
        </is>
      </c>
      <c r="B766" s="1" t="n">
        <v>45272.97162037037</v>
      </c>
      <c r="C766" s="1" t="n">
        <v>45955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Övriga Aktiebolag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30207-2024</t>
        </is>
      </c>
      <c r="B767" s="1" t="n">
        <v>45488</v>
      </c>
      <c r="C767" s="1" t="n">
        <v>45955</v>
      </c>
      <c r="D767" t="inlineStr">
        <is>
          <t>VÄSTERNORRLANDS LÄN</t>
        </is>
      </c>
      <c r="E767" t="inlineStr">
        <is>
          <t>ÖRNSKÖLDSVIK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30209-2024</t>
        </is>
      </c>
      <c r="B768" s="1" t="n">
        <v>45488</v>
      </c>
      <c r="C768" s="1" t="n">
        <v>45955</v>
      </c>
      <c r="D768" t="inlineStr">
        <is>
          <t>VÄSTERNORRLANDS LÄN</t>
        </is>
      </c>
      <c r="E768" t="inlineStr">
        <is>
          <t>ÖRNSKÖLDSVIK</t>
        </is>
      </c>
      <c r="G768" t="n">
        <v>2.7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28547-2024</t>
        </is>
      </c>
      <c r="B769" s="1" t="n">
        <v>45478.35789351852</v>
      </c>
      <c r="C769" s="1" t="n">
        <v>45955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13816-2024</t>
        </is>
      </c>
      <c r="B770" s="1" t="n">
        <v>45390</v>
      </c>
      <c r="C770" s="1" t="n">
        <v>45955</v>
      </c>
      <c r="D770" t="inlineStr">
        <is>
          <t>VÄSTERNORRLANDS LÄN</t>
        </is>
      </c>
      <c r="E770" t="inlineStr">
        <is>
          <t>ÖRNSKÖLDSVIK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10100-2023</t>
        </is>
      </c>
      <c r="B771" s="1" t="n">
        <v>44985.94587962963</v>
      </c>
      <c r="C771" s="1" t="n">
        <v>45955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61872-2021</t>
        </is>
      </c>
      <c r="B772" s="1" t="n">
        <v>44502.06923611111</v>
      </c>
      <c r="C772" s="1" t="n">
        <v>45955</v>
      </c>
      <c r="D772" t="inlineStr">
        <is>
          <t>VÄSTERNORRLANDS LÄN</t>
        </is>
      </c>
      <c r="E772" t="inlineStr">
        <is>
          <t>ÖRNSKÖLDSVIK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56128-2023</t>
        </is>
      </c>
      <c r="B773" s="1" t="n">
        <v>45240</v>
      </c>
      <c r="C773" s="1" t="n">
        <v>45955</v>
      </c>
      <c r="D773" t="inlineStr">
        <is>
          <t>VÄSTERNORRLANDS LÄN</t>
        </is>
      </c>
      <c r="E773" t="inlineStr">
        <is>
          <t>ÖRNSKÖLDSVIK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41045-2024</t>
        </is>
      </c>
      <c r="B774" s="1" t="n">
        <v>45559.36673611111</v>
      </c>
      <c r="C774" s="1" t="n">
        <v>45955</v>
      </c>
      <c r="D774" t="inlineStr">
        <is>
          <t>VÄSTERNORRLANDS LÄN</t>
        </is>
      </c>
      <c r="E774" t="inlineStr">
        <is>
          <t>ÖRNSKÖLDSVIK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61013-2024</t>
        </is>
      </c>
      <c r="B775" s="1" t="n">
        <v>45645</v>
      </c>
      <c r="C775" s="1" t="n">
        <v>45955</v>
      </c>
      <c r="D775" t="inlineStr">
        <is>
          <t>VÄSTERNORRLANDS LÄN</t>
        </is>
      </c>
      <c r="E775" t="inlineStr">
        <is>
          <t>ÖRNSKÖLDSVIK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60757-2023</t>
        </is>
      </c>
      <c r="B776" s="1" t="n">
        <v>45260</v>
      </c>
      <c r="C776" s="1" t="n">
        <v>45955</v>
      </c>
      <c r="D776" t="inlineStr">
        <is>
          <t>VÄSTERNORRLANDS LÄN</t>
        </is>
      </c>
      <c r="E776" t="inlineStr">
        <is>
          <t>ÖRNSKÖLDSVIK</t>
        </is>
      </c>
      <c r="G776" t="n">
        <v>3.7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55913-2022</t>
        </is>
      </c>
      <c r="B777" s="1" t="n">
        <v>44889</v>
      </c>
      <c r="C777" s="1" t="n">
        <v>45955</v>
      </c>
      <c r="D777" t="inlineStr">
        <is>
          <t>VÄSTERNORRLANDS LÄN</t>
        </is>
      </c>
      <c r="E777" t="inlineStr">
        <is>
          <t>ÖRNSKÖLDSVIK</t>
        </is>
      </c>
      <c r="G777" t="n">
        <v>3.6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25308-2023</t>
        </is>
      </c>
      <c r="B778" s="1" t="n">
        <v>45086.93850694445</v>
      </c>
      <c r="C778" s="1" t="n">
        <v>45955</v>
      </c>
      <c r="D778" t="inlineStr">
        <is>
          <t>VÄSTERNORRLANDS LÄN</t>
        </is>
      </c>
      <c r="E778" t="inlineStr">
        <is>
          <t>ÖRNSKÖLDSVIK</t>
        </is>
      </c>
      <c r="F778" t="inlineStr">
        <is>
          <t>SCA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64696-2020</t>
        </is>
      </c>
      <c r="B779" s="1" t="n">
        <v>44169</v>
      </c>
      <c r="C779" s="1" t="n">
        <v>45955</v>
      </c>
      <c r="D779" t="inlineStr">
        <is>
          <t>VÄSTERNORRLANDS LÄN</t>
        </is>
      </c>
      <c r="E779" t="inlineStr">
        <is>
          <t>ÖRNSKÖLDSVIK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52261-2024</t>
        </is>
      </c>
      <c r="B780" s="1" t="n">
        <v>45608</v>
      </c>
      <c r="C780" s="1" t="n">
        <v>45955</v>
      </c>
      <c r="D780" t="inlineStr">
        <is>
          <t>VÄSTERNORRLANDS LÄN</t>
        </is>
      </c>
      <c r="E780" t="inlineStr">
        <is>
          <t>ÖRNSKÖLDSVIK</t>
        </is>
      </c>
      <c r="G780" t="n">
        <v>0.3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57888-2023</t>
        </is>
      </c>
      <c r="B781" s="1" t="n">
        <v>45247</v>
      </c>
      <c r="C781" s="1" t="n">
        <v>45955</v>
      </c>
      <c r="D781" t="inlineStr">
        <is>
          <t>VÄSTERNORRLANDS LÄN</t>
        </is>
      </c>
      <c r="E781" t="inlineStr">
        <is>
          <t>ÖRNSKÖLDSVIK</t>
        </is>
      </c>
      <c r="F781" t="inlineStr">
        <is>
          <t>Holmen skog AB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22129-2025</t>
        </is>
      </c>
      <c r="B782" s="1" t="n">
        <v>45785.5315625</v>
      </c>
      <c r="C782" s="1" t="n">
        <v>45955</v>
      </c>
      <c r="D782" t="inlineStr">
        <is>
          <t>VÄSTERNORRLANDS LÄN</t>
        </is>
      </c>
      <c r="E782" t="inlineStr">
        <is>
          <t>ÖRNSKÖLDSVIK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22283-2025</t>
        </is>
      </c>
      <c r="B783" s="1" t="n">
        <v>45786.34215277778</v>
      </c>
      <c r="C783" s="1" t="n">
        <v>45955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22475-2025</t>
        </is>
      </c>
      <c r="B784" s="1" t="n">
        <v>45786.6258912037</v>
      </c>
      <c r="C784" s="1" t="n">
        <v>45955</v>
      </c>
      <c r="D784" t="inlineStr">
        <is>
          <t>VÄSTERNORRLANDS LÄN</t>
        </is>
      </c>
      <c r="E784" t="inlineStr">
        <is>
          <t>ÖRNSKÖLDSVIK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63916-2023</t>
        </is>
      </c>
      <c r="B785" s="1" t="n">
        <v>45278</v>
      </c>
      <c r="C785" s="1" t="n">
        <v>45955</v>
      </c>
      <c r="D785" t="inlineStr">
        <is>
          <t>VÄSTERNORRLANDS LÄN</t>
        </is>
      </c>
      <c r="E785" t="inlineStr">
        <is>
          <t>ÖRNSKÖLDSVIK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54339-2021</t>
        </is>
      </c>
      <c r="B786" s="1" t="n">
        <v>44473.03760416667</v>
      </c>
      <c r="C786" s="1" t="n">
        <v>45955</v>
      </c>
      <c r="D786" t="inlineStr">
        <is>
          <t>VÄSTERNORRLANDS LÄN</t>
        </is>
      </c>
      <c r="E786" t="inlineStr">
        <is>
          <t>ÖRNSKÖLDSVIK</t>
        </is>
      </c>
      <c r="G786" t="n">
        <v>9.6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44865-2024</t>
        </is>
      </c>
      <c r="B787" s="1" t="n">
        <v>45575.32356481482</v>
      </c>
      <c r="C787" s="1" t="n">
        <v>45955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26055-2024</t>
        </is>
      </c>
      <c r="B788" s="1" t="n">
        <v>45468.34605324074</v>
      </c>
      <c r="C788" s="1" t="n">
        <v>45955</v>
      </c>
      <c r="D788" t="inlineStr">
        <is>
          <t>VÄSTERNORRLANDS LÄN</t>
        </is>
      </c>
      <c r="E788" t="inlineStr">
        <is>
          <t>ÖRNSKÖLDSVIK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14963-2023</t>
        </is>
      </c>
      <c r="B789" s="1" t="n">
        <v>45015</v>
      </c>
      <c r="C789" s="1" t="n">
        <v>45955</v>
      </c>
      <c r="D789" t="inlineStr">
        <is>
          <t>VÄSTERNORRLANDS LÄN</t>
        </is>
      </c>
      <c r="E789" t="inlineStr">
        <is>
          <t>ÖRNSKÖLDSVIK</t>
        </is>
      </c>
      <c r="G789" t="n">
        <v>4.9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22075-2024</t>
        </is>
      </c>
      <c r="B790" s="1" t="n">
        <v>45443.63814814815</v>
      </c>
      <c r="C790" s="1" t="n">
        <v>45955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25002-2024</t>
        </is>
      </c>
      <c r="B791" s="1" t="n">
        <v>45461.78789351852</v>
      </c>
      <c r="C791" s="1" t="n">
        <v>45955</v>
      </c>
      <c r="D791" t="inlineStr">
        <is>
          <t>VÄSTERNORRLANDS LÄN</t>
        </is>
      </c>
      <c r="E791" t="inlineStr">
        <is>
          <t>ÖRNSKÖLDSVIK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62544-2021</t>
        </is>
      </c>
      <c r="B792" s="1" t="n">
        <v>44503.6136574074</v>
      </c>
      <c r="C792" s="1" t="n">
        <v>45955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6119-2024</t>
        </is>
      </c>
      <c r="B793" s="1" t="n">
        <v>45337</v>
      </c>
      <c r="C793" s="1" t="n">
        <v>45955</v>
      </c>
      <c r="D793" t="inlineStr">
        <is>
          <t>VÄSTERNORRLANDS LÄN</t>
        </is>
      </c>
      <c r="E793" t="inlineStr">
        <is>
          <t>ÖRNSKÖLDSVIK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42813-2024</t>
        </is>
      </c>
      <c r="B794" s="1" t="n">
        <v>45566.57800925926</v>
      </c>
      <c r="C794" s="1" t="n">
        <v>45955</v>
      </c>
      <c r="D794" t="inlineStr">
        <is>
          <t>VÄSTERNORRLANDS LÄN</t>
        </is>
      </c>
      <c r="E794" t="inlineStr">
        <is>
          <t>ÖRNSKÖLDSVIK</t>
        </is>
      </c>
      <c r="G794" t="n">
        <v>4.4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24661-2024</t>
        </is>
      </c>
      <c r="B795" s="1" t="n">
        <v>45460.58011574074</v>
      </c>
      <c r="C795" s="1" t="n">
        <v>45955</v>
      </c>
      <c r="D795" t="inlineStr">
        <is>
          <t>VÄSTERNORRLANDS LÄN</t>
        </is>
      </c>
      <c r="E795" t="inlineStr">
        <is>
          <t>ÖRNSKÖLDSVIK</t>
        </is>
      </c>
      <c r="F795" t="inlineStr">
        <is>
          <t>Holmen skog AB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35941-2024</t>
        </is>
      </c>
      <c r="B796" s="1" t="n">
        <v>45533</v>
      </c>
      <c r="C796" s="1" t="n">
        <v>45955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11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34577-2024</t>
        </is>
      </c>
      <c r="B797" s="1" t="n">
        <v>45526.36336805556</v>
      </c>
      <c r="C797" s="1" t="n">
        <v>45955</v>
      </c>
      <c r="D797" t="inlineStr">
        <is>
          <t>VÄSTERNORRLANDS LÄN</t>
        </is>
      </c>
      <c r="E797" t="inlineStr">
        <is>
          <t>ÖRNSKÖLDSVIK</t>
        </is>
      </c>
      <c r="F797" t="inlineStr">
        <is>
          <t>Holmen skog AB</t>
        </is>
      </c>
      <c r="G797" t="n">
        <v>7.8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34524-2024</t>
        </is>
      </c>
      <c r="B798" s="1" t="n">
        <v>45525.68555555555</v>
      </c>
      <c r="C798" s="1" t="n">
        <v>45955</v>
      </c>
      <c r="D798" t="inlineStr">
        <is>
          <t>VÄSTERNORRLANDS LÄN</t>
        </is>
      </c>
      <c r="E798" t="inlineStr">
        <is>
          <t>ÖRNSKÖLDSVIK</t>
        </is>
      </c>
      <c r="F798" t="inlineStr">
        <is>
          <t>Holmen skog AB</t>
        </is>
      </c>
      <c r="G798" t="n">
        <v>12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45437-2024</t>
        </is>
      </c>
      <c r="B799" s="1" t="n">
        <v>45576</v>
      </c>
      <c r="C799" s="1" t="n">
        <v>45955</v>
      </c>
      <c r="D799" t="inlineStr">
        <is>
          <t>VÄSTERNORRLANDS LÄN</t>
        </is>
      </c>
      <c r="E799" t="inlineStr">
        <is>
          <t>ÖRNSKÖLDSVIK</t>
        </is>
      </c>
      <c r="G799" t="n">
        <v>6.7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22362-2025</t>
        </is>
      </c>
      <c r="B800" s="1" t="n">
        <v>45786.46815972222</v>
      </c>
      <c r="C800" s="1" t="n">
        <v>45955</v>
      </c>
      <c r="D800" t="inlineStr">
        <is>
          <t>VÄSTERNORRLANDS LÄN</t>
        </is>
      </c>
      <c r="E800" t="inlineStr">
        <is>
          <t>ÖRNSKÖLDSVIK</t>
        </is>
      </c>
      <c r="F800" t="inlineStr">
        <is>
          <t>Holmen skog AB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11689-2024</t>
        </is>
      </c>
      <c r="B801" s="1" t="n">
        <v>45373.59425925926</v>
      </c>
      <c r="C801" s="1" t="n">
        <v>45955</v>
      </c>
      <c r="D801" t="inlineStr">
        <is>
          <t>VÄSTERNORRLANDS LÄN</t>
        </is>
      </c>
      <c r="E801" t="inlineStr">
        <is>
          <t>ÖRNSKÖLDSVIK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11925-2024</t>
        </is>
      </c>
      <c r="B802" s="1" t="n">
        <v>45376.64160879629</v>
      </c>
      <c r="C802" s="1" t="n">
        <v>45955</v>
      </c>
      <c r="D802" t="inlineStr">
        <is>
          <t>VÄSTERNORRLANDS LÄN</t>
        </is>
      </c>
      <c r="E802" t="inlineStr">
        <is>
          <t>ÖRNSKÖLDSVIK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28730-2023</t>
        </is>
      </c>
      <c r="B803" s="1" t="n">
        <v>45103</v>
      </c>
      <c r="C803" s="1" t="n">
        <v>45955</v>
      </c>
      <c r="D803" t="inlineStr">
        <is>
          <t>VÄSTERNORRLANDS LÄN</t>
        </is>
      </c>
      <c r="E803" t="inlineStr">
        <is>
          <t>ÖRNSKÖLDSVIK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62659-2023</t>
        </is>
      </c>
      <c r="B804" s="1" t="n">
        <v>45268</v>
      </c>
      <c r="C804" s="1" t="n">
        <v>45955</v>
      </c>
      <c r="D804" t="inlineStr">
        <is>
          <t>VÄSTERNORRLANDS LÄN</t>
        </is>
      </c>
      <c r="E804" t="inlineStr">
        <is>
          <t>ÖRNSKÖLDSVIK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34973-2024</t>
        </is>
      </c>
      <c r="B805" s="1" t="n">
        <v>45527.53800925926</v>
      </c>
      <c r="C805" s="1" t="n">
        <v>45955</v>
      </c>
      <c r="D805" t="inlineStr">
        <is>
          <t>VÄSTERNORRLANDS LÄN</t>
        </is>
      </c>
      <c r="E805" t="inlineStr">
        <is>
          <t>ÖRNSKÖLDSVIK</t>
        </is>
      </c>
      <c r="F805" t="inlineStr">
        <is>
          <t>Holmen skog AB</t>
        </is>
      </c>
      <c r="G805" t="n">
        <v>0.1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34981-2024</t>
        </is>
      </c>
      <c r="B806" s="1" t="n">
        <v>45527</v>
      </c>
      <c r="C806" s="1" t="n">
        <v>45955</v>
      </c>
      <c r="D806" t="inlineStr">
        <is>
          <t>VÄSTERNORRLANDS LÄN</t>
        </is>
      </c>
      <c r="E806" t="inlineStr">
        <is>
          <t>ÖRNSKÖLDSVIK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46352-2025</t>
        </is>
      </c>
      <c r="B807" s="1" t="n">
        <v>45925.4865162037</v>
      </c>
      <c r="C807" s="1" t="n">
        <v>45955</v>
      </c>
      <c r="D807" t="inlineStr">
        <is>
          <t>VÄSTERNORRLANDS LÄN</t>
        </is>
      </c>
      <c r="E807" t="inlineStr">
        <is>
          <t>ÖRNSKÖLDSVIK</t>
        </is>
      </c>
      <c r="G807" t="n">
        <v>14.7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22038-2025</t>
        </is>
      </c>
      <c r="B808" s="1" t="n">
        <v>45785.32254629629</v>
      </c>
      <c r="C808" s="1" t="n">
        <v>45955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Holmen skog AB</t>
        </is>
      </c>
      <c r="G808" t="n">
        <v>7.2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49469-2024</t>
        </is>
      </c>
      <c r="B809" s="1" t="n">
        <v>45596.33695601852</v>
      </c>
      <c r="C809" s="1" t="n">
        <v>45955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52445-2024</t>
        </is>
      </c>
      <c r="B810" s="1" t="n">
        <v>45609</v>
      </c>
      <c r="C810" s="1" t="n">
        <v>45955</v>
      </c>
      <c r="D810" t="inlineStr">
        <is>
          <t>VÄSTERNORRLANDS LÄN</t>
        </is>
      </c>
      <c r="E810" t="inlineStr">
        <is>
          <t>ÖRNSKÖLDSVIK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60227-2021</t>
        </is>
      </c>
      <c r="B811" s="1" t="n">
        <v>44495</v>
      </c>
      <c r="C811" s="1" t="n">
        <v>45955</v>
      </c>
      <c r="D811" t="inlineStr">
        <is>
          <t>VÄSTERNORRLANDS LÄN</t>
        </is>
      </c>
      <c r="E811" t="inlineStr">
        <is>
          <t>ÖRNSKÖLDSVIK</t>
        </is>
      </c>
      <c r="G811" t="n">
        <v>9.300000000000001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34013-2023</t>
        </is>
      </c>
      <c r="B812" s="1" t="n">
        <v>45124</v>
      </c>
      <c r="C812" s="1" t="n">
        <v>45955</v>
      </c>
      <c r="D812" t="inlineStr">
        <is>
          <t>VÄSTERNORRLANDS LÄN</t>
        </is>
      </c>
      <c r="E812" t="inlineStr">
        <is>
          <t>ÖRNSKÖLDSVIK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38087-2024</t>
        </is>
      </c>
      <c r="B813" s="1" t="n">
        <v>45545</v>
      </c>
      <c r="C813" s="1" t="n">
        <v>45955</v>
      </c>
      <c r="D813" t="inlineStr">
        <is>
          <t>VÄSTERNORRLANDS LÄN</t>
        </is>
      </c>
      <c r="E813" t="inlineStr">
        <is>
          <t>ÖRNSKÖLDSVIK</t>
        </is>
      </c>
      <c r="G813" t="n">
        <v>13.3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51760-2024</t>
        </is>
      </c>
      <c r="B814" s="1" t="n">
        <v>45607.43979166666</v>
      </c>
      <c r="C814" s="1" t="n">
        <v>45955</v>
      </c>
      <c r="D814" t="inlineStr">
        <is>
          <t>VÄSTERNORRLANDS LÄN</t>
        </is>
      </c>
      <c r="E814" t="inlineStr">
        <is>
          <t>ÖRNSKÖLDSVIK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37058-2023</t>
        </is>
      </c>
      <c r="B815" s="1" t="n">
        <v>45155.44530092592</v>
      </c>
      <c r="C815" s="1" t="n">
        <v>45955</v>
      </c>
      <c r="D815" t="inlineStr">
        <is>
          <t>VÄSTERNORRLANDS LÄN</t>
        </is>
      </c>
      <c r="E815" t="inlineStr">
        <is>
          <t>ÖRNSKÖLDSVIK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22338-2025</t>
        </is>
      </c>
      <c r="B816" s="1" t="n">
        <v>45786.44493055555</v>
      </c>
      <c r="C816" s="1" t="n">
        <v>45955</v>
      </c>
      <c r="D816" t="inlineStr">
        <is>
          <t>VÄSTERNORRLANDS LÄN</t>
        </is>
      </c>
      <c r="E816" t="inlineStr">
        <is>
          <t>ÖRNSKÖLDSVIK</t>
        </is>
      </c>
      <c r="F816" t="inlineStr">
        <is>
          <t>Holmen skog AB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46264-2025</t>
        </is>
      </c>
      <c r="B817" s="1" t="n">
        <v>45925.36289351852</v>
      </c>
      <c r="C817" s="1" t="n">
        <v>45955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38364-2025</t>
        </is>
      </c>
      <c r="B818" s="1" t="n">
        <v>45883.54486111111</v>
      </c>
      <c r="C818" s="1" t="n">
        <v>45955</v>
      </c>
      <c r="D818" t="inlineStr">
        <is>
          <t>VÄSTERNORRLANDS LÄN</t>
        </is>
      </c>
      <c r="E818" t="inlineStr">
        <is>
          <t>ÖRNSKÖLDSVIK</t>
        </is>
      </c>
      <c r="F818" t="inlineStr">
        <is>
          <t>Holmen skog AB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38419-2025</t>
        </is>
      </c>
      <c r="B819" s="1" t="n">
        <v>45883.6212962963</v>
      </c>
      <c r="C819" s="1" t="n">
        <v>45955</v>
      </c>
      <c r="D819" t="inlineStr">
        <is>
          <t>VÄSTERNORRLANDS LÄN</t>
        </is>
      </c>
      <c r="E819" t="inlineStr">
        <is>
          <t>ÖRNSKÖLDSVIK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28789-2024</t>
        </is>
      </c>
      <c r="B820" s="1" t="n">
        <v>45478.61197916666</v>
      </c>
      <c r="C820" s="1" t="n">
        <v>45955</v>
      </c>
      <c r="D820" t="inlineStr">
        <is>
          <t>VÄSTERNORRLANDS LÄN</t>
        </is>
      </c>
      <c r="E820" t="inlineStr">
        <is>
          <t>ÖRNSKÖLDSVIK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49002-2021</t>
        </is>
      </c>
      <c r="B821" s="1" t="n">
        <v>44453</v>
      </c>
      <c r="C821" s="1" t="n">
        <v>45955</v>
      </c>
      <c r="D821" t="inlineStr">
        <is>
          <t>VÄSTERNORRLANDS LÄN</t>
        </is>
      </c>
      <c r="E821" t="inlineStr">
        <is>
          <t>ÖRNSKÖLDSVIK</t>
        </is>
      </c>
      <c r="G821" t="n">
        <v>2.2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36863-2023</t>
        </is>
      </c>
      <c r="B822" s="1" t="n">
        <v>45154.55763888889</v>
      </c>
      <c r="C822" s="1" t="n">
        <v>45955</v>
      </c>
      <c r="D822" t="inlineStr">
        <is>
          <t>VÄSTERNORRLANDS LÄN</t>
        </is>
      </c>
      <c r="E822" t="inlineStr">
        <is>
          <t>ÖRNSKÖLDSVIK</t>
        </is>
      </c>
      <c r="F822" t="inlineStr">
        <is>
          <t>Holmen skog AB</t>
        </is>
      </c>
      <c r="G822" t="n">
        <v>0.4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34632-2023</t>
        </is>
      </c>
      <c r="B823" s="1" t="n">
        <v>45140.63787037037</v>
      </c>
      <c r="C823" s="1" t="n">
        <v>45955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4.7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683-2024</t>
        </is>
      </c>
      <c r="B824" s="1" t="n">
        <v>45300</v>
      </c>
      <c r="C824" s="1" t="n">
        <v>45955</v>
      </c>
      <c r="D824" t="inlineStr">
        <is>
          <t>VÄSTERNORRLANDS LÄN</t>
        </is>
      </c>
      <c r="E824" t="inlineStr">
        <is>
          <t>ÖRNSKÖLDSVIK</t>
        </is>
      </c>
      <c r="G824" t="n">
        <v>4.4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31-2024</t>
        </is>
      </c>
      <c r="B825" s="1" t="n">
        <v>45291</v>
      </c>
      <c r="C825" s="1" t="n">
        <v>45955</v>
      </c>
      <c r="D825" t="inlineStr">
        <is>
          <t>VÄSTERNORRLANDS LÄN</t>
        </is>
      </c>
      <c r="E825" t="inlineStr">
        <is>
          <t>ÖRNSKÖLDSVIK</t>
        </is>
      </c>
      <c r="G825" t="n">
        <v>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25888-2024</t>
        </is>
      </c>
      <c r="B826" s="1" t="n">
        <v>45467.5041550926</v>
      </c>
      <c r="C826" s="1" t="n">
        <v>45955</v>
      </c>
      <c r="D826" t="inlineStr">
        <is>
          <t>VÄSTERNORRLANDS LÄN</t>
        </is>
      </c>
      <c r="E826" t="inlineStr">
        <is>
          <t>ÖRNSKÖLDSVIK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48698-2024</t>
        </is>
      </c>
      <c r="B827" s="1" t="n">
        <v>45593.51137731481</v>
      </c>
      <c r="C827" s="1" t="n">
        <v>45955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2.3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33367-2021</t>
        </is>
      </c>
      <c r="B828" s="1" t="n">
        <v>44377</v>
      </c>
      <c r="C828" s="1" t="n">
        <v>45955</v>
      </c>
      <c r="D828" t="inlineStr">
        <is>
          <t>VÄSTERNORRLANDS LÄN</t>
        </is>
      </c>
      <c r="E828" t="inlineStr">
        <is>
          <t>ÖRNSKÖLDSVIK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63729-2023</t>
        </is>
      </c>
      <c r="B829" s="1" t="n">
        <v>45276</v>
      </c>
      <c r="C829" s="1" t="n">
        <v>45955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SCA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63737-2023</t>
        </is>
      </c>
      <c r="B830" s="1" t="n">
        <v>45277</v>
      </c>
      <c r="C830" s="1" t="n">
        <v>45955</v>
      </c>
      <c r="D830" t="inlineStr">
        <is>
          <t>VÄSTERNORRLANDS LÄN</t>
        </is>
      </c>
      <c r="E830" t="inlineStr">
        <is>
          <t>ÖRNSKÖLDSVIK</t>
        </is>
      </c>
      <c r="F830" t="inlineStr">
        <is>
          <t>Övriga Aktiebolag</t>
        </is>
      </c>
      <c r="G830" t="n">
        <v>8.699999999999999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63750-2023</t>
        </is>
      </c>
      <c r="B831" s="1" t="n">
        <v>45277.8662962963</v>
      </c>
      <c r="C831" s="1" t="n">
        <v>45955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Övriga Aktiebolag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32133-2023</t>
        </is>
      </c>
      <c r="B832" s="1" t="n">
        <v>45107</v>
      </c>
      <c r="C832" s="1" t="n">
        <v>45955</v>
      </c>
      <c r="D832" t="inlineStr">
        <is>
          <t>VÄSTERNORRLANDS LÄN</t>
        </is>
      </c>
      <c r="E832" t="inlineStr">
        <is>
          <t>ÖRNSKÖLDSVIK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30346-2023</t>
        </is>
      </c>
      <c r="B833" s="1" t="n">
        <v>45111.39366898148</v>
      </c>
      <c r="C833" s="1" t="n">
        <v>45955</v>
      </c>
      <c r="D833" t="inlineStr">
        <is>
          <t>VÄSTERNORRLANDS LÄN</t>
        </is>
      </c>
      <c r="E833" t="inlineStr">
        <is>
          <t>ÖRNSKÖLDSVIK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33676-2024</t>
        </is>
      </c>
      <c r="B834" s="1" t="n">
        <v>45520</v>
      </c>
      <c r="C834" s="1" t="n">
        <v>45955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17.7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30118-2024</t>
        </is>
      </c>
      <c r="B835" s="1" t="n">
        <v>45489.47517361111</v>
      </c>
      <c r="C835" s="1" t="n">
        <v>45955</v>
      </c>
      <c r="D835" t="inlineStr">
        <is>
          <t>VÄSTERNORRLANDS LÄN</t>
        </is>
      </c>
      <c r="E835" t="inlineStr">
        <is>
          <t>ÖRNSKÖLDSVIK</t>
        </is>
      </c>
      <c r="F835" t="inlineStr">
        <is>
          <t>Holmen skog AB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22380-2025</t>
        </is>
      </c>
      <c r="B836" s="1" t="n">
        <v>45786.49228009259</v>
      </c>
      <c r="C836" s="1" t="n">
        <v>45955</v>
      </c>
      <c r="D836" t="inlineStr">
        <is>
          <t>VÄSTERNORRLANDS LÄN</t>
        </is>
      </c>
      <c r="E836" t="inlineStr">
        <is>
          <t>ÖRNSKÖLDSVIK</t>
        </is>
      </c>
      <c r="F836" t="inlineStr">
        <is>
          <t>Holmen skog AB</t>
        </is>
      </c>
      <c r="G836" t="n">
        <v>4.5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28281-2024</t>
        </is>
      </c>
      <c r="B837" s="1" t="n">
        <v>45477.46048611111</v>
      </c>
      <c r="C837" s="1" t="n">
        <v>45955</v>
      </c>
      <c r="D837" t="inlineStr">
        <is>
          <t>VÄSTERNORRLANDS LÄN</t>
        </is>
      </c>
      <c r="E837" t="inlineStr">
        <is>
          <t>ÖRNSKÖLDSVIK</t>
        </is>
      </c>
      <c r="F837" t="inlineStr">
        <is>
          <t>Holmen skog AB</t>
        </is>
      </c>
      <c r="G837" t="n">
        <v>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55983-2020</t>
        </is>
      </c>
      <c r="B838" s="1" t="n">
        <v>44133</v>
      </c>
      <c r="C838" s="1" t="n">
        <v>45955</v>
      </c>
      <c r="D838" t="inlineStr">
        <is>
          <t>VÄSTERNORRLANDS LÄN</t>
        </is>
      </c>
      <c r="E838" t="inlineStr">
        <is>
          <t>ÖRNSKÖLDSVIK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22858-2025</t>
        </is>
      </c>
      <c r="B839" s="1" t="n">
        <v>45790.34915509259</v>
      </c>
      <c r="C839" s="1" t="n">
        <v>45955</v>
      </c>
      <c r="D839" t="inlineStr">
        <is>
          <t>VÄSTERNORRLANDS LÄN</t>
        </is>
      </c>
      <c r="E839" t="inlineStr">
        <is>
          <t>ÖRNSKÖLDSVIK</t>
        </is>
      </c>
      <c r="F839" t="inlineStr">
        <is>
          <t>Holmen skog AB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28202-2024</t>
        </is>
      </c>
      <c r="B840" s="1" t="n">
        <v>45477.33899305556</v>
      </c>
      <c r="C840" s="1" t="n">
        <v>45955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4.8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68324-2021</t>
        </is>
      </c>
      <c r="B841" s="1" t="n">
        <v>44526.96865740741</v>
      </c>
      <c r="C841" s="1" t="n">
        <v>45955</v>
      </c>
      <c r="D841" t="inlineStr">
        <is>
          <t>VÄSTERNORRLANDS LÄN</t>
        </is>
      </c>
      <c r="E841" t="inlineStr">
        <is>
          <t>ÖRNSKÖLDSVIK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32592-2024</t>
        </is>
      </c>
      <c r="B842" s="1" t="n">
        <v>45513.59996527778</v>
      </c>
      <c r="C842" s="1" t="n">
        <v>45955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51854-2024</t>
        </is>
      </c>
      <c r="B843" s="1" t="n">
        <v>45607.54087962963</v>
      </c>
      <c r="C843" s="1" t="n">
        <v>45955</v>
      </c>
      <c r="D843" t="inlineStr">
        <is>
          <t>VÄSTERNORRLANDS LÄN</t>
        </is>
      </c>
      <c r="E843" t="inlineStr">
        <is>
          <t>ÖRNSKÖLDSVIK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49494-2024</t>
        </is>
      </c>
      <c r="B844" s="1" t="n">
        <v>45596.36549768518</v>
      </c>
      <c r="C844" s="1" t="n">
        <v>45955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22570-2025</t>
        </is>
      </c>
      <c r="B845" s="1" t="n">
        <v>45789.36459490741</v>
      </c>
      <c r="C845" s="1" t="n">
        <v>45955</v>
      </c>
      <c r="D845" t="inlineStr">
        <is>
          <t>VÄSTERNORRLANDS LÄN</t>
        </is>
      </c>
      <c r="E845" t="inlineStr">
        <is>
          <t>ÖRNSKÖLDSVIK</t>
        </is>
      </c>
      <c r="G845" t="n">
        <v>3.3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45269-2024</t>
        </is>
      </c>
      <c r="B846" s="1" t="n">
        <v>45576.35744212963</v>
      </c>
      <c r="C846" s="1" t="n">
        <v>45955</v>
      </c>
      <c r="D846" t="inlineStr">
        <is>
          <t>VÄSTERNORRLANDS LÄN</t>
        </is>
      </c>
      <c r="E846" t="inlineStr">
        <is>
          <t>ÖRNSKÖLDSVIK</t>
        </is>
      </c>
      <c r="G846" t="n">
        <v>2.3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38601-2023</t>
        </is>
      </c>
      <c r="B847" s="1" t="n">
        <v>45162.64715277778</v>
      </c>
      <c r="C847" s="1" t="n">
        <v>45955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3.8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10485-2025</t>
        </is>
      </c>
      <c r="B848" s="1" t="n">
        <v>45721</v>
      </c>
      <c r="C848" s="1" t="n">
        <v>45955</v>
      </c>
      <c r="D848" t="inlineStr">
        <is>
          <t>VÄSTERNORRLANDS LÄN</t>
        </is>
      </c>
      <c r="E848" t="inlineStr">
        <is>
          <t>ÖRNSKÖLDSVIK</t>
        </is>
      </c>
      <c r="G848" t="n">
        <v>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28699-2024</t>
        </is>
      </c>
      <c r="B849" s="1" t="n">
        <v>45478.50231481482</v>
      </c>
      <c r="C849" s="1" t="n">
        <v>45955</v>
      </c>
      <c r="D849" t="inlineStr">
        <is>
          <t>VÄSTERNORRLANDS LÄN</t>
        </is>
      </c>
      <c r="E849" t="inlineStr">
        <is>
          <t>ÖRNSKÖLDSVIK</t>
        </is>
      </c>
      <c r="F849" t="inlineStr">
        <is>
          <t>Holmen skog AB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69772-2021</t>
        </is>
      </c>
      <c r="B850" s="1" t="n">
        <v>44532</v>
      </c>
      <c r="C850" s="1" t="n">
        <v>45955</v>
      </c>
      <c r="D850" t="inlineStr">
        <is>
          <t>VÄSTERNORRLANDS LÄN</t>
        </is>
      </c>
      <c r="E850" t="inlineStr">
        <is>
          <t>ÖRNSKÖLDSVIK</t>
        </is>
      </c>
      <c r="G850" t="n">
        <v>2.6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14403-2022</t>
        </is>
      </c>
      <c r="B851" s="1" t="n">
        <v>44652</v>
      </c>
      <c r="C851" s="1" t="n">
        <v>45955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Kyrkan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30056-2024</t>
        </is>
      </c>
      <c r="B852" s="1" t="n">
        <v>45488.94775462963</v>
      </c>
      <c r="C852" s="1" t="n">
        <v>45955</v>
      </c>
      <c r="D852" t="inlineStr">
        <is>
          <t>VÄSTERNORRLANDS LÄN</t>
        </is>
      </c>
      <c r="E852" t="inlineStr">
        <is>
          <t>ÖRNSKÖLDSVIK</t>
        </is>
      </c>
      <c r="F852" t="inlineStr">
        <is>
          <t>SCA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17386-2022</t>
        </is>
      </c>
      <c r="B853" s="1" t="n">
        <v>44678.66943287037</v>
      </c>
      <c r="C853" s="1" t="n">
        <v>45955</v>
      </c>
      <c r="D853" t="inlineStr">
        <is>
          <t>VÄSTERNORRLANDS LÄN</t>
        </is>
      </c>
      <c r="E853" t="inlineStr">
        <is>
          <t>ÖRNSKÖLDSVIK</t>
        </is>
      </c>
      <c r="G853" t="n">
        <v>10.5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28868-2023</t>
        </is>
      </c>
      <c r="B854" s="1" t="n">
        <v>45104.46202546296</v>
      </c>
      <c r="C854" s="1" t="n">
        <v>45955</v>
      </c>
      <c r="D854" t="inlineStr">
        <is>
          <t>VÄSTERNORRLANDS LÄN</t>
        </is>
      </c>
      <c r="E854" t="inlineStr">
        <is>
          <t>ÖRNSKÖLDSVIK</t>
        </is>
      </c>
      <c r="F854" t="inlineStr">
        <is>
          <t>Holmen skog AB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42944-2024</t>
        </is>
      </c>
      <c r="B855" s="1" t="n">
        <v>45567</v>
      </c>
      <c r="C855" s="1" t="n">
        <v>45955</v>
      </c>
      <c r="D855" t="inlineStr">
        <is>
          <t>VÄSTERNORRLANDS LÄN</t>
        </is>
      </c>
      <c r="E855" t="inlineStr">
        <is>
          <t>ÖRNSKÖLDSVIK</t>
        </is>
      </c>
      <c r="G855" t="n">
        <v>4.3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45951-2024</t>
        </is>
      </c>
      <c r="B856" s="1" t="n">
        <v>45580.55883101852</v>
      </c>
      <c r="C856" s="1" t="n">
        <v>45955</v>
      </c>
      <c r="D856" t="inlineStr">
        <is>
          <t>VÄSTERNORRLANDS LÄN</t>
        </is>
      </c>
      <c r="E856" t="inlineStr">
        <is>
          <t>ÖRNSKÖLDSVIK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62968-2021</t>
        </is>
      </c>
      <c r="B857" s="1" t="n">
        <v>44505.30230324074</v>
      </c>
      <c r="C857" s="1" t="n">
        <v>45955</v>
      </c>
      <c r="D857" t="inlineStr">
        <is>
          <t>VÄSTERNORRLANDS LÄN</t>
        </is>
      </c>
      <c r="E857" t="inlineStr">
        <is>
          <t>ÖRNSKÖLDSVIK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23355-2025</t>
        </is>
      </c>
      <c r="B858" s="1" t="n">
        <v>45791.6706712963</v>
      </c>
      <c r="C858" s="1" t="n">
        <v>45955</v>
      </c>
      <c r="D858" t="inlineStr">
        <is>
          <t>VÄSTERNORRLANDS LÄN</t>
        </is>
      </c>
      <c r="E858" t="inlineStr">
        <is>
          <t>ÖRNSKÖLDSVIK</t>
        </is>
      </c>
      <c r="F858" t="inlineStr">
        <is>
          <t>Holmen skog AB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35761-2024</t>
        </is>
      </c>
      <c r="B859" s="1" t="n">
        <v>45532.57244212963</v>
      </c>
      <c r="C859" s="1" t="n">
        <v>45955</v>
      </c>
      <c r="D859" t="inlineStr">
        <is>
          <t>VÄSTERNORRLANDS LÄN</t>
        </is>
      </c>
      <c r="E859" t="inlineStr">
        <is>
          <t>ÖRNSKÖLDSVIK</t>
        </is>
      </c>
      <c r="G859" t="n">
        <v>0.2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52379-2024</t>
        </is>
      </c>
      <c r="B860" s="1" t="n">
        <v>45609.4071412037</v>
      </c>
      <c r="C860" s="1" t="n">
        <v>45955</v>
      </c>
      <c r="D860" t="inlineStr">
        <is>
          <t>VÄSTERNORRLANDS LÄN</t>
        </is>
      </c>
      <c r="E860" t="inlineStr">
        <is>
          <t>ÖRNSKÖLDSVIK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67765-2021</t>
        </is>
      </c>
      <c r="B861" s="1" t="n">
        <v>44525</v>
      </c>
      <c r="C861" s="1" t="n">
        <v>45955</v>
      </c>
      <c r="D861" t="inlineStr">
        <is>
          <t>VÄSTERNORRLANDS LÄN</t>
        </is>
      </c>
      <c r="E861" t="inlineStr">
        <is>
          <t>ÖRNSKÖLDSVIK</t>
        </is>
      </c>
      <c r="G861" t="n">
        <v>5.4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14318-2023</t>
        </is>
      </c>
      <c r="B862" s="1" t="n">
        <v>45011.94162037037</v>
      </c>
      <c r="C862" s="1" t="n">
        <v>45955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SCA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49318-2024</t>
        </is>
      </c>
      <c r="B863" s="1" t="n">
        <v>45595.56582175926</v>
      </c>
      <c r="C863" s="1" t="n">
        <v>45955</v>
      </c>
      <c r="D863" t="inlineStr">
        <is>
          <t>VÄSTERNORRLANDS LÄN</t>
        </is>
      </c>
      <c r="E863" t="inlineStr">
        <is>
          <t>ÖRNSKÖLDSVIK</t>
        </is>
      </c>
      <c r="G863" t="n">
        <v>2.6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38552-2025</t>
        </is>
      </c>
      <c r="B864" s="1" t="n">
        <v>45884.43950231482</v>
      </c>
      <c r="C864" s="1" t="n">
        <v>45955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Holmen skog AB</t>
        </is>
      </c>
      <c r="G864" t="n">
        <v>2.7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38634-2025</t>
        </is>
      </c>
      <c r="B865" s="1" t="n">
        <v>45884.56539351852</v>
      </c>
      <c r="C865" s="1" t="n">
        <v>45955</v>
      </c>
      <c r="D865" t="inlineStr">
        <is>
          <t>VÄSTERNORRLANDS LÄN</t>
        </is>
      </c>
      <c r="E865" t="inlineStr">
        <is>
          <t>ÖRNSKÖLDSVIK</t>
        </is>
      </c>
      <c r="F865" t="inlineStr">
        <is>
          <t>Holmen skog AB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19361-2024</t>
        </is>
      </c>
      <c r="B866" s="1" t="n">
        <v>45429</v>
      </c>
      <c r="C866" s="1" t="n">
        <v>45955</v>
      </c>
      <c r="D866" t="inlineStr">
        <is>
          <t>VÄSTERNORRLANDS LÄN</t>
        </is>
      </c>
      <c r="E866" t="inlineStr">
        <is>
          <t>ÖRNSKÖLDSVIK</t>
        </is>
      </c>
      <c r="G866" t="n">
        <v>3.9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23704-2025</t>
        </is>
      </c>
      <c r="B867" s="1" t="n">
        <v>45792</v>
      </c>
      <c r="C867" s="1" t="n">
        <v>45955</v>
      </c>
      <c r="D867" t="inlineStr">
        <is>
          <t>VÄSTERNORRLANDS LÄN</t>
        </is>
      </c>
      <c r="E867" t="inlineStr">
        <is>
          <t>ÖRNSKÖLDSVIK</t>
        </is>
      </c>
      <c r="F867" t="inlineStr">
        <is>
          <t>Kyrkan</t>
        </is>
      </c>
      <c r="G867" t="n">
        <v>6.8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20099-2024</t>
        </is>
      </c>
      <c r="B868" s="1" t="n">
        <v>45434</v>
      </c>
      <c r="C868" s="1" t="n">
        <v>45955</v>
      </c>
      <c r="D868" t="inlineStr">
        <is>
          <t>VÄSTERNORRLANDS LÄN</t>
        </is>
      </c>
      <c r="E868" t="inlineStr">
        <is>
          <t>ÖRNSKÖLDSVIK</t>
        </is>
      </c>
      <c r="G868" t="n">
        <v>3.2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7474-2024</t>
        </is>
      </c>
      <c r="B869" s="1" t="n">
        <v>45345.9500462963</v>
      </c>
      <c r="C869" s="1" t="n">
        <v>45955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41043-2024</t>
        </is>
      </c>
      <c r="B870" s="1" t="n">
        <v>45559.36640046296</v>
      </c>
      <c r="C870" s="1" t="n">
        <v>45955</v>
      </c>
      <c r="D870" t="inlineStr">
        <is>
          <t>VÄSTERNORRLANDS LÄN</t>
        </is>
      </c>
      <c r="E870" t="inlineStr">
        <is>
          <t>ÖRNSKÖLDSVIK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4576-2024</t>
        </is>
      </c>
      <c r="B871" s="1" t="n">
        <v>45327</v>
      </c>
      <c r="C871" s="1" t="n">
        <v>45955</v>
      </c>
      <c r="D871" t="inlineStr">
        <is>
          <t>VÄSTERNORRLANDS LÄN</t>
        </is>
      </c>
      <c r="E871" t="inlineStr">
        <is>
          <t>ÖRNSKÖLDSVIK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38284-2025</t>
        </is>
      </c>
      <c r="B872" s="1" t="n">
        <v>45883.4275</v>
      </c>
      <c r="C872" s="1" t="n">
        <v>45955</v>
      </c>
      <c r="D872" t="inlineStr">
        <is>
          <t>VÄSTERNORRLANDS LÄN</t>
        </is>
      </c>
      <c r="E872" t="inlineStr">
        <is>
          <t>ÖRNSKÖLDSVIK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27938-2024</t>
        </is>
      </c>
      <c r="B873" s="1" t="n">
        <v>45476</v>
      </c>
      <c r="C873" s="1" t="n">
        <v>45955</v>
      </c>
      <c r="D873" t="inlineStr">
        <is>
          <t>VÄSTERNORRLANDS LÄN</t>
        </is>
      </c>
      <c r="E873" t="inlineStr">
        <is>
          <t>ÖRNSKÖLDSVIK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66664-2021</t>
        </is>
      </c>
      <c r="B874" s="1" t="n">
        <v>44519.60472222222</v>
      </c>
      <c r="C874" s="1" t="n">
        <v>45955</v>
      </c>
      <c r="D874" t="inlineStr">
        <is>
          <t>VÄSTERNORRLANDS LÄN</t>
        </is>
      </c>
      <c r="E874" t="inlineStr">
        <is>
          <t>ÖRNSKÖLDSVIK</t>
        </is>
      </c>
      <c r="F874" t="inlineStr">
        <is>
          <t>Kommuner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23352-2025</t>
        </is>
      </c>
      <c r="B875" s="1" t="n">
        <v>45791.66548611111</v>
      </c>
      <c r="C875" s="1" t="n">
        <v>45955</v>
      </c>
      <c r="D875" t="inlineStr">
        <is>
          <t>VÄSTERNORRLANDS LÄN</t>
        </is>
      </c>
      <c r="E875" t="inlineStr">
        <is>
          <t>ÖRNSKÖLDSVIK</t>
        </is>
      </c>
      <c r="F875" t="inlineStr">
        <is>
          <t>Holmen skog AB</t>
        </is>
      </c>
      <c r="G875" t="n">
        <v>6.2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58441-2024</t>
        </is>
      </c>
      <c r="B876" s="1" t="n">
        <v>45635.31184027778</v>
      </c>
      <c r="C876" s="1" t="n">
        <v>45955</v>
      </c>
      <c r="D876" t="inlineStr">
        <is>
          <t>VÄSTERNORRLANDS LÄN</t>
        </is>
      </c>
      <c r="E876" t="inlineStr">
        <is>
          <t>ÖRNSKÖLDSVIK</t>
        </is>
      </c>
      <c r="G876" t="n">
        <v>3.2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2118-2025</t>
        </is>
      </c>
      <c r="B877" s="1" t="n">
        <v>45672</v>
      </c>
      <c r="C877" s="1" t="n">
        <v>45955</v>
      </c>
      <c r="D877" t="inlineStr">
        <is>
          <t>VÄSTERNORRLANDS LÄN</t>
        </is>
      </c>
      <c r="E877" t="inlineStr">
        <is>
          <t>ÖRNSKÖLDSVIK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32583-2024</t>
        </is>
      </c>
      <c r="B878" s="1" t="n">
        <v>45513</v>
      </c>
      <c r="C878" s="1" t="n">
        <v>45955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29179-2024</t>
        </is>
      </c>
      <c r="B879" s="1" t="n">
        <v>45482.54008101852</v>
      </c>
      <c r="C879" s="1" t="n">
        <v>45955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3.5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4340-2024</t>
        </is>
      </c>
      <c r="B880" s="1" t="n">
        <v>45324.81793981481</v>
      </c>
      <c r="C880" s="1" t="n">
        <v>45955</v>
      </c>
      <c r="D880" t="inlineStr">
        <is>
          <t>VÄSTERNORRLANDS LÄN</t>
        </is>
      </c>
      <c r="E880" t="inlineStr">
        <is>
          <t>ÖRNSKÖLDSVIK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41619-2024</t>
        </is>
      </c>
      <c r="B881" s="1" t="n">
        <v>45560.59983796296</v>
      </c>
      <c r="C881" s="1" t="n">
        <v>45955</v>
      </c>
      <c r="D881" t="inlineStr">
        <is>
          <t>VÄSTERNORRLANDS LÄN</t>
        </is>
      </c>
      <c r="E881" t="inlineStr">
        <is>
          <t>ÖRNSKÖLDSVIK</t>
        </is>
      </c>
      <c r="F881" t="inlineStr">
        <is>
          <t>Holmen skog AB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26761-2024</t>
        </is>
      </c>
      <c r="B882" s="1" t="n">
        <v>45470</v>
      </c>
      <c r="C882" s="1" t="n">
        <v>45955</v>
      </c>
      <c r="D882" t="inlineStr">
        <is>
          <t>VÄSTERNORRLANDS LÄN</t>
        </is>
      </c>
      <c r="E882" t="inlineStr">
        <is>
          <t>ÖRNSKÖLDSVIK</t>
        </is>
      </c>
      <c r="F882" t="inlineStr">
        <is>
          <t>Holmen skog AB</t>
        </is>
      </c>
      <c r="G882" t="n">
        <v>10.5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26765-2024</t>
        </is>
      </c>
      <c r="B883" s="1" t="n">
        <v>45470</v>
      </c>
      <c r="C883" s="1" t="n">
        <v>45955</v>
      </c>
      <c r="D883" t="inlineStr">
        <is>
          <t>VÄSTERNORRLANDS LÄN</t>
        </is>
      </c>
      <c r="E883" t="inlineStr">
        <is>
          <t>ÖRNSKÖLDSVIK</t>
        </is>
      </c>
      <c r="F883" t="inlineStr">
        <is>
          <t>Holmen skog AB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22806-2021</t>
        </is>
      </c>
      <c r="B884" s="1" t="n">
        <v>44327</v>
      </c>
      <c r="C884" s="1" t="n">
        <v>45955</v>
      </c>
      <c r="D884" t="inlineStr">
        <is>
          <t>VÄSTERNORRLANDS LÄN</t>
        </is>
      </c>
      <c r="E884" t="inlineStr">
        <is>
          <t>ÖRNSKÖLDSVIK</t>
        </is>
      </c>
      <c r="G884" t="n">
        <v>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39879-2021</t>
        </is>
      </c>
      <c r="B885" s="1" t="n">
        <v>44417</v>
      </c>
      <c r="C885" s="1" t="n">
        <v>45955</v>
      </c>
      <c r="D885" t="inlineStr">
        <is>
          <t>VÄSTERNORRLANDS LÄN</t>
        </is>
      </c>
      <c r="E885" t="inlineStr">
        <is>
          <t>ÖRNSKÖLDSVIK</t>
        </is>
      </c>
      <c r="F885" t="inlineStr">
        <is>
          <t>Holmen skog AB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23094-2024</t>
        </is>
      </c>
      <c r="B886" s="1" t="n">
        <v>45450.5243287037</v>
      </c>
      <c r="C886" s="1" t="n">
        <v>45955</v>
      </c>
      <c r="D886" t="inlineStr">
        <is>
          <t>VÄSTERNORRLANDS LÄN</t>
        </is>
      </c>
      <c r="E886" t="inlineStr">
        <is>
          <t>ÖRNSKÖLDSVIK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23097-2024</t>
        </is>
      </c>
      <c r="B887" s="1" t="n">
        <v>45450.52642361111</v>
      </c>
      <c r="C887" s="1" t="n">
        <v>45955</v>
      </c>
      <c r="D887" t="inlineStr">
        <is>
          <t>VÄSTERNORRLANDS LÄN</t>
        </is>
      </c>
      <c r="E887" t="inlineStr">
        <is>
          <t>ÖRNSKÖLDSVIK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35341-2022</t>
        </is>
      </c>
      <c r="B888" s="1" t="n">
        <v>44798.49653935185</v>
      </c>
      <c r="C888" s="1" t="n">
        <v>45955</v>
      </c>
      <c r="D888" t="inlineStr">
        <is>
          <t>VÄSTERNORRLANDS LÄN</t>
        </is>
      </c>
      <c r="E888" t="inlineStr">
        <is>
          <t>ÖRNSKÖLDSVIK</t>
        </is>
      </c>
      <c r="F888" t="inlineStr">
        <is>
          <t>Holmen skog AB</t>
        </is>
      </c>
      <c r="G888" t="n">
        <v>6.5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25044-2024</t>
        </is>
      </c>
      <c r="B889" s="1" t="n">
        <v>45462.30936342593</v>
      </c>
      <c r="C889" s="1" t="n">
        <v>45955</v>
      </c>
      <c r="D889" t="inlineStr">
        <is>
          <t>VÄSTERNORRLANDS LÄN</t>
        </is>
      </c>
      <c r="E889" t="inlineStr">
        <is>
          <t>ÖRNSKÖLDSVIK</t>
        </is>
      </c>
      <c r="F889" t="inlineStr">
        <is>
          <t>Holmen skog AB</t>
        </is>
      </c>
      <c r="G889" t="n">
        <v>8.9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9254-2023</t>
        </is>
      </c>
      <c r="B890" s="1" t="n">
        <v>44980</v>
      </c>
      <c r="C890" s="1" t="n">
        <v>45955</v>
      </c>
      <c r="D890" t="inlineStr">
        <is>
          <t>VÄSTERNORRLANDS LÄN</t>
        </is>
      </c>
      <c r="E890" t="inlineStr">
        <is>
          <t>ÖRNSKÖLDSVIK</t>
        </is>
      </c>
      <c r="G890" t="n">
        <v>2.4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52548-2024</t>
        </is>
      </c>
      <c r="B891" s="1" t="n">
        <v>45609</v>
      </c>
      <c r="C891" s="1" t="n">
        <v>45955</v>
      </c>
      <c r="D891" t="inlineStr">
        <is>
          <t>VÄSTERNORRLANDS LÄN</t>
        </is>
      </c>
      <c r="E891" t="inlineStr">
        <is>
          <t>ÖRNSKÖLDSVIK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56397-2024</t>
        </is>
      </c>
      <c r="B892" s="1" t="n">
        <v>45625.3518287037</v>
      </c>
      <c r="C892" s="1" t="n">
        <v>45955</v>
      </c>
      <c r="D892" t="inlineStr">
        <is>
          <t>VÄSTERNORRLANDS LÄN</t>
        </is>
      </c>
      <c r="E892" t="inlineStr">
        <is>
          <t>ÖRNSKÖLDSVIK</t>
        </is>
      </c>
      <c r="G892" t="n">
        <v>1.9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27854-2024</t>
        </is>
      </c>
      <c r="B893" s="1" t="n">
        <v>45475.65396990741</v>
      </c>
      <c r="C893" s="1" t="n">
        <v>45955</v>
      </c>
      <c r="D893" t="inlineStr">
        <is>
          <t>VÄSTERNORRLANDS LÄN</t>
        </is>
      </c>
      <c r="E893" t="inlineStr">
        <is>
          <t>ÖRNSKÖLDSVIK</t>
        </is>
      </c>
      <c r="F893" t="inlineStr">
        <is>
          <t>Holmen skog AB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50369-2023</t>
        </is>
      </c>
      <c r="B894" s="1" t="n">
        <v>45209</v>
      </c>
      <c r="C894" s="1" t="n">
        <v>45955</v>
      </c>
      <c r="D894" t="inlineStr">
        <is>
          <t>VÄSTERNORRLANDS LÄN</t>
        </is>
      </c>
      <c r="E894" t="inlineStr">
        <is>
          <t>ÖRNSKÖLDSVIK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37156-2024</t>
        </is>
      </c>
      <c r="B895" s="1" t="n">
        <v>45539.61006944445</v>
      </c>
      <c r="C895" s="1" t="n">
        <v>45955</v>
      </c>
      <c r="D895" t="inlineStr">
        <is>
          <t>VÄSTERNORRLANDS LÄN</t>
        </is>
      </c>
      <c r="E895" t="inlineStr">
        <is>
          <t>ÖRNSKÖLDSVIK</t>
        </is>
      </c>
      <c r="G895" t="n">
        <v>5.7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37924-2024</t>
        </is>
      </c>
      <c r="B896" s="1" t="n">
        <v>45544</v>
      </c>
      <c r="C896" s="1" t="n">
        <v>45955</v>
      </c>
      <c r="D896" t="inlineStr">
        <is>
          <t>VÄSTERNORRLANDS LÄN</t>
        </is>
      </c>
      <c r="E896" t="inlineStr">
        <is>
          <t>ÖRNSKÖLDSVIK</t>
        </is>
      </c>
      <c r="G896" t="n">
        <v>4.5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23273-2025</t>
        </is>
      </c>
      <c r="B897" s="1" t="n">
        <v>45791.5646875</v>
      </c>
      <c r="C897" s="1" t="n">
        <v>45955</v>
      </c>
      <c r="D897" t="inlineStr">
        <is>
          <t>VÄSTERNORRLANDS LÄN</t>
        </is>
      </c>
      <c r="E897" t="inlineStr">
        <is>
          <t>ÖRNSKÖLDSVIK</t>
        </is>
      </c>
      <c r="F897" t="inlineStr">
        <is>
          <t>Holmen skog AB</t>
        </is>
      </c>
      <c r="G897" t="n">
        <v>6.2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51967-2022</t>
        </is>
      </c>
      <c r="B898" s="1" t="n">
        <v>44872.68481481481</v>
      </c>
      <c r="C898" s="1" t="n">
        <v>45955</v>
      </c>
      <c r="D898" t="inlineStr">
        <is>
          <t>VÄSTERNORRLANDS LÄN</t>
        </is>
      </c>
      <c r="E898" t="inlineStr">
        <is>
          <t>ÖRNSKÖLDSVIK</t>
        </is>
      </c>
      <c r="G898" t="n">
        <v>3.1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18310-2025</t>
        </is>
      </c>
      <c r="B899" s="1" t="n">
        <v>45762.44278935185</v>
      </c>
      <c r="C899" s="1" t="n">
        <v>45955</v>
      </c>
      <c r="D899" t="inlineStr">
        <is>
          <t>VÄSTERNORRLANDS LÄN</t>
        </is>
      </c>
      <c r="E899" t="inlineStr">
        <is>
          <t>ÖRNSKÖLDSVIK</t>
        </is>
      </c>
      <c r="G899" t="n">
        <v>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20286-2024</t>
        </is>
      </c>
      <c r="B900" s="1" t="n">
        <v>45435.22626157408</v>
      </c>
      <c r="C900" s="1" t="n">
        <v>45955</v>
      </c>
      <c r="D900" t="inlineStr">
        <is>
          <t>VÄSTERNORRLANDS LÄN</t>
        </is>
      </c>
      <c r="E900" t="inlineStr">
        <is>
          <t>ÖRNSKÖLDSVIK</t>
        </is>
      </c>
      <c r="F900" t="inlineStr">
        <is>
          <t>Holmen skog AB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24897-2024</t>
        </is>
      </c>
      <c r="B901" s="1" t="n">
        <v>45461.58018518519</v>
      </c>
      <c r="C901" s="1" t="n">
        <v>45955</v>
      </c>
      <c r="D901" t="inlineStr">
        <is>
          <t>VÄSTERNORRLANDS LÄN</t>
        </is>
      </c>
      <c r="E901" t="inlineStr">
        <is>
          <t>ÖRNSKÖLDSVIK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50634-2024</t>
        </is>
      </c>
      <c r="B902" s="1" t="n">
        <v>45601.67550925926</v>
      </c>
      <c r="C902" s="1" t="n">
        <v>45955</v>
      </c>
      <c r="D902" t="inlineStr">
        <is>
          <t>VÄSTERNORRLANDS LÄN</t>
        </is>
      </c>
      <c r="E902" t="inlineStr">
        <is>
          <t>ÖRNSKÖLDSVIK</t>
        </is>
      </c>
      <c r="F902" t="inlineStr">
        <is>
          <t>Holmen skog AB</t>
        </is>
      </c>
      <c r="G902" t="n">
        <v>8.6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23709-2025</t>
        </is>
      </c>
      <c r="B903" s="1" t="n">
        <v>45793</v>
      </c>
      <c r="C903" s="1" t="n">
        <v>45955</v>
      </c>
      <c r="D903" t="inlineStr">
        <is>
          <t>VÄSTERNORRLANDS LÄN</t>
        </is>
      </c>
      <c r="E903" t="inlineStr">
        <is>
          <t>ÖRNSKÖLDSVIK</t>
        </is>
      </c>
      <c r="F903" t="inlineStr">
        <is>
          <t>Holmen skog AB</t>
        </is>
      </c>
      <c r="G903" t="n">
        <v>2.5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20322-2024</t>
        </is>
      </c>
      <c r="B904" s="1" t="n">
        <v>45435.3975462963</v>
      </c>
      <c r="C904" s="1" t="n">
        <v>45955</v>
      </c>
      <c r="D904" t="inlineStr">
        <is>
          <t>VÄSTERNORRLANDS LÄN</t>
        </is>
      </c>
      <c r="E904" t="inlineStr">
        <is>
          <t>ÖRNSKÖLDSVIK</t>
        </is>
      </c>
      <c r="F904" t="inlineStr">
        <is>
          <t>Holmen skog AB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64437-2021</t>
        </is>
      </c>
      <c r="B905" s="1" t="n">
        <v>44511</v>
      </c>
      <c r="C905" s="1" t="n">
        <v>45955</v>
      </c>
      <c r="D905" t="inlineStr">
        <is>
          <t>VÄSTERNORRLANDS LÄN</t>
        </is>
      </c>
      <c r="E905" t="inlineStr">
        <is>
          <t>ÖRNSKÖLDSVIK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14671-2024</t>
        </is>
      </c>
      <c r="B906" s="1" t="n">
        <v>45397</v>
      </c>
      <c r="C906" s="1" t="n">
        <v>45955</v>
      </c>
      <c r="D906" t="inlineStr">
        <is>
          <t>VÄSTERNORRLANDS LÄN</t>
        </is>
      </c>
      <c r="E906" t="inlineStr">
        <is>
          <t>ÖRNSKÖLDSVIK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15404-2024</t>
        </is>
      </c>
      <c r="B907" s="1" t="n">
        <v>45401.34081018518</v>
      </c>
      <c r="C907" s="1" t="n">
        <v>45955</v>
      </c>
      <c r="D907" t="inlineStr">
        <is>
          <t>VÄSTERNORRLANDS LÄN</t>
        </is>
      </c>
      <c r="E907" t="inlineStr">
        <is>
          <t>ÖRNSKÖLDSVIK</t>
        </is>
      </c>
      <c r="G907" t="n">
        <v>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44522-2023</t>
        </is>
      </c>
      <c r="B908" s="1" t="n">
        <v>45189.47681712963</v>
      </c>
      <c r="C908" s="1" t="n">
        <v>45955</v>
      </c>
      <c r="D908" t="inlineStr">
        <is>
          <t>VÄSTERNORRLANDS LÄN</t>
        </is>
      </c>
      <c r="E908" t="inlineStr">
        <is>
          <t>ÖRNSKÖLDSVIK</t>
        </is>
      </c>
      <c r="G908" t="n">
        <v>22.6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26052-2024</t>
        </is>
      </c>
      <c r="B909" s="1" t="n">
        <v>45468.34039351852</v>
      </c>
      <c r="C909" s="1" t="n">
        <v>45955</v>
      </c>
      <c r="D909" t="inlineStr">
        <is>
          <t>VÄSTERNORRLANDS LÄN</t>
        </is>
      </c>
      <c r="E909" t="inlineStr">
        <is>
          <t>ÖRNSKÖLDSVIK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39016-2024</t>
        </is>
      </c>
      <c r="B910" s="1" t="n">
        <v>45548.44478009259</v>
      </c>
      <c r="C910" s="1" t="n">
        <v>45955</v>
      </c>
      <c r="D910" t="inlineStr">
        <is>
          <t>VÄSTERNORRLANDS LÄN</t>
        </is>
      </c>
      <c r="E910" t="inlineStr">
        <is>
          <t>ÖRNSKÖLDSVIK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71547-2021</t>
        </is>
      </c>
      <c r="B911" s="1" t="n">
        <v>44540</v>
      </c>
      <c r="C911" s="1" t="n">
        <v>45955</v>
      </c>
      <c r="D911" t="inlineStr">
        <is>
          <t>VÄSTERNORRLANDS LÄN</t>
        </is>
      </c>
      <c r="E911" t="inlineStr">
        <is>
          <t>ÖRNSKÖLDSVIK</t>
        </is>
      </c>
      <c r="F911" t="inlineStr">
        <is>
          <t>Holmen skog AB</t>
        </is>
      </c>
      <c r="G911" t="n">
        <v>4.3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52421-2024</t>
        </is>
      </c>
      <c r="B912" s="1" t="n">
        <v>45609.46614583334</v>
      </c>
      <c r="C912" s="1" t="n">
        <v>45955</v>
      </c>
      <c r="D912" t="inlineStr">
        <is>
          <t>VÄSTERNORRLANDS LÄN</t>
        </is>
      </c>
      <c r="E912" t="inlineStr">
        <is>
          <t>ÖRNSKÖLDSVIK</t>
        </is>
      </c>
      <c r="F912" t="inlineStr">
        <is>
          <t>Holmen skog AB</t>
        </is>
      </c>
      <c r="G912" t="n">
        <v>10.2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24102-2025</t>
        </is>
      </c>
      <c r="B913" s="1" t="n">
        <v>45796.59579861111</v>
      </c>
      <c r="C913" s="1" t="n">
        <v>45955</v>
      </c>
      <c r="D913" t="inlineStr">
        <is>
          <t>VÄSTERNORRLANDS LÄN</t>
        </is>
      </c>
      <c r="E913" t="inlineStr">
        <is>
          <t>ÖRNSKÖLDSVIK</t>
        </is>
      </c>
      <c r="F913" t="inlineStr">
        <is>
          <t>Holmen skog AB</t>
        </is>
      </c>
      <c r="G913" t="n">
        <v>7.6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22137-2024</t>
        </is>
      </c>
      <c r="B914" s="1" t="n">
        <v>45444</v>
      </c>
      <c r="C914" s="1" t="n">
        <v>45955</v>
      </c>
      <c r="D914" t="inlineStr">
        <is>
          <t>VÄSTERNORRLANDS LÄN</t>
        </is>
      </c>
      <c r="E914" t="inlineStr">
        <is>
          <t>ÖRNSKÖLDSVIK</t>
        </is>
      </c>
      <c r="F914" t="inlineStr">
        <is>
          <t>SCA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39313-2023</t>
        </is>
      </c>
      <c r="B915" s="1" t="n">
        <v>45166.58332175926</v>
      </c>
      <c r="C915" s="1" t="n">
        <v>45955</v>
      </c>
      <c r="D915" t="inlineStr">
        <is>
          <t>VÄSTERNORRLANDS LÄN</t>
        </is>
      </c>
      <c r="E915" t="inlineStr">
        <is>
          <t>ÖRNSKÖLDSVIK</t>
        </is>
      </c>
      <c r="F915" t="inlineStr">
        <is>
          <t>Holmen skog AB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24416-2024</t>
        </is>
      </c>
      <c r="B916" s="1" t="n">
        <v>45457.74280092592</v>
      </c>
      <c r="C916" s="1" t="n">
        <v>45955</v>
      </c>
      <c r="D916" t="inlineStr">
        <is>
          <t>VÄSTERNORRLANDS LÄN</t>
        </is>
      </c>
      <c r="E916" t="inlineStr">
        <is>
          <t>ÖRNSKÖLDSVIK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24144-2024</t>
        </is>
      </c>
      <c r="B917" s="1" t="n">
        <v>45456.64755787037</v>
      </c>
      <c r="C917" s="1" t="n">
        <v>45955</v>
      </c>
      <c r="D917" t="inlineStr">
        <is>
          <t>VÄSTERNORRLANDS LÄN</t>
        </is>
      </c>
      <c r="E917" t="inlineStr">
        <is>
          <t>ÖRNSKÖLDSVIK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23983-2025</t>
        </is>
      </c>
      <c r="B918" s="1" t="n">
        <v>45794</v>
      </c>
      <c r="C918" s="1" t="n">
        <v>45955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Kyrkan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33583-2024</t>
        </is>
      </c>
      <c r="B919" s="1" t="n">
        <v>45520.34469907408</v>
      </c>
      <c r="C919" s="1" t="n">
        <v>45955</v>
      </c>
      <c r="D919" t="inlineStr">
        <is>
          <t>VÄSTERNORRLANDS LÄN</t>
        </is>
      </c>
      <c r="E919" t="inlineStr">
        <is>
          <t>ÖRNSKÖLDSVIK</t>
        </is>
      </c>
      <c r="G919" t="n">
        <v>3.6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33616-2024</t>
        </is>
      </c>
      <c r="B920" s="1" t="n">
        <v>45520.4027662037</v>
      </c>
      <c r="C920" s="1" t="n">
        <v>45955</v>
      </c>
      <c r="D920" t="inlineStr">
        <is>
          <t>VÄSTERNORRLANDS LÄN</t>
        </is>
      </c>
      <c r="E920" t="inlineStr">
        <is>
          <t>ÖRNSKÖLDSVIK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14808-2025</t>
        </is>
      </c>
      <c r="B921" s="1" t="n">
        <v>45743.32146990741</v>
      </c>
      <c r="C921" s="1" t="n">
        <v>45955</v>
      </c>
      <c r="D921" t="inlineStr">
        <is>
          <t>VÄSTERNORRLANDS LÄN</t>
        </is>
      </c>
      <c r="E921" t="inlineStr">
        <is>
          <t>ÖRNSKÖLDSVIK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34796-2023</t>
        </is>
      </c>
      <c r="B922" s="1" t="n">
        <v>45141.58427083334</v>
      </c>
      <c r="C922" s="1" t="n">
        <v>45955</v>
      </c>
      <c r="D922" t="inlineStr">
        <is>
          <t>VÄSTERNORRLANDS LÄN</t>
        </is>
      </c>
      <c r="E922" t="inlineStr">
        <is>
          <t>ÖRNSKÖLDSVIK</t>
        </is>
      </c>
      <c r="F922" t="inlineStr">
        <is>
          <t>Holmen skog AB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38362-2025</t>
        </is>
      </c>
      <c r="B923" s="1" t="n">
        <v>45883.53739583334</v>
      </c>
      <c r="C923" s="1" t="n">
        <v>45955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Holmen skog AB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38890-2025</t>
        </is>
      </c>
      <c r="B924" s="1" t="n">
        <v>45884</v>
      </c>
      <c r="C924" s="1" t="n">
        <v>45955</v>
      </c>
      <c r="D924" t="inlineStr">
        <is>
          <t>VÄSTERNORRLANDS LÄN</t>
        </is>
      </c>
      <c r="E924" t="inlineStr">
        <is>
          <t>ÖRNSKÖLDSVIK</t>
        </is>
      </c>
      <c r="G924" t="n">
        <v>3.4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38900-2025</t>
        </is>
      </c>
      <c r="B925" s="1" t="n">
        <v>45884</v>
      </c>
      <c r="C925" s="1" t="n">
        <v>45955</v>
      </c>
      <c r="D925" t="inlineStr">
        <is>
          <t>VÄSTERNORRLANDS LÄN</t>
        </is>
      </c>
      <c r="E925" t="inlineStr">
        <is>
          <t>ÖRNSKÖLDSVIK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45215-2024</t>
        </is>
      </c>
      <c r="B926" s="1" t="n">
        <v>45575.73666666666</v>
      </c>
      <c r="C926" s="1" t="n">
        <v>45955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2972-2023</t>
        </is>
      </c>
      <c r="B927" s="1" t="n">
        <v>44944</v>
      </c>
      <c r="C927" s="1" t="n">
        <v>45955</v>
      </c>
      <c r="D927" t="inlineStr">
        <is>
          <t>VÄSTERNORRLANDS LÄN</t>
        </is>
      </c>
      <c r="E927" t="inlineStr">
        <is>
          <t>ÖRNSKÖLDSVIK</t>
        </is>
      </c>
      <c r="G927" t="n">
        <v>10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45288-2024</t>
        </is>
      </c>
      <c r="B928" s="1" t="n">
        <v>45576.38902777778</v>
      </c>
      <c r="C928" s="1" t="n">
        <v>45955</v>
      </c>
      <c r="D928" t="inlineStr">
        <is>
          <t>VÄSTERNORRLANDS LÄN</t>
        </is>
      </c>
      <c r="E928" t="inlineStr">
        <is>
          <t>ÖRNSKÖLDSVIK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38438-2025</t>
        </is>
      </c>
      <c r="B929" s="1" t="n">
        <v>45883</v>
      </c>
      <c r="C929" s="1" t="n">
        <v>45955</v>
      </c>
      <c r="D929" t="inlineStr">
        <is>
          <t>VÄSTERNORRLANDS LÄN</t>
        </is>
      </c>
      <c r="E929" t="inlineStr">
        <is>
          <t>ÖRNSKÖLDSVIK</t>
        </is>
      </c>
      <c r="G929" t="n">
        <v>6.2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38421-2025</t>
        </is>
      </c>
      <c r="B930" s="1" t="n">
        <v>45883.63168981481</v>
      </c>
      <c r="C930" s="1" t="n">
        <v>45955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15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38436-2025</t>
        </is>
      </c>
      <c r="B931" s="1" t="n">
        <v>45883.6427662037</v>
      </c>
      <c r="C931" s="1" t="n">
        <v>45955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42275-2021</t>
        </is>
      </c>
      <c r="B932" s="1" t="n">
        <v>44426</v>
      </c>
      <c r="C932" s="1" t="n">
        <v>45955</v>
      </c>
      <c r="D932" t="inlineStr">
        <is>
          <t>VÄSTERNORRLANDS LÄN</t>
        </is>
      </c>
      <c r="E932" t="inlineStr">
        <is>
          <t>ÖRNSKÖLDSVIK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45287-2024</t>
        </is>
      </c>
      <c r="B933" s="1" t="n">
        <v>45576.3875</v>
      </c>
      <c r="C933" s="1" t="n">
        <v>45955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32549-2023</t>
        </is>
      </c>
      <c r="B934" s="1" t="n">
        <v>45111</v>
      </c>
      <c r="C934" s="1" t="n">
        <v>45955</v>
      </c>
      <c r="D934" t="inlineStr">
        <is>
          <t>VÄSTERNORRLANDS LÄN</t>
        </is>
      </c>
      <c r="E934" t="inlineStr">
        <is>
          <t>ÖRNSKÖLDSVIK</t>
        </is>
      </c>
      <c r="G934" t="n">
        <v>2.2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38501-2025</t>
        </is>
      </c>
      <c r="B935" s="1" t="n">
        <v>45884.3789699074</v>
      </c>
      <c r="C935" s="1" t="n">
        <v>45955</v>
      </c>
      <c r="D935" t="inlineStr">
        <is>
          <t>VÄSTERNORRLANDS LÄN</t>
        </is>
      </c>
      <c r="E935" t="inlineStr">
        <is>
          <t>ÖRNSKÖLDSVIK</t>
        </is>
      </c>
      <c r="F935" t="inlineStr">
        <is>
          <t>Holmen skog AB</t>
        </is>
      </c>
      <c r="G935" t="n">
        <v>9.699999999999999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60337-2022</t>
        </is>
      </c>
      <c r="B936" s="1" t="n">
        <v>44910</v>
      </c>
      <c r="C936" s="1" t="n">
        <v>45955</v>
      </c>
      <c r="D936" t="inlineStr">
        <is>
          <t>VÄSTERNORRLANDS LÄN</t>
        </is>
      </c>
      <c r="E936" t="inlineStr">
        <is>
          <t>ÖRNSKÖLDSVIK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23942-2025</t>
        </is>
      </c>
      <c r="B937" s="1" t="n">
        <v>45796.33728009259</v>
      </c>
      <c r="C937" s="1" t="n">
        <v>45955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34586-2024</t>
        </is>
      </c>
      <c r="B938" s="1" t="n">
        <v>45526</v>
      </c>
      <c r="C938" s="1" t="n">
        <v>45955</v>
      </c>
      <c r="D938" t="inlineStr">
        <is>
          <t>VÄSTERNORRLANDS LÄN</t>
        </is>
      </c>
      <c r="E938" t="inlineStr">
        <is>
          <t>ÖRNSKÖLDSVIK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41174-2023</t>
        </is>
      </c>
      <c r="B939" s="1" t="n">
        <v>45174</v>
      </c>
      <c r="C939" s="1" t="n">
        <v>45955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41082-2021</t>
        </is>
      </c>
      <c r="B940" s="1" t="n">
        <v>44422.47804398148</v>
      </c>
      <c r="C940" s="1" t="n">
        <v>45955</v>
      </c>
      <c r="D940" t="inlineStr">
        <is>
          <t>VÄSTERNORRLANDS LÄN</t>
        </is>
      </c>
      <c r="E940" t="inlineStr">
        <is>
          <t>ÖRNSKÖLDSVIK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52065-2022</t>
        </is>
      </c>
      <c r="B941" s="1" t="n">
        <v>44873.34980324074</v>
      </c>
      <c r="C941" s="1" t="n">
        <v>45955</v>
      </c>
      <c r="D941" t="inlineStr">
        <is>
          <t>VÄSTERNORRLANDS LÄN</t>
        </is>
      </c>
      <c r="E941" t="inlineStr">
        <is>
          <t>ÖRNSKÖLDSVIK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53694-2024</t>
        </is>
      </c>
      <c r="B942" s="1" t="n">
        <v>45615.38049768518</v>
      </c>
      <c r="C942" s="1" t="n">
        <v>45955</v>
      </c>
      <c r="D942" t="inlineStr">
        <is>
          <t>VÄSTERNORRLANDS LÄN</t>
        </is>
      </c>
      <c r="E942" t="inlineStr">
        <is>
          <t>ÖRNSKÖLDSVIK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33191-2024</t>
        </is>
      </c>
      <c r="B943" s="1" t="n">
        <v>45518</v>
      </c>
      <c r="C943" s="1" t="n">
        <v>45955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34132-2024</t>
        </is>
      </c>
      <c r="B944" s="1" t="n">
        <v>45524</v>
      </c>
      <c r="C944" s="1" t="n">
        <v>45955</v>
      </c>
      <c r="D944" t="inlineStr">
        <is>
          <t>VÄSTERNORRLANDS LÄN</t>
        </is>
      </c>
      <c r="E944" t="inlineStr">
        <is>
          <t>ÖRNSKÖLDSVIK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34152-2024</t>
        </is>
      </c>
      <c r="B945" s="1" t="n">
        <v>45524.38238425926</v>
      </c>
      <c r="C945" s="1" t="n">
        <v>45955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36524-2024</t>
        </is>
      </c>
      <c r="B946" s="1" t="n">
        <v>45537</v>
      </c>
      <c r="C946" s="1" t="n">
        <v>45955</v>
      </c>
      <c r="D946" t="inlineStr">
        <is>
          <t>VÄSTERNORRLANDS LÄN</t>
        </is>
      </c>
      <c r="E946" t="inlineStr">
        <is>
          <t>ÖRNSKÖLDSVIK</t>
        </is>
      </c>
      <c r="G946" t="n">
        <v>0.4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61244-2022</t>
        </is>
      </c>
      <c r="B947" s="1" t="n">
        <v>44915.57413194444</v>
      </c>
      <c r="C947" s="1" t="n">
        <v>45955</v>
      </c>
      <c r="D947" t="inlineStr">
        <is>
          <t>VÄSTERNORRLANDS LÄN</t>
        </is>
      </c>
      <c r="E947" t="inlineStr">
        <is>
          <t>ÖRNSKÖLDSVIK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23667-2025</t>
        </is>
      </c>
      <c r="B948" s="1" t="n">
        <v>45792.87087962963</v>
      </c>
      <c r="C948" s="1" t="n">
        <v>45955</v>
      </c>
      <c r="D948" t="inlineStr">
        <is>
          <t>VÄSTERNORRLANDS LÄN</t>
        </is>
      </c>
      <c r="E948" t="inlineStr">
        <is>
          <t>ÖRNSKÖLDSVIK</t>
        </is>
      </c>
      <c r="G948" t="n">
        <v>3.5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39566-2024</t>
        </is>
      </c>
      <c r="B949" s="1" t="n">
        <v>45552.3540625</v>
      </c>
      <c r="C949" s="1" t="n">
        <v>45955</v>
      </c>
      <c r="D949" t="inlineStr">
        <is>
          <t>VÄSTERNORRLANDS LÄN</t>
        </is>
      </c>
      <c r="E949" t="inlineStr">
        <is>
          <t>ÖRNSKÖLDSVIK</t>
        </is>
      </c>
      <c r="F949" t="inlineStr">
        <is>
          <t>Holmen skog AB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7574-2023</t>
        </is>
      </c>
      <c r="B950" s="1" t="n">
        <v>44972</v>
      </c>
      <c r="C950" s="1" t="n">
        <v>45955</v>
      </c>
      <c r="D950" t="inlineStr">
        <is>
          <t>VÄSTERNORRLANDS LÄN</t>
        </is>
      </c>
      <c r="E950" t="inlineStr">
        <is>
          <t>ÖRNSKÖLDSVIK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32406-2023</t>
        </is>
      </c>
      <c r="B951" s="1" t="n">
        <v>45110</v>
      </c>
      <c r="C951" s="1" t="n">
        <v>45955</v>
      </c>
      <c r="D951" t="inlineStr">
        <is>
          <t>VÄSTERNORRLANDS LÄN</t>
        </is>
      </c>
      <c r="E951" t="inlineStr">
        <is>
          <t>ÖRNSKÖLDSVIK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62357-2022</t>
        </is>
      </c>
      <c r="B952" s="1" t="n">
        <v>44923.62614583333</v>
      </c>
      <c r="C952" s="1" t="n">
        <v>45955</v>
      </c>
      <c r="D952" t="inlineStr">
        <is>
          <t>VÄSTERNORRLANDS LÄN</t>
        </is>
      </c>
      <c r="E952" t="inlineStr">
        <is>
          <t>ÖRNSKÖLDSVIK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61085-2022</t>
        </is>
      </c>
      <c r="B953" s="1" t="n">
        <v>44915.39061342592</v>
      </c>
      <c r="C953" s="1" t="n">
        <v>45955</v>
      </c>
      <c r="D953" t="inlineStr">
        <is>
          <t>VÄSTERNORRLANDS LÄN</t>
        </is>
      </c>
      <c r="E953" t="inlineStr">
        <is>
          <t>ÖRNSKÖLDSVIK</t>
        </is>
      </c>
      <c r="G953" t="n">
        <v>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61090-2022</t>
        </is>
      </c>
      <c r="B954" s="1" t="n">
        <v>44915.39385416666</v>
      </c>
      <c r="C954" s="1" t="n">
        <v>45955</v>
      </c>
      <c r="D954" t="inlineStr">
        <is>
          <t>VÄSTERNORRLANDS LÄN</t>
        </is>
      </c>
      <c r="E954" t="inlineStr">
        <is>
          <t>ÖRNSKÖLDSVIK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62001-2022</t>
        </is>
      </c>
      <c r="B955" s="1" t="n">
        <v>44914</v>
      </c>
      <c r="C955" s="1" t="n">
        <v>45955</v>
      </c>
      <c r="D955" t="inlineStr">
        <is>
          <t>VÄSTERNORRLANDS LÄN</t>
        </is>
      </c>
      <c r="E955" t="inlineStr">
        <is>
          <t>ÖRNSKÖLDSVIK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23864-2025</t>
        </is>
      </c>
      <c r="B956" s="1" t="n">
        <v>45793.66726851852</v>
      </c>
      <c r="C956" s="1" t="n">
        <v>45955</v>
      </c>
      <c r="D956" t="inlineStr">
        <is>
          <t>VÄSTERNORRLANDS LÄN</t>
        </is>
      </c>
      <c r="E956" t="inlineStr">
        <is>
          <t>ÖRNSKÖLDSVIK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30972-2023</t>
        </is>
      </c>
      <c r="B957" s="1" t="n">
        <v>45103</v>
      </c>
      <c r="C957" s="1" t="n">
        <v>45955</v>
      </c>
      <c r="D957" t="inlineStr">
        <is>
          <t>VÄSTERNORRLANDS LÄN</t>
        </is>
      </c>
      <c r="E957" t="inlineStr">
        <is>
          <t>ÖRNSKÖLDSVIK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37578-2023</t>
        </is>
      </c>
      <c r="B958" s="1" t="n">
        <v>45159.38454861111</v>
      </c>
      <c r="C958" s="1" t="n">
        <v>45955</v>
      </c>
      <c r="D958" t="inlineStr">
        <is>
          <t>VÄSTERNORRLANDS LÄN</t>
        </is>
      </c>
      <c r="E958" t="inlineStr">
        <is>
          <t>ÖRNSKÖLDSVIK</t>
        </is>
      </c>
      <c r="F958" t="inlineStr">
        <is>
          <t>Holmen skog AB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49843-2024</t>
        </is>
      </c>
      <c r="B959" s="1" t="n">
        <v>45597</v>
      </c>
      <c r="C959" s="1" t="n">
        <v>45955</v>
      </c>
      <c r="D959" t="inlineStr">
        <is>
          <t>VÄSTERNORRLANDS LÄN</t>
        </is>
      </c>
      <c r="E959" t="inlineStr">
        <is>
          <t>ÖRNSKÖLDSVIK</t>
        </is>
      </c>
      <c r="F959" t="inlineStr">
        <is>
          <t>Holmen skog AB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27800-2024</t>
        </is>
      </c>
      <c r="B960" s="1" t="n">
        <v>45475.5671875</v>
      </c>
      <c r="C960" s="1" t="n">
        <v>45955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29501-2023</t>
        </is>
      </c>
      <c r="B961" s="1" t="n">
        <v>45106.59871527777</v>
      </c>
      <c r="C961" s="1" t="n">
        <v>45955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Holmen skog AB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27562-2024</t>
        </is>
      </c>
      <c r="B962" s="1" t="n">
        <v>45474</v>
      </c>
      <c r="C962" s="1" t="n">
        <v>45955</v>
      </c>
      <c r="D962" t="inlineStr">
        <is>
          <t>VÄSTERNORRLANDS LÄN</t>
        </is>
      </c>
      <c r="E962" t="inlineStr">
        <is>
          <t>ÖRNSKÖLDSVIK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27010-2024</t>
        </is>
      </c>
      <c r="B963" s="1" t="n">
        <v>45471.40217592593</v>
      </c>
      <c r="C963" s="1" t="n">
        <v>45955</v>
      </c>
      <c r="D963" t="inlineStr">
        <is>
          <t>VÄSTERNORRLANDS LÄN</t>
        </is>
      </c>
      <c r="E963" t="inlineStr">
        <is>
          <t>ÖRNSKÖLDSVIK</t>
        </is>
      </c>
      <c r="G963" t="n">
        <v>1.5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19548-2024</t>
        </is>
      </c>
      <c r="B964" s="1" t="n">
        <v>45429.6805787037</v>
      </c>
      <c r="C964" s="1" t="n">
        <v>45955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Holmen skog AB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27084-2024</t>
        </is>
      </c>
      <c r="B965" s="1" t="n">
        <v>45471</v>
      </c>
      <c r="C965" s="1" t="n">
        <v>45955</v>
      </c>
      <c r="D965" t="inlineStr">
        <is>
          <t>VÄSTERNORRLANDS LÄN</t>
        </is>
      </c>
      <c r="E965" t="inlineStr">
        <is>
          <t>ÖRNSKÖLDSVIK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33187-2024</t>
        </is>
      </c>
      <c r="B966" s="1" t="n">
        <v>45518</v>
      </c>
      <c r="C966" s="1" t="n">
        <v>45955</v>
      </c>
      <c r="D966" t="inlineStr">
        <is>
          <t>VÄSTERNORRLANDS LÄN</t>
        </is>
      </c>
      <c r="E966" t="inlineStr">
        <is>
          <t>ÖRNSKÖLDSVIK</t>
        </is>
      </c>
      <c r="F966" t="inlineStr">
        <is>
          <t>Holmen skog AB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24994-2023</t>
        </is>
      </c>
      <c r="B967" s="1" t="n">
        <v>45085.64601851852</v>
      </c>
      <c r="C967" s="1" t="n">
        <v>45955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8115-2024</t>
        </is>
      </c>
      <c r="B968" s="1" t="n">
        <v>45351</v>
      </c>
      <c r="C968" s="1" t="n">
        <v>45955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23346-2024</t>
        </is>
      </c>
      <c r="B969" s="1" t="n">
        <v>45453.51660879629</v>
      </c>
      <c r="C969" s="1" t="n">
        <v>45955</v>
      </c>
      <c r="D969" t="inlineStr">
        <is>
          <t>VÄSTERNORRLANDS LÄN</t>
        </is>
      </c>
      <c r="E969" t="inlineStr">
        <is>
          <t>ÖRNSKÖLDSVIK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58167-2023</t>
        </is>
      </c>
      <c r="B970" s="1" t="n">
        <v>45250.39577546297</v>
      </c>
      <c r="C970" s="1" t="n">
        <v>45955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287-2023</t>
        </is>
      </c>
      <c r="B971" s="1" t="n">
        <v>44928</v>
      </c>
      <c r="C971" s="1" t="n">
        <v>45955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SCA</t>
        </is>
      </c>
      <c r="G971" t="n">
        <v>0.2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14292-2025</t>
        </is>
      </c>
      <c r="B972" s="1" t="n">
        <v>45740.67795138889</v>
      </c>
      <c r="C972" s="1" t="n">
        <v>45955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SCA</t>
        </is>
      </c>
      <c r="G972" t="n">
        <v>40.7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38606-2025</t>
        </is>
      </c>
      <c r="B973" s="1" t="n">
        <v>45884.52636574074</v>
      </c>
      <c r="C973" s="1" t="n">
        <v>45955</v>
      </c>
      <c r="D973" t="inlineStr">
        <is>
          <t>VÄSTERNORRLANDS LÄN</t>
        </is>
      </c>
      <c r="E973" t="inlineStr">
        <is>
          <t>ÖRNSKÖLDSVIK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50767-2024</t>
        </is>
      </c>
      <c r="B974" s="1" t="n">
        <v>45602</v>
      </c>
      <c r="C974" s="1" t="n">
        <v>45955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56775-2024</t>
        </is>
      </c>
      <c r="B975" s="1" t="n">
        <v>45628.43646990741</v>
      </c>
      <c r="C975" s="1" t="n">
        <v>45955</v>
      </c>
      <c r="D975" t="inlineStr">
        <is>
          <t>VÄSTERNORRLANDS LÄN</t>
        </is>
      </c>
      <c r="E975" t="inlineStr">
        <is>
          <t>ÖRNSKÖLDSVIK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32208-2024</t>
        </is>
      </c>
      <c r="B976" s="1" t="n">
        <v>45511.67479166666</v>
      </c>
      <c r="C976" s="1" t="n">
        <v>45955</v>
      </c>
      <c r="D976" t="inlineStr">
        <is>
          <t>VÄSTERNORRLANDS LÄN</t>
        </is>
      </c>
      <c r="E976" t="inlineStr">
        <is>
          <t>ÖRNSKÖLDSVIK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29200-2023</t>
        </is>
      </c>
      <c r="B977" s="1" t="n">
        <v>45105</v>
      </c>
      <c r="C977" s="1" t="n">
        <v>45955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61251-2023</t>
        </is>
      </c>
      <c r="B978" s="1" t="n">
        <v>45264.47675925926</v>
      </c>
      <c r="C978" s="1" t="n">
        <v>45955</v>
      </c>
      <c r="D978" t="inlineStr">
        <is>
          <t>VÄSTERNORRLANDS LÄN</t>
        </is>
      </c>
      <c r="E978" t="inlineStr">
        <is>
          <t>ÖRNSKÖLDSVIK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61305-2023</t>
        </is>
      </c>
      <c r="B979" s="1" t="n">
        <v>45264.56385416666</v>
      </c>
      <c r="C979" s="1" t="n">
        <v>45955</v>
      </c>
      <c r="D979" t="inlineStr">
        <is>
          <t>VÄSTERNORRLANDS LÄN</t>
        </is>
      </c>
      <c r="E979" t="inlineStr">
        <is>
          <t>ÖRNSKÖLDSVIK</t>
        </is>
      </c>
      <c r="G979" t="n">
        <v>6.2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53147-2023</t>
        </is>
      </c>
      <c r="B980" s="1" t="n">
        <v>45229</v>
      </c>
      <c r="C980" s="1" t="n">
        <v>45955</v>
      </c>
      <c r="D980" t="inlineStr">
        <is>
          <t>VÄSTERNORRLANDS LÄN</t>
        </is>
      </c>
      <c r="E980" t="inlineStr">
        <is>
          <t>ÖRNSKÖLDSVIK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38386-2023</t>
        </is>
      </c>
      <c r="B981" s="1" t="n">
        <v>45162.28376157407</v>
      </c>
      <c r="C981" s="1" t="n">
        <v>45955</v>
      </c>
      <c r="D981" t="inlineStr">
        <is>
          <t>VÄSTERNORRLANDS LÄN</t>
        </is>
      </c>
      <c r="E981" t="inlineStr">
        <is>
          <t>ÖRNSKÖLDSVIK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61445-2022</t>
        </is>
      </c>
      <c r="B982" s="1" t="n">
        <v>44916.396875</v>
      </c>
      <c r="C982" s="1" t="n">
        <v>45955</v>
      </c>
      <c r="D982" t="inlineStr">
        <is>
          <t>VÄSTERNORRLANDS LÄN</t>
        </is>
      </c>
      <c r="E982" t="inlineStr">
        <is>
          <t>ÖRNSKÖLDSVIK</t>
        </is>
      </c>
      <c r="G982" t="n">
        <v>1.1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35618-2024</t>
        </is>
      </c>
      <c r="B983" s="1" t="n">
        <v>45531</v>
      </c>
      <c r="C983" s="1" t="n">
        <v>45955</v>
      </c>
      <c r="D983" t="inlineStr">
        <is>
          <t>VÄSTERNORRLANDS LÄN</t>
        </is>
      </c>
      <c r="E983" t="inlineStr">
        <is>
          <t>ÖRNSKÖLDSVIK</t>
        </is>
      </c>
      <c r="G983" t="n">
        <v>13.1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27468-2023</t>
        </is>
      </c>
      <c r="B984" s="1" t="n">
        <v>45097</v>
      </c>
      <c r="C984" s="1" t="n">
        <v>45955</v>
      </c>
      <c r="D984" t="inlineStr">
        <is>
          <t>VÄSTERNORRLANDS LÄN</t>
        </is>
      </c>
      <c r="E984" t="inlineStr">
        <is>
          <t>ÖRNSKÖLDSVIK</t>
        </is>
      </c>
      <c r="F984" t="inlineStr">
        <is>
          <t>Holmen skog AB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16336-2024</t>
        </is>
      </c>
      <c r="B985" s="1" t="n">
        <v>45407.55550925926</v>
      </c>
      <c r="C985" s="1" t="n">
        <v>45955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34908-2023</t>
        </is>
      </c>
      <c r="B986" s="1" t="n">
        <v>45142</v>
      </c>
      <c r="C986" s="1" t="n">
        <v>45955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16.4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38395-2025</t>
        </is>
      </c>
      <c r="B987" s="1" t="n">
        <v>45883.5769212963</v>
      </c>
      <c r="C987" s="1" t="n">
        <v>45955</v>
      </c>
      <c r="D987" t="inlineStr">
        <is>
          <t>VÄSTERNORRLANDS LÄN</t>
        </is>
      </c>
      <c r="E987" t="inlineStr">
        <is>
          <t>ÖRNSKÖLDSVIK</t>
        </is>
      </c>
      <c r="F987" t="inlineStr">
        <is>
          <t>Holmen skog AB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32185-2023</t>
        </is>
      </c>
      <c r="B988" s="1" t="n">
        <v>45119.84378472222</v>
      </c>
      <c r="C988" s="1" t="n">
        <v>45955</v>
      </c>
      <c r="D988" t="inlineStr">
        <is>
          <t>VÄSTERNORRLANDS LÄN</t>
        </is>
      </c>
      <c r="E988" t="inlineStr">
        <is>
          <t>ÖRNSKÖLDSVIK</t>
        </is>
      </c>
      <c r="G988" t="n">
        <v>3.8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31464-2023</t>
        </is>
      </c>
      <c r="B989" s="1" t="n">
        <v>45104</v>
      </c>
      <c r="C989" s="1" t="n">
        <v>45955</v>
      </c>
      <c r="D989" t="inlineStr">
        <is>
          <t>VÄSTERNORRLANDS LÄN</t>
        </is>
      </c>
      <c r="E989" t="inlineStr">
        <is>
          <t>ÖRNSKÖLDSVIK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19889-2024</t>
        </is>
      </c>
      <c r="B990" s="1" t="n">
        <v>45433.49839120371</v>
      </c>
      <c r="C990" s="1" t="n">
        <v>45955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48441-2023</t>
        </is>
      </c>
      <c r="B991" s="1" t="n">
        <v>45205</v>
      </c>
      <c r="C991" s="1" t="n">
        <v>45955</v>
      </c>
      <c r="D991" t="inlineStr">
        <is>
          <t>VÄSTERNORRLANDS LÄN</t>
        </is>
      </c>
      <c r="E991" t="inlineStr">
        <is>
          <t>ÖRNSKÖLDSVIK</t>
        </is>
      </c>
      <c r="F991" t="inlineStr">
        <is>
          <t>SCA</t>
        </is>
      </c>
      <c r="G991" t="n">
        <v>7.7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48529-2023</t>
        </is>
      </c>
      <c r="B992" s="1" t="n">
        <v>45208.37266203704</v>
      </c>
      <c r="C992" s="1" t="n">
        <v>45955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47614-2023</t>
        </is>
      </c>
      <c r="B993" s="1" t="n">
        <v>45203.48283564814</v>
      </c>
      <c r="C993" s="1" t="n">
        <v>45955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21970-2024</t>
        </is>
      </c>
      <c r="B994" s="1" t="n">
        <v>45443.51434027778</v>
      </c>
      <c r="C994" s="1" t="n">
        <v>45955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4.1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11984-2022</t>
        </is>
      </c>
      <c r="B995" s="1" t="n">
        <v>44635.68171296296</v>
      </c>
      <c r="C995" s="1" t="n">
        <v>45955</v>
      </c>
      <c r="D995" t="inlineStr">
        <is>
          <t>VÄSTERNORRLANDS LÄN</t>
        </is>
      </c>
      <c r="E995" t="inlineStr">
        <is>
          <t>ÖRNSKÖLDSVIK</t>
        </is>
      </c>
      <c r="G995" t="n">
        <v>1.2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61147-2024</t>
        </is>
      </c>
      <c r="B996" s="1" t="n">
        <v>45645.5871412037</v>
      </c>
      <c r="C996" s="1" t="n">
        <v>45955</v>
      </c>
      <c r="D996" t="inlineStr">
        <is>
          <t>VÄSTERNORRLANDS LÄN</t>
        </is>
      </c>
      <c r="E996" t="inlineStr">
        <is>
          <t>ÖRNSKÖLDSVIK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24213-2025</t>
        </is>
      </c>
      <c r="B997" s="1" t="n">
        <v>45797.35148148148</v>
      </c>
      <c r="C997" s="1" t="n">
        <v>45955</v>
      </c>
      <c r="D997" t="inlineStr">
        <is>
          <t>VÄSTERNORRLANDS LÄN</t>
        </is>
      </c>
      <c r="E997" t="inlineStr">
        <is>
          <t>ÖRNSKÖLDSVIK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60161-2024</t>
        </is>
      </c>
      <c r="B998" s="1" t="n">
        <v>45642.63049768518</v>
      </c>
      <c r="C998" s="1" t="n">
        <v>45955</v>
      </c>
      <c r="D998" t="inlineStr">
        <is>
          <t>VÄSTERNORRLANDS LÄN</t>
        </is>
      </c>
      <c r="E998" t="inlineStr">
        <is>
          <t>ÖRNSKÖLDSVIK</t>
        </is>
      </c>
      <c r="G998" t="n">
        <v>4.7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60647-2024</t>
        </is>
      </c>
      <c r="B999" s="1" t="n">
        <v>45644.43476851852</v>
      </c>
      <c r="C999" s="1" t="n">
        <v>45955</v>
      </c>
      <c r="D999" t="inlineStr">
        <is>
          <t>VÄSTERNORRLANDS LÄN</t>
        </is>
      </c>
      <c r="E999" t="inlineStr">
        <is>
          <t>ÖRNSKÖLDSVIK</t>
        </is>
      </c>
      <c r="G999" t="n">
        <v>6.9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24544-2025</t>
        </is>
      </c>
      <c r="B1000" s="1" t="n">
        <v>45798.44430555555</v>
      </c>
      <c r="C1000" s="1" t="n">
        <v>45955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24668-2025</t>
        </is>
      </c>
      <c r="B1001" s="1" t="n">
        <v>45798.6483912037</v>
      </c>
      <c r="C1001" s="1" t="n">
        <v>45955</v>
      </c>
      <c r="D1001" t="inlineStr">
        <is>
          <t>VÄSTERNORRLANDS LÄN</t>
        </is>
      </c>
      <c r="E1001" t="inlineStr">
        <is>
          <t>ÖRNSKÖLDSVIK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30460-2024</t>
        </is>
      </c>
      <c r="B1002" s="1" t="n">
        <v>45491.945625</v>
      </c>
      <c r="C1002" s="1" t="n">
        <v>45955</v>
      </c>
      <c r="D1002" t="inlineStr">
        <is>
          <t>VÄSTERNORRLANDS LÄN</t>
        </is>
      </c>
      <c r="E1002" t="inlineStr">
        <is>
          <t>ÖRNSKÖLDSVIK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24418-2025</t>
        </is>
      </c>
      <c r="B1003" s="1" t="n">
        <v>45797.67744212963</v>
      </c>
      <c r="C1003" s="1" t="n">
        <v>45955</v>
      </c>
      <c r="D1003" t="inlineStr">
        <is>
          <t>VÄSTERNORRLANDS LÄN</t>
        </is>
      </c>
      <c r="E1003" t="inlineStr">
        <is>
          <t>ÖRNSKÖLDSVIK</t>
        </is>
      </c>
      <c r="F1003" t="inlineStr">
        <is>
          <t>SCA</t>
        </is>
      </c>
      <c r="G1003" t="n">
        <v>2.9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60911-2020</t>
        </is>
      </c>
      <c r="B1004" s="1" t="n">
        <v>44154</v>
      </c>
      <c r="C1004" s="1" t="n">
        <v>45955</v>
      </c>
      <c r="D1004" t="inlineStr">
        <is>
          <t>VÄSTERNORRLANDS LÄN</t>
        </is>
      </c>
      <c r="E1004" t="inlineStr">
        <is>
          <t>ÖRNSKÖLDSVIK</t>
        </is>
      </c>
      <c r="G1004" t="n">
        <v>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50731-2024</t>
        </is>
      </c>
      <c r="B1005" s="1" t="n">
        <v>45601</v>
      </c>
      <c r="C1005" s="1" t="n">
        <v>45955</v>
      </c>
      <c r="D1005" t="inlineStr">
        <is>
          <t>VÄSTERNORRLANDS LÄN</t>
        </is>
      </c>
      <c r="E1005" t="inlineStr">
        <is>
          <t>ÖRNSKÖLDSVIK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15196-2024</t>
        </is>
      </c>
      <c r="B1006" s="1" t="n">
        <v>45400</v>
      </c>
      <c r="C1006" s="1" t="n">
        <v>45955</v>
      </c>
      <c r="D1006" t="inlineStr">
        <is>
          <t>VÄSTERNORRLANDS LÄN</t>
        </is>
      </c>
      <c r="E1006" t="inlineStr">
        <is>
          <t>ÖRNSKÖLDSVIK</t>
        </is>
      </c>
      <c r="G1006" t="n">
        <v>0.9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24298-2025</t>
        </is>
      </c>
      <c r="B1007" s="1" t="n">
        <v>45797.47481481481</v>
      </c>
      <c r="C1007" s="1" t="n">
        <v>45955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15.2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30894-2024</t>
        </is>
      </c>
      <c r="B1008" s="1" t="n">
        <v>45498.44967592593</v>
      </c>
      <c r="C1008" s="1" t="n">
        <v>45955</v>
      </c>
      <c r="D1008" t="inlineStr">
        <is>
          <t>VÄSTERNORRLANDS LÄN</t>
        </is>
      </c>
      <c r="E1008" t="inlineStr">
        <is>
          <t>ÖRNSKÖLDSVIK</t>
        </is>
      </c>
      <c r="F1008" t="inlineStr">
        <is>
          <t>Holmen skog AB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37579-2023</t>
        </is>
      </c>
      <c r="B1009" s="1" t="n">
        <v>45159.38819444444</v>
      </c>
      <c r="C1009" s="1" t="n">
        <v>45955</v>
      </c>
      <c r="D1009" t="inlineStr">
        <is>
          <t>VÄSTERNORRLANDS LÄN</t>
        </is>
      </c>
      <c r="E1009" t="inlineStr">
        <is>
          <t>ÖRNSKÖLDSVIK</t>
        </is>
      </c>
      <c r="F1009" t="inlineStr">
        <is>
          <t>Holmen skog AB</t>
        </is>
      </c>
      <c r="G1009" t="n">
        <v>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37636-2023</t>
        </is>
      </c>
      <c r="B1010" s="1" t="n">
        <v>45159.4687037037</v>
      </c>
      <c r="C1010" s="1" t="n">
        <v>45955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9950-2023</t>
        </is>
      </c>
      <c r="B1011" s="1" t="n">
        <v>44985</v>
      </c>
      <c r="C1011" s="1" t="n">
        <v>45955</v>
      </c>
      <c r="D1011" t="inlineStr">
        <is>
          <t>VÄSTERNORRLANDS LÄN</t>
        </is>
      </c>
      <c r="E1011" t="inlineStr">
        <is>
          <t>ÖRNSKÖLDSVIK</t>
        </is>
      </c>
      <c r="F1011" t="inlineStr">
        <is>
          <t>Holmen skog AB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55937-2022</t>
        </is>
      </c>
      <c r="B1012" s="1" t="n">
        <v>44889.37806712963</v>
      </c>
      <c r="C1012" s="1" t="n">
        <v>45955</v>
      </c>
      <c r="D1012" t="inlineStr">
        <is>
          <t>VÄSTERNORRLANDS LÄN</t>
        </is>
      </c>
      <c r="E1012" t="inlineStr">
        <is>
          <t>ÖRNSKÖLDSVIK</t>
        </is>
      </c>
      <c r="G1012" t="n">
        <v>2.5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43928-2023</t>
        </is>
      </c>
      <c r="B1013" s="1" t="n">
        <v>45182</v>
      </c>
      <c r="C1013" s="1" t="n">
        <v>45955</v>
      </c>
      <c r="D1013" t="inlineStr">
        <is>
          <t>VÄSTERNORRLANDS LÄN</t>
        </is>
      </c>
      <c r="E1013" t="inlineStr">
        <is>
          <t>ÖRNSKÖLDSVIK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56256-2024</t>
        </is>
      </c>
      <c r="B1014" s="1" t="n">
        <v>45624.64398148148</v>
      </c>
      <c r="C1014" s="1" t="n">
        <v>45955</v>
      </c>
      <c r="D1014" t="inlineStr">
        <is>
          <t>VÄSTERNORRLANDS LÄN</t>
        </is>
      </c>
      <c r="E1014" t="inlineStr">
        <is>
          <t>ÖRNSKÖLDSVIK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25020-2025</t>
        </is>
      </c>
      <c r="B1015" s="1" t="n">
        <v>45799.64543981481</v>
      </c>
      <c r="C1015" s="1" t="n">
        <v>45955</v>
      </c>
      <c r="D1015" t="inlineStr">
        <is>
          <t>VÄSTERNORRLANDS LÄN</t>
        </is>
      </c>
      <c r="E1015" t="inlineStr">
        <is>
          <t>ÖRNSKÖLDSVIK</t>
        </is>
      </c>
      <c r="F1015" t="inlineStr">
        <is>
          <t>Holmen skog AB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37048-2024</t>
        </is>
      </c>
      <c r="B1016" s="1" t="n">
        <v>45539.42946759259</v>
      </c>
      <c r="C1016" s="1" t="n">
        <v>45955</v>
      </c>
      <c r="D1016" t="inlineStr">
        <is>
          <t>VÄSTERNORRLANDS LÄN</t>
        </is>
      </c>
      <c r="E1016" t="inlineStr">
        <is>
          <t>ÖRNSKÖLDSVIK</t>
        </is>
      </c>
      <c r="G1016" t="n">
        <v>1.6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37720-2024</t>
        </is>
      </c>
      <c r="B1017" s="1" t="n">
        <v>45541.645</v>
      </c>
      <c r="C1017" s="1" t="n">
        <v>45955</v>
      </c>
      <c r="D1017" t="inlineStr">
        <is>
          <t>VÄSTERNORRLANDS LÄN</t>
        </is>
      </c>
      <c r="E1017" t="inlineStr">
        <is>
          <t>ÖRNSKÖLDSVIK</t>
        </is>
      </c>
      <c r="F1017" t="inlineStr">
        <is>
          <t>Holmen skog AB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46971-2024</t>
        </is>
      </c>
      <c r="B1018" s="1" t="n">
        <v>45586.3387037037</v>
      </c>
      <c r="C1018" s="1" t="n">
        <v>45955</v>
      </c>
      <c r="D1018" t="inlineStr">
        <is>
          <t>VÄSTERNORRLANDS LÄN</t>
        </is>
      </c>
      <c r="E1018" t="inlineStr">
        <is>
          <t>ÖRNSKÖLDSVIK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10296-2023</t>
        </is>
      </c>
      <c r="B1019" s="1" t="n">
        <v>44986</v>
      </c>
      <c r="C1019" s="1" t="n">
        <v>45955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SCA</t>
        </is>
      </c>
      <c r="G1019" t="n">
        <v>9.4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38891-2025</t>
        </is>
      </c>
      <c r="B1020" s="1" t="n">
        <v>45884</v>
      </c>
      <c r="C1020" s="1" t="n">
        <v>45955</v>
      </c>
      <c r="D1020" t="inlineStr">
        <is>
          <t>VÄSTERNORRLANDS LÄN</t>
        </is>
      </c>
      <c r="E1020" t="inlineStr">
        <is>
          <t>ÖRNSKÖLDSVIK</t>
        </is>
      </c>
      <c r="G1020" t="n">
        <v>3.8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38892-2025</t>
        </is>
      </c>
      <c r="B1021" s="1" t="n">
        <v>45884</v>
      </c>
      <c r="C1021" s="1" t="n">
        <v>45955</v>
      </c>
      <c r="D1021" t="inlineStr">
        <is>
          <t>VÄSTERNORRLANDS LÄN</t>
        </is>
      </c>
      <c r="E1021" t="inlineStr">
        <is>
          <t>ÖRNSKÖLDSVIK</t>
        </is>
      </c>
      <c r="G1021" t="n">
        <v>8.4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53191-2024</t>
        </is>
      </c>
      <c r="B1022" s="1" t="n">
        <v>45611.75025462963</v>
      </c>
      <c r="C1022" s="1" t="n">
        <v>45955</v>
      </c>
      <c r="D1022" t="inlineStr">
        <is>
          <t>VÄSTERNORRLANDS LÄN</t>
        </is>
      </c>
      <c r="E1022" t="inlineStr">
        <is>
          <t>ÖRNSKÖLDSVIK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44631-2024</t>
        </is>
      </c>
      <c r="B1023" s="1" t="n">
        <v>45574.51434027778</v>
      </c>
      <c r="C1023" s="1" t="n">
        <v>45955</v>
      </c>
      <c r="D1023" t="inlineStr">
        <is>
          <t>VÄSTERNORRLANDS LÄN</t>
        </is>
      </c>
      <c r="E1023" t="inlineStr">
        <is>
          <t>ÖRNSKÖLDSVIK</t>
        </is>
      </c>
      <c r="F1023" t="inlineStr">
        <is>
          <t>SCA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1745-2025</t>
        </is>
      </c>
      <c r="B1024" s="1" t="n">
        <v>45671.40597222222</v>
      </c>
      <c r="C1024" s="1" t="n">
        <v>45955</v>
      </c>
      <c r="D1024" t="inlineStr">
        <is>
          <t>VÄSTERNORRLANDS LÄN</t>
        </is>
      </c>
      <c r="E1024" t="inlineStr">
        <is>
          <t>ÖRNSKÖLDSVIK</t>
        </is>
      </c>
      <c r="G1024" t="n">
        <v>1.7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21701-2024</t>
        </is>
      </c>
      <c r="B1025" s="1" t="n">
        <v>45442</v>
      </c>
      <c r="C1025" s="1" t="n">
        <v>45955</v>
      </c>
      <c r="D1025" t="inlineStr">
        <is>
          <t>VÄSTERNORRLANDS LÄN</t>
        </is>
      </c>
      <c r="E1025" t="inlineStr">
        <is>
          <t>ÖRNSKÖLDSVIK</t>
        </is>
      </c>
      <c r="G1025" t="n">
        <v>10.4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69820-2021</t>
        </is>
      </c>
      <c r="B1026" s="1" t="n">
        <v>44532</v>
      </c>
      <c r="C1026" s="1" t="n">
        <v>45955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32557-2024</t>
        </is>
      </c>
      <c r="B1027" s="1" t="n">
        <v>45513</v>
      </c>
      <c r="C1027" s="1" t="n">
        <v>45955</v>
      </c>
      <c r="D1027" t="inlineStr">
        <is>
          <t>VÄSTERNORRLANDS LÄN</t>
        </is>
      </c>
      <c r="E1027" t="inlineStr">
        <is>
          <t>ÖRNSKÖLDSVIK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25126-2025</t>
        </is>
      </c>
      <c r="B1028" s="1" t="n">
        <v>45800.37791666666</v>
      </c>
      <c r="C1028" s="1" t="n">
        <v>45955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1.9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25143-2025</t>
        </is>
      </c>
      <c r="B1029" s="1" t="n">
        <v>45800.41621527778</v>
      </c>
      <c r="C1029" s="1" t="n">
        <v>45955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36985-2024</t>
        </is>
      </c>
      <c r="B1030" s="1" t="n">
        <v>45539.3235300926</v>
      </c>
      <c r="C1030" s="1" t="n">
        <v>45955</v>
      </c>
      <c r="D1030" t="inlineStr">
        <is>
          <t>VÄSTERNORRLANDS LÄN</t>
        </is>
      </c>
      <c r="E1030" t="inlineStr">
        <is>
          <t>ÖRNSKÖLDSVIK</t>
        </is>
      </c>
      <c r="G1030" t="n">
        <v>3.3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4050-2022</t>
        </is>
      </c>
      <c r="B1031" s="1" t="n">
        <v>44588</v>
      </c>
      <c r="C1031" s="1" t="n">
        <v>45955</v>
      </c>
      <c r="D1031" t="inlineStr">
        <is>
          <t>VÄSTERNORRLANDS LÄN</t>
        </is>
      </c>
      <c r="E1031" t="inlineStr">
        <is>
          <t>ÖRNSKÖLDSVIK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25116-2025</t>
        </is>
      </c>
      <c r="B1032" s="1" t="n">
        <v>45800.36362268519</v>
      </c>
      <c r="C1032" s="1" t="n">
        <v>45955</v>
      </c>
      <c r="D1032" t="inlineStr">
        <is>
          <t>VÄSTERNORRLANDS LÄN</t>
        </is>
      </c>
      <c r="E1032" t="inlineStr">
        <is>
          <t>ÖRNSKÖLDSVIK</t>
        </is>
      </c>
      <c r="G1032" t="n">
        <v>3.3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25173-2025</t>
        </is>
      </c>
      <c r="B1033" s="1" t="n">
        <v>45800.44560185185</v>
      </c>
      <c r="C1033" s="1" t="n">
        <v>45955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Holmen skog AB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38681-2025</t>
        </is>
      </c>
      <c r="B1034" s="1" t="n">
        <v>45884.64847222222</v>
      </c>
      <c r="C1034" s="1" t="n">
        <v>45955</v>
      </c>
      <c r="D1034" t="inlineStr">
        <is>
          <t>VÄSTERNORRLANDS LÄN</t>
        </is>
      </c>
      <c r="E1034" t="inlineStr">
        <is>
          <t>ÖRNSKÖLDSVIK</t>
        </is>
      </c>
      <c r="G1034" t="n">
        <v>12.8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48609-2024</t>
        </is>
      </c>
      <c r="B1035" s="1" t="n">
        <v>45593.45111111111</v>
      </c>
      <c r="C1035" s="1" t="n">
        <v>45955</v>
      </c>
      <c r="D1035" t="inlineStr">
        <is>
          <t>VÄSTERNORRLANDS LÄN</t>
        </is>
      </c>
      <c r="E1035" t="inlineStr">
        <is>
          <t>ÖRNSKÖLDSVIK</t>
        </is>
      </c>
      <c r="F1035" t="inlineStr">
        <is>
          <t>Holmen skog AB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24880-2025</t>
        </is>
      </c>
      <c r="B1036" s="1" t="n">
        <v>45799.49642361111</v>
      </c>
      <c r="C1036" s="1" t="n">
        <v>45955</v>
      </c>
      <c r="D1036" t="inlineStr">
        <is>
          <t>VÄSTERNORRLANDS LÄN</t>
        </is>
      </c>
      <c r="E1036" t="inlineStr">
        <is>
          <t>ÖRNSKÖLDSVIK</t>
        </is>
      </c>
      <c r="G1036" t="n">
        <v>3.4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49222-2024</t>
        </is>
      </c>
      <c r="B1037" s="1" t="n">
        <v>45595</v>
      </c>
      <c r="C1037" s="1" t="n">
        <v>45955</v>
      </c>
      <c r="D1037" t="inlineStr">
        <is>
          <t>VÄSTERNORRLANDS LÄN</t>
        </is>
      </c>
      <c r="E1037" t="inlineStr">
        <is>
          <t>ÖRNSKÖLDSVIK</t>
        </is>
      </c>
      <c r="G1037" t="n">
        <v>2.9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25381-2025</t>
        </is>
      </c>
      <c r="B1038" s="1" t="n">
        <v>45800.63972222222</v>
      </c>
      <c r="C1038" s="1" t="n">
        <v>45955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1.7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2966-2023</t>
        </is>
      </c>
      <c r="B1039" s="1" t="n">
        <v>44944</v>
      </c>
      <c r="C1039" s="1" t="n">
        <v>45955</v>
      </c>
      <c r="D1039" t="inlineStr">
        <is>
          <t>VÄSTERNORRLANDS LÄN</t>
        </is>
      </c>
      <c r="E1039" t="inlineStr">
        <is>
          <t>ÖRNSKÖLDSVIK</t>
        </is>
      </c>
      <c r="G1039" t="n">
        <v>21.3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40889-2023</t>
        </is>
      </c>
      <c r="B1040" s="1" t="n">
        <v>45173.37847222222</v>
      </c>
      <c r="C1040" s="1" t="n">
        <v>45955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24931-2025</t>
        </is>
      </c>
      <c r="B1041" s="1" t="n">
        <v>45799.55543981482</v>
      </c>
      <c r="C1041" s="1" t="n">
        <v>45955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0.6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24979-2025</t>
        </is>
      </c>
      <c r="B1042" s="1" t="n">
        <v>45799.59546296296</v>
      </c>
      <c r="C1042" s="1" t="n">
        <v>45955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1.1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25331-2025</t>
        </is>
      </c>
      <c r="B1043" s="1" t="n">
        <v>45800.59371527778</v>
      </c>
      <c r="C1043" s="1" t="n">
        <v>45955</v>
      </c>
      <c r="D1043" t="inlineStr">
        <is>
          <t>VÄSTERNORRLANDS LÄN</t>
        </is>
      </c>
      <c r="E1043" t="inlineStr">
        <is>
          <t>ÖRNSKÖLDSVIK</t>
        </is>
      </c>
      <c r="F1043" t="inlineStr">
        <is>
          <t>Holmen skog AB</t>
        </is>
      </c>
      <c r="G1043" t="n">
        <v>5.6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1689-2023</t>
        </is>
      </c>
      <c r="B1044" s="1" t="n">
        <v>44936</v>
      </c>
      <c r="C1044" s="1" t="n">
        <v>45955</v>
      </c>
      <c r="D1044" t="inlineStr">
        <is>
          <t>VÄSTERNORRLANDS LÄN</t>
        </is>
      </c>
      <c r="E1044" t="inlineStr">
        <is>
          <t>ÖRNSKÖLDSVIK</t>
        </is>
      </c>
      <c r="G1044" t="n">
        <v>3.4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45250-2024</t>
        </is>
      </c>
      <c r="B1045" s="1" t="n">
        <v>45576.32170138889</v>
      </c>
      <c r="C1045" s="1" t="n">
        <v>45955</v>
      </c>
      <c r="D1045" t="inlineStr">
        <is>
          <t>VÄSTERNORRLANDS LÄN</t>
        </is>
      </c>
      <c r="E1045" t="inlineStr">
        <is>
          <t>ÖRNSKÖLDSVIK</t>
        </is>
      </c>
      <c r="G1045" t="n">
        <v>18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24854-2025</t>
        </is>
      </c>
      <c r="B1046" s="1" t="n">
        <v>45799.47362268518</v>
      </c>
      <c r="C1046" s="1" t="n">
        <v>45955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38605-2023</t>
        </is>
      </c>
      <c r="B1047" s="1" t="n">
        <v>45162.65064814815</v>
      </c>
      <c r="C1047" s="1" t="n">
        <v>45955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25008-2025</t>
        </is>
      </c>
      <c r="B1048" s="1" t="n">
        <v>45799.62751157407</v>
      </c>
      <c r="C1048" s="1" t="n">
        <v>45955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39268-2023</t>
        </is>
      </c>
      <c r="B1049" s="1" t="n">
        <v>45162</v>
      </c>
      <c r="C1049" s="1" t="n">
        <v>45955</v>
      </c>
      <c r="D1049" t="inlineStr">
        <is>
          <t>VÄSTERNORRLANDS LÄN</t>
        </is>
      </c>
      <c r="E1049" t="inlineStr">
        <is>
          <t>ÖRNSKÖLDSVIK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5637-2023</t>
        </is>
      </c>
      <c r="B1050" s="1" t="n">
        <v>44960.59162037037</v>
      </c>
      <c r="C1050" s="1" t="n">
        <v>45955</v>
      </c>
      <c r="D1050" t="inlineStr">
        <is>
          <t>VÄSTERNORRLANDS LÄN</t>
        </is>
      </c>
      <c r="E1050" t="inlineStr">
        <is>
          <t>ÖRNSKÖLDSVIK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25347-2025</t>
        </is>
      </c>
      <c r="B1051" s="1" t="n">
        <v>45800.61166666666</v>
      </c>
      <c r="C1051" s="1" t="n">
        <v>45955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64911-2021</t>
        </is>
      </c>
      <c r="B1052" s="1" t="n">
        <v>44512</v>
      </c>
      <c r="C1052" s="1" t="n">
        <v>45955</v>
      </c>
      <c r="D1052" t="inlineStr">
        <is>
          <t>VÄSTERNORRLANDS LÄN</t>
        </is>
      </c>
      <c r="E1052" t="inlineStr">
        <is>
          <t>ÖRNSKÖLDSVIK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42347-2023</t>
        </is>
      </c>
      <c r="B1053" s="1" t="n">
        <v>45180</v>
      </c>
      <c r="C1053" s="1" t="n">
        <v>45955</v>
      </c>
      <c r="D1053" t="inlineStr">
        <is>
          <t>VÄSTERNORRLANDS LÄN</t>
        </is>
      </c>
      <c r="E1053" t="inlineStr">
        <is>
          <t>ÖRNSKÖLDSVIK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54841-2024</t>
        </is>
      </c>
      <c r="B1054" s="1" t="n">
        <v>45618</v>
      </c>
      <c r="C1054" s="1" t="n">
        <v>45955</v>
      </c>
      <c r="D1054" t="inlineStr">
        <is>
          <t>VÄSTERNORRLANDS LÄN</t>
        </is>
      </c>
      <c r="E1054" t="inlineStr">
        <is>
          <t>ÖRNSKÖLDSVIK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57123-2024</t>
        </is>
      </c>
      <c r="B1055" s="1" t="n">
        <v>45629.37432870371</v>
      </c>
      <c r="C1055" s="1" t="n">
        <v>45955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22493-2024</t>
        </is>
      </c>
      <c r="B1056" s="1" t="n">
        <v>45447.33980324074</v>
      </c>
      <c r="C1056" s="1" t="n">
        <v>45955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38307-2024</t>
        </is>
      </c>
      <c r="B1057" s="1" t="n">
        <v>45545.64277777778</v>
      </c>
      <c r="C1057" s="1" t="n">
        <v>45955</v>
      </c>
      <c r="D1057" t="inlineStr">
        <is>
          <t>VÄSTERNORRLANDS LÄN</t>
        </is>
      </c>
      <c r="E1057" t="inlineStr">
        <is>
          <t>ÖRNSKÖLDSVIK</t>
        </is>
      </c>
      <c r="F1057" t="inlineStr">
        <is>
          <t>Holmen skog AB</t>
        </is>
      </c>
      <c r="G1057" t="n">
        <v>1.7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26987-2024</t>
        </is>
      </c>
      <c r="B1058" s="1" t="n">
        <v>45471</v>
      </c>
      <c r="C1058" s="1" t="n">
        <v>45955</v>
      </c>
      <c r="D1058" t="inlineStr">
        <is>
          <t>VÄSTERNORRLANDS LÄN</t>
        </is>
      </c>
      <c r="E1058" t="inlineStr">
        <is>
          <t>ÖRNSKÖLDSVIK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55636-2024</t>
        </is>
      </c>
      <c r="B1059" s="1" t="n">
        <v>45622.61081018519</v>
      </c>
      <c r="C1059" s="1" t="n">
        <v>45955</v>
      </c>
      <c r="D1059" t="inlineStr">
        <is>
          <t>VÄSTERNORRLANDS LÄN</t>
        </is>
      </c>
      <c r="E1059" t="inlineStr">
        <is>
          <t>ÖRNSKÖLDSVIK</t>
        </is>
      </c>
      <c r="G1059" t="n">
        <v>1.6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54622-2024</t>
        </is>
      </c>
      <c r="B1060" s="1" t="n">
        <v>45617.76491898148</v>
      </c>
      <c r="C1060" s="1" t="n">
        <v>45955</v>
      </c>
      <c r="D1060" t="inlineStr">
        <is>
          <t>VÄSTERNORRLANDS LÄN</t>
        </is>
      </c>
      <c r="E1060" t="inlineStr">
        <is>
          <t>ÖRNSKÖLDSVIK</t>
        </is>
      </c>
      <c r="F1060" t="inlineStr">
        <is>
          <t>Holmen skog AB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45986-2024</t>
        </is>
      </c>
      <c r="B1061" s="1" t="n">
        <v>45580.62356481481</v>
      </c>
      <c r="C1061" s="1" t="n">
        <v>45955</v>
      </c>
      <c r="D1061" t="inlineStr">
        <is>
          <t>VÄSTERNORRLANDS LÄN</t>
        </is>
      </c>
      <c r="E1061" t="inlineStr">
        <is>
          <t>ÖRNSKÖLDSVIK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46001-2024</t>
        </is>
      </c>
      <c r="B1062" s="1" t="n">
        <v>45580</v>
      </c>
      <c r="C1062" s="1" t="n">
        <v>45955</v>
      </c>
      <c r="D1062" t="inlineStr">
        <is>
          <t>VÄSTERNORRLANDS LÄN</t>
        </is>
      </c>
      <c r="E1062" t="inlineStr">
        <is>
          <t>ÖRNSKÖLDSVIK</t>
        </is>
      </c>
      <c r="F1062" t="inlineStr">
        <is>
          <t>Holmen skog AB</t>
        </is>
      </c>
      <c r="G1062" t="n">
        <v>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1790-2025</t>
        </is>
      </c>
      <c r="B1063" s="1" t="n">
        <v>45670</v>
      </c>
      <c r="C1063" s="1" t="n">
        <v>45955</v>
      </c>
      <c r="D1063" t="inlineStr">
        <is>
          <t>VÄSTERNORRLANDS LÄN</t>
        </is>
      </c>
      <c r="E1063" t="inlineStr">
        <is>
          <t>ÖRNSKÖLDSVIK</t>
        </is>
      </c>
      <c r="G1063" t="n">
        <v>8.1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15606-2024</t>
        </is>
      </c>
      <c r="B1064" s="1" t="n">
        <v>45401.9252662037</v>
      </c>
      <c r="C1064" s="1" t="n">
        <v>45955</v>
      </c>
      <c r="D1064" t="inlineStr">
        <is>
          <t>VÄSTERNORRLANDS LÄN</t>
        </is>
      </c>
      <c r="E1064" t="inlineStr">
        <is>
          <t>ÖRNSKÖLDSVIK</t>
        </is>
      </c>
      <c r="G1064" t="n">
        <v>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40172-2024</t>
        </is>
      </c>
      <c r="B1065" s="1" t="n">
        <v>45554.55274305555</v>
      </c>
      <c r="C1065" s="1" t="n">
        <v>45955</v>
      </c>
      <c r="D1065" t="inlineStr">
        <is>
          <t>VÄSTERNORRLANDS LÄN</t>
        </is>
      </c>
      <c r="E1065" t="inlineStr">
        <is>
          <t>ÖRNSKÖLDSVIK</t>
        </is>
      </c>
      <c r="G1065" t="n">
        <v>6.1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46694-2025</t>
        </is>
      </c>
      <c r="B1066" s="1" t="n">
        <v>45926.55835648148</v>
      </c>
      <c r="C1066" s="1" t="n">
        <v>45955</v>
      </c>
      <c r="D1066" t="inlineStr">
        <is>
          <t>VÄSTERNORRLANDS LÄN</t>
        </is>
      </c>
      <c r="E1066" t="inlineStr">
        <is>
          <t>ÖRNSKÖLDSVIK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25097-2024</t>
        </is>
      </c>
      <c r="B1067" s="1" t="n">
        <v>45462.41476851852</v>
      </c>
      <c r="C1067" s="1" t="n">
        <v>45955</v>
      </c>
      <c r="D1067" t="inlineStr">
        <is>
          <t>VÄSTERNORRLANDS LÄN</t>
        </is>
      </c>
      <c r="E1067" t="inlineStr">
        <is>
          <t>ÖRNSKÖLDSVIK</t>
        </is>
      </c>
      <c r="F1067" t="inlineStr">
        <is>
          <t>Holmen skog AB</t>
        </is>
      </c>
      <c r="G1067" t="n">
        <v>1.7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52088-2024</t>
        </is>
      </c>
      <c r="B1068" s="1" t="n">
        <v>45608.39836805555</v>
      </c>
      <c r="C1068" s="1" t="n">
        <v>45955</v>
      </c>
      <c r="D1068" t="inlineStr">
        <is>
          <t>VÄSTERNORRLANDS LÄN</t>
        </is>
      </c>
      <c r="E1068" t="inlineStr">
        <is>
          <t>ÖRNSKÖLDSVIK</t>
        </is>
      </c>
      <c r="F1068" t="inlineStr">
        <is>
          <t>Holmen skog AB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37999-2023</t>
        </is>
      </c>
      <c r="B1069" s="1" t="n">
        <v>45160</v>
      </c>
      <c r="C1069" s="1" t="n">
        <v>45955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Holmen skog AB</t>
        </is>
      </c>
      <c r="G1069" t="n">
        <v>0.7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25781-2025</t>
        </is>
      </c>
      <c r="B1070" s="1" t="n">
        <v>45804.36385416667</v>
      </c>
      <c r="C1070" s="1" t="n">
        <v>45955</v>
      </c>
      <c r="D1070" t="inlineStr">
        <is>
          <t>VÄSTERNORRLANDS LÄN</t>
        </is>
      </c>
      <c r="E1070" t="inlineStr">
        <is>
          <t>ÖRNSKÖLDSVIK</t>
        </is>
      </c>
      <c r="F1070" t="inlineStr">
        <is>
          <t>Holmen skog AB</t>
        </is>
      </c>
      <c r="G1070" t="n">
        <v>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38033-2024</t>
        </is>
      </c>
      <c r="B1071" s="1" t="n">
        <v>45544</v>
      </c>
      <c r="C1071" s="1" t="n">
        <v>45955</v>
      </c>
      <c r="D1071" t="inlineStr">
        <is>
          <t>VÄSTERNORRLANDS LÄN</t>
        </is>
      </c>
      <c r="E1071" t="inlineStr">
        <is>
          <t>ÖRNSKÖLDSVIK</t>
        </is>
      </c>
      <c r="G1071" t="n">
        <v>1.2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34406-2024</t>
        </is>
      </c>
      <c r="B1072" s="1" t="n">
        <v>45525.45870370371</v>
      </c>
      <c r="C1072" s="1" t="n">
        <v>45955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46008-2024</t>
        </is>
      </c>
      <c r="B1073" s="1" t="n">
        <v>45580.66515046296</v>
      </c>
      <c r="C1073" s="1" t="n">
        <v>45955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3.8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46010-2024</t>
        </is>
      </c>
      <c r="B1074" s="1" t="n">
        <v>45580.67363425926</v>
      </c>
      <c r="C1074" s="1" t="n">
        <v>45955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1.7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25506-2025</t>
        </is>
      </c>
      <c r="B1075" s="1" t="n">
        <v>45803.35229166667</v>
      </c>
      <c r="C1075" s="1" t="n">
        <v>45955</v>
      </c>
      <c r="D1075" t="inlineStr">
        <is>
          <t>VÄSTERNORRLANDS LÄN</t>
        </is>
      </c>
      <c r="E1075" t="inlineStr">
        <is>
          <t>ÖRNSKÖLDSVIK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25544-2025</t>
        </is>
      </c>
      <c r="B1076" s="1" t="n">
        <v>45803.43177083333</v>
      </c>
      <c r="C1076" s="1" t="n">
        <v>45955</v>
      </c>
      <c r="D1076" t="inlineStr">
        <is>
          <t>VÄSTERNORRLANDS LÄN</t>
        </is>
      </c>
      <c r="E1076" t="inlineStr">
        <is>
          <t>ÖRNSKÖLDSVIK</t>
        </is>
      </c>
      <c r="G1076" t="n">
        <v>3.6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53068-2024</t>
        </is>
      </c>
      <c r="B1077" s="1" t="n">
        <v>45611.47680555555</v>
      </c>
      <c r="C1077" s="1" t="n">
        <v>45955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Holmen skog AB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51035-2024</t>
        </is>
      </c>
      <c r="B1078" s="1" t="n">
        <v>45603.42741898148</v>
      </c>
      <c r="C1078" s="1" t="n">
        <v>45955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16.2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25998-2025</t>
        </is>
      </c>
      <c r="B1079" s="1" t="n">
        <v>45804.66194444444</v>
      </c>
      <c r="C1079" s="1" t="n">
        <v>45955</v>
      </c>
      <c r="D1079" t="inlineStr">
        <is>
          <t>VÄSTERNORRLANDS LÄN</t>
        </is>
      </c>
      <c r="E1079" t="inlineStr">
        <is>
          <t>ÖRNSKÖLDSVIK</t>
        </is>
      </c>
      <c r="F1079" t="inlineStr">
        <is>
          <t>Holmen skog AB</t>
        </is>
      </c>
      <c r="G1079" t="n">
        <v>2.7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25495-2025</t>
        </is>
      </c>
      <c r="B1080" s="1" t="n">
        <v>45803.33739583333</v>
      </c>
      <c r="C1080" s="1" t="n">
        <v>45955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5.5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34850-2024</t>
        </is>
      </c>
      <c r="B1081" s="1" t="n">
        <v>45527</v>
      </c>
      <c r="C1081" s="1" t="n">
        <v>45955</v>
      </c>
      <c r="D1081" t="inlineStr">
        <is>
          <t>VÄSTERNORRLANDS LÄN</t>
        </is>
      </c>
      <c r="E1081" t="inlineStr">
        <is>
          <t>ÖRNSKÖLDSVIK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38746-2024</t>
        </is>
      </c>
      <c r="B1082" s="1" t="n">
        <v>45547</v>
      </c>
      <c r="C1082" s="1" t="n">
        <v>45955</v>
      </c>
      <c r="D1082" t="inlineStr">
        <is>
          <t>VÄSTERNORRLANDS LÄN</t>
        </is>
      </c>
      <c r="E1082" t="inlineStr">
        <is>
          <t>ÖRNSKÖLDSVIK</t>
        </is>
      </c>
      <c r="G1082" t="n">
        <v>9.4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42522-2023</t>
        </is>
      </c>
      <c r="B1083" s="1" t="n">
        <v>45181</v>
      </c>
      <c r="C1083" s="1" t="n">
        <v>45955</v>
      </c>
      <c r="D1083" t="inlineStr">
        <is>
          <t>VÄSTERNORRLANDS LÄN</t>
        </is>
      </c>
      <c r="E1083" t="inlineStr">
        <is>
          <t>ÖRNSKÖLDSVIK</t>
        </is>
      </c>
      <c r="F1083" t="inlineStr">
        <is>
          <t>Holmen skog AB</t>
        </is>
      </c>
      <c r="G1083" t="n">
        <v>2.2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39379-2024</t>
        </is>
      </c>
      <c r="B1084" s="1" t="n">
        <v>45551.48863425926</v>
      </c>
      <c r="C1084" s="1" t="n">
        <v>45955</v>
      </c>
      <c r="D1084" t="inlineStr">
        <is>
          <t>VÄSTERNORRLANDS LÄN</t>
        </is>
      </c>
      <c r="E1084" t="inlineStr">
        <is>
          <t>ÖRNSKÖLDSVIK</t>
        </is>
      </c>
      <c r="F1084" t="inlineStr">
        <is>
          <t>Holmen skog AB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30258-2024</t>
        </is>
      </c>
      <c r="B1085" s="1" t="n">
        <v>45489</v>
      </c>
      <c r="C1085" s="1" t="n">
        <v>45955</v>
      </c>
      <c r="D1085" t="inlineStr">
        <is>
          <t>VÄSTERNORRLANDS LÄN</t>
        </is>
      </c>
      <c r="E1085" t="inlineStr">
        <is>
          <t>ÖRNSKÖLDSVIK</t>
        </is>
      </c>
      <c r="G1085" t="n">
        <v>4.1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11051-2023</t>
        </is>
      </c>
      <c r="B1086" s="1" t="n">
        <v>44991</v>
      </c>
      <c r="C1086" s="1" t="n">
        <v>45955</v>
      </c>
      <c r="D1086" t="inlineStr">
        <is>
          <t>VÄSTERNORRLANDS LÄN</t>
        </is>
      </c>
      <c r="E1086" t="inlineStr">
        <is>
          <t>ÖRNSKÖLDSVIK</t>
        </is>
      </c>
      <c r="F1086" t="inlineStr">
        <is>
          <t>SCA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46707-2025</t>
        </is>
      </c>
      <c r="B1087" s="1" t="n">
        <v>45926.56895833334</v>
      </c>
      <c r="C1087" s="1" t="n">
        <v>45955</v>
      </c>
      <c r="D1087" t="inlineStr">
        <is>
          <t>VÄSTERNORRLANDS LÄN</t>
        </is>
      </c>
      <c r="E1087" t="inlineStr">
        <is>
          <t>ÖRNSKÖLDSVIK</t>
        </is>
      </c>
      <c r="G1087" t="n">
        <v>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24483-2025</t>
        </is>
      </c>
      <c r="B1088" s="1" t="n">
        <v>45798</v>
      </c>
      <c r="C1088" s="1" t="n">
        <v>45955</v>
      </c>
      <c r="D1088" t="inlineStr">
        <is>
          <t>VÄSTERNORRLANDS LÄN</t>
        </is>
      </c>
      <c r="E1088" t="inlineStr">
        <is>
          <t>ÖRNSKÖLDSVIK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23950-2021</t>
        </is>
      </c>
      <c r="B1089" s="1" t="n">
        <v>44335</v>
      </c>
      <c r="C1089" s="1" t="n">
        <v>45955</v>
      </c>
      <c r="D1089" t="inlineStr">
        <is>
          <t>VÄSTERNORRLANDS LÄN</t>
        </is>
      </c>
      <c r="E1089" t="inlineStr">
        <is>
          <t>ÖRNSKÖLDSVIK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61937-2024</t>
        </is>
      </c>
      <c r="B1090" s="1" t="n">
        <v>45653</v>
      </c>
      <c r="C1090" s="1" t="n">
        <v>45955</v>
      </c>
      <c r="D1090" t="inlineStr">
        <is>
          <t>VÄSTERNORRLANDS LÄN</t>
        </is>
      </c>
      <c r="E1090" t="inlineStr">
        <is>
          <t>ÖRNSKÖLDSVIK</t>
        </is>
      </c>
      <c r="G1090" t="n">
        <v>22.5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60890-2023</t>
        </is>
      </c>
      <c r="B1091" s="1" t="n">
        <v>45261</v>
      </c>
      <c r="C1091" s="1" t="n">
        <v>45955</v>
      </c>
      <c r="D1091" t="inlineStr">
        <is>
          <t>VÄSTERNORRLANDS LÄN</t>
        </is>
      </c>
      <c r="E1091" t="inlineStr">
        <is>
          <t>ÖRNSKÖLDSVIK</t>
        </is>
      </c>
      <c r="G1091" t="n">
        <v>4.7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52467-2022</t>
        </is>
      </c>
      <c r="B1092" s="1" t="n">
        <v>44874</v>
      </c>
      <c r="C1092" s="1" t="n">
        <v>45955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4.5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46664-2025</t>
        </is>
      </c>
      <c r="B1093" s="1" t="n">
        <v>45926.50829861111</v>
      </c>
      <c r="C1093" s="1" t="n">
        <v>45955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44343-2024</t>
        </is>
      </c>
      <c r="B1094" s="1" t="n">
        <v>45573</v>
      </c>
      <c r="C1094" s="1" t="n">
        <v>45955</v>
      </c>
      <c r="D1094" t="inlineStr">
        <is>
          <t>VÄSTERNORRLANDS LÄN</t>
        </is>
      </c>
      <c r="E1094" t="inlineStr">
        <is>
          <t>ÖRNSKÖLDSVIK</t>
        </is>
      </c>
      <c r="G1094" t="n">
        <v>9.1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25510-2025</t>
        </is>
      </c>
      <c r="B1095" s="1" t="n">
        <v>45803.35694444444</v>
      </c>
      <c r="C1095" s="1" t="n">
        <v>45955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37001-2024</t>
        </is>
      </c>
      <c r="B1096" s="1" t="n">
        <v>45539.34476851852</v>
      </c>
      <c r="C1096" s="1" t="n">
        <v>45955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1703-2024</t>
        </is>
      </c>
      <c r="B1097" s="1" t="n">
        <v>45307</v>
      </c>
      <c r="C1097" s="1" t="n">
        <v>45955</v>
      </c>
      <c r="D1097" t="inlineStr">
        <is>
          <t>VÄSTERNORRLANDS LÄN</t>
        </is>
      </c>
      <c r="E1097" t="inlineStr">
        <is>
          <t>ÖRNSKÖLDSVIK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20551-2024</t>
        </is>
      </c>
      <c r="B1098" s="1" t="n">
        <v>45436.35076388889</v>
      </c>
      <c r="C1098" s="1" t="n">
        <v>45955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0.3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64412-2023</t>
        </is>
      </c>
      <c r="B1099" s="1" t="n">
        <v>45280</v>
      </c>
      <c r="C1099" s="1" t="n">
        <v>45955</v>
      </c>
      <c r="D1099" t="inlineStr">
        <is>
          <t>VÄSTERNORRLANDS LÄN</t>
        </is>
      </c>
      <c r="E1099" t="inlineStr">
        <is>
          <t>ÖRNSKÖLDSVIK</t>
        </is>
      </c>
      <c r="G1099" t="n">
        <v>1.4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8523-2024</t>
        </is>
      </c>
      <c r="B1100" s="1" t="n">
        <v>45351</v>
      </c>
      <c r="C1100" s="1" t="n">
        <v>45955</v>
      </c>
      <c r="D1100" t="inlineStr">
        <is>
          <t>VÄSTERNORRLANDS LÄN</t>
        </is>
      </c>
      <c r="E1100" t="inlineStr">
        <is>
          <t>ÖRNSKÖLDSVIK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35619-2024</t>
        </is>
      </c>
      <c r="B1101" s="1" t="n">
        <v>45531</v>
      </c>
      <c r="C1101" s="1" t="n">
        <v>45955</v>
      </c>
      <c r="D1101" t="inlineStr">
        <is>
          <t>VÄSTERNORRLANDS LÄN</t>
        </is>
      </c>
      <c r="E1101" t="inlineStr">
        <is>
          <t>ÖRNSKÖLDSVIK</t>
        </is>
      </c>
      <c r="G1101" t="n">
        <v>14.1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279-2025</t>
        </is>
      </c>
      <c r="B1102" s="1" t="n">
        <v>45660.49368055556</v>
      </c>
      <c r="C1102" s="1" t="n">
        <v>45955</v>
      </c>
      <c r="D1102" t="inlineStr">
        <is>
          <t>VÄSTERNORRLANDS LÄN</t>
        </is>
      </c>
      <c r="E1102" t="inlineStr">
        <is>
          <t>ÖRNSKÖLDSVIK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37871-2024</t>
        </is>
      </c>
      <c r="B1103" s="1" t="n">
        <v>45544</v>
      </c>
      <c r="C1103" s="1" t="n">
        <v>45955</v>
      </c>
      <c r="D1103" t="inlineStr">
        <is>
          <t>VÄSTERNORRLANDS LÄN</t>
        </is>
      </c>
      <c r="E1103" t="inlineStr">
        <is>
          <t>ÖRNSKÖLDSVIK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2417-2021</t>
        </is>
      </c>
      <c r="B1104" s="1" t="n">
        <v>44214</v>
      </c>
      <c r="C1104" s="1" t="n">
        <v>45955</v>
      </c>
      <c r="D1104" t="inlineStr">
        <is>
          <t>VÄSTERNORRLANDS LÄN</t>
        </is>
      </c>
      <c r="E1104" t="inlineStr">
        <is>
          <t>ÖRNSKÖLDSVIK</t>
        </is>
      </c>
      <c r="G1104" t="n">
        <v>1.2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38750-2024</t>
        </is>
      </c>
      <c r="B1105" s="1" t="n">
        <v>45547</v>
      </c>
      <c r="C1105" s="1" t="n">
        <v>45955</v>
      </c>
      <c r="D1105" t="inlineStr">
        <is>
          <t>VÄSTERNORRLANDS LÄN</t>
        </is>
      </c>
      <c r="E1105" t="inlineStr">
        <is>
          <t>ÖRNSKÖLDSVIK</t>
        </is>
      </c>
      <c r="G1105" t="n">
        <v>1.6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38753-2024</t>
        </is>
      </c>
      <c r="B1106" s="1" t="n">
        <v>45547.43258101852</v>
      </c>
      <c r="C1106" s="1" t="n">
        <v>45955</v>
      </c>
      <c r="D1106" t="inlineStr">
        <is>
          <t>VÄSTERNORRLANDS LÄN</t>
        </is>
      </c>
      <c r="E1106" t="inlineStr">
        <is>
          <t>ÖRNSKÖLDSVIK</t>
        </is>
      </c>
      <c r="G1106" t="n">
        <v>0.3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25246-2024</t>
        </is>
      </c>
      <c r="B1107" s="1" t="n">
        <v>45462.60493055556</v>
      </c>
      <c r="C1107" s="1" t="n">
        <v>45955</v>
      </c>
      <c r="D1107" t="inlineStr">
        <is>
          <t>VÄSTERNORRLANDS LÄN</t>
        </is>
      </c>
      <c r="E1107" t="inlineStr">
        <is>
          <t>ÖRNSKÖLDSVIK</t>
        </is>
      </c>
      <c r="F1107" t="inlineStr">
        <is>
          <t>Holmen skog AB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45272-2024</t>
        </is>
      </c>
      <c r="B1108" s="1" t="n">
        <v>45576.36237268519</v>
      </c>
      <c r="C1108" s="1" t="n">
        <v>45955</v>
      </c>
      <c r="D1108" t="inlineStr">
        <is>
          <t>VÄSTERNORRLANDS LÄN</t>
        </is>
      </c>
      <c r="E1108" t="inlineStr">
        <is>
          <t>ÖRNSKÖLDSVIK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45274-2024</t>
        </is>
      </c>
      <c r="B1109" s="1" t="n">
        <v>45576.36590277778</v>
      </c>
      <c r="C1109" s="1" t="n">
        <v>45955</v>
      </c>
      <c r="D1109" t="inlineStr">
        <is>
          <t>VÄSTERNORRLANDS LÄN</t>
        </is>
      </c>
      <c r="E1109" t="inlineStr">
        <is>
          <t>ÖRNSKÖLDSVIK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46709-2025</t>
        </is>
      </c>
      <c r="B1110" s="1" t="n">
        <v>45926.57254629629</v>
      </c>
      <c r="C1110" s="1" t="n">
        <v>45955</v>
      </c>
      <c r="D1110" t="inlineStr">
        <is>
          <t>VÄSTERNORRLANDS LÄN</t>
        </is>
      </c>
      <c r="E1110" t="inlineStr">
        <is>
          <t>ÖRNSKÖLDSVIK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23644-2023</t>
        </is>
      </c>
      <c r="B1111" s="1" t="n">
        <v>45072</v>
      </c>
      <c r="C1111" s="1" t="n">
        <v>45955</v>
      </c>
      <c r="D1111" t="inlineStr">
        <is>
          <t>VÄSTERNORRLANDS LÄN</t>
        </is>
      </c>
      <c r="E1111" t="inlineStr">
        <is>
          <t>ÖRNSKÖLDSVIK</t>
        </is>
      </c>
      <c r="G1111" t="n">
        <v>2.5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38334-2024</t>
        </is>
      </c>
      <c r="B1112" s="1" t="n">
        <v>45545.68283564815</v>
      </c>
      <c r="C1112" s="1" t="n">
        <v>45955</v>
      </c>
      <c r="D1112" t="inlineStr">
        <is>
          <t>VÄSTERNORRLANDS LÄN</t>
        </is>
      </c>
      <c r="E1112" t="inlineStr">
        <is>
          <t>ÖRNSKÖLDSVIK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41589-2024</t>
        </is>
      </c>
      <c r="B1113" s="1" t="n">
        <v>45560.56473379629</v>
      </c>
      <c r="C1113" s="1" t="n">
        <v>45955</v>
      </c>
      <c r="D1113" t="inlineStr">
        <is>
          <t>VÄSTERNORRLANDS LÄN</t>
        </is>
      </c>
      <c r="E1113" t="inlineStr">
        <is>
          <t>ÖRNSKÖLDSVIK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11286-2025</t>
        </is>
      </c>
      <c r="B1114" s="1" t="n">
        <v>45726</v>
      </c>
      <c r="C1114" s="1" t="n">
        <v>45955</v>
      </c>
      <c r="D1114" t="inlineStr">
        <is>
          <t>VÄSTERNORRLANDS LÄN</t>
        </is>
      </c>
      <c r="E1114" t="inlineStr">
        <is>
          <t>ÖRNSKÖLDSVIK</t>
        </is>
      </c>
      <c r="G1114" t="n">
        <v>1.2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33233-2023</t>
        </is>
      </c>
      <c r="B1115" s="1" t="n">
        <v>45114</v>
      </c>
      <c r="C1115" s="1" t="n">
        <v>45955</v>
      </c>
      <c r="D1115" t="inlineStr">
        <is>
          <t>VÄSTERNORRLANDS LÄN</t>
        </is>
      </c>
      <c r="E1115" t="inlineStr">
        <is>
          <t>ÖRNSKÖLDSVIK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14298-2025</t>
        </is>
      </c>
      <c r="B1116" s="1" t="n">
        <v>45740.68361111111</v>
      </c>
      <c r="C1116" s="1" t="n">
        <v>45955</v>
      </c>
      <c r="D1116" t="inlineStr">
        <is>
          <t>VÄSTERNORRLANDS LÄN</t>
        </is>
      </c>
      <c r="E1116" t="inlineStr">
        <is>
          <t>ÖRNSKÖLDSVIK</t>
        </is>
      </c>
      <c r="G1116" t="n">
        <v>0.6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47453-2025</t>
        </is>
      </c>
      <c r="B1117" s="1" t="n">
        <v>45930.65217592593</v>
      </c>
      <c r="C1117" s="1" t="n">
        <v>45955</v>
      </c>
      <c r="D1117" t="inlineStr">
        <is>
          <t>VÄSTERNORRLANDS LÄN</t>
        </is>
      </c>
      <c r="E1117" t="inlineStr">
        <is>
          <t>ÖRNSKÖLDSVIK</t>
        </is>
      </c>
      <c r="F1117" t="inlineStr">
        <is>
          <t>Holmen skog AB</t>
        </is>
      </c>
      <c r="G1117" t="n">
        <v>6.2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16300-2025</t>
        </is>
      </c>
      <c r="B1118" s="1" t="n">
        <v>45751.34586805556</v>
      </c>
      <c r="C1118" s="1" t="n">
        <v>45955</v>
      </c>
      <c r="D1118" t="inlineStr">
        <is>
          <t>VÄSTERNORRLANDS LÄN</t>
        </is>
      </c>
      <c r="E1118" t="inlineStr">
        <is>
          <t>ÖRNSKÖLDSVIK</t>
        </is>
      </c>
      <c r="F1118" t="inlineStr">
        <is>
          <t>SCA</t>
        </is>
      </c>
      <c r="G1118" t="n">
        <v>34.4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46519-2023</t>
        </is>
      </c>
      <c r="B1119" s="1" t="n">
        <v>45197</v>
      </c>
      <c r="C1119" s="1" t="n">
        <v>45955</v>
      </c>
      <c r="D1119" t="inlineStr">
        <is>
          <t>VÄSTERNORRLANDS LÄN</t>
        </is>
      </c>
      <c r="E1119" t="inlineStr">
        <is>
          <t>ÖRNSKÖLDSVIK</t>
        </is>
      </c>
      <c r="G1119" t="n">
        <v>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43100-2023</t>
        </is>
      </c>
      <c r="B1120" s="1" t="n">
        <v>45182</v>
      </c>
      <c r="C1120" s="1" t="n">
        <v>45955</v>
      </c>
      <c r="D1120" t="inlineStr">
        <is>
          <t>VÄSTERNORRLANDS LÄN</t>
        </is>
      </c>
      <c r="E1120" t="inlineStr">
        <is>
          <t>ÖRNSKÖLDSVIK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47274-2025</t>
        </is>
      </c>
      <c r="B1121" s="1" t="n">
        <v>45930.46638888889</v>
      </c>
      <c r="C1121" s="1" t="n">
        <v>45955</v>
      </c>
      <c r="D1121" t="inlineStr">
        <is>
          <t>VÄSTERNORRLANDS LÄN</t>
        </is>
      </c>
      <c r="E1121" t="inlineStr">
        <is>
          <t>ÖRNSKÖLDSVIK</t>
        </is>
      </c>
      <c r="G1121" t="n">
        <v>5.4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35000-2025</t>
        </is>
      </c>
      <c r="B1122" s="1" t="n">
        <v>45850.41473379629</v>
      </c>
      <c r="C1122" s="1" t="n">
        <v>45955</v>
      </c>
      <c r="D1122" t="inlineStr">
        <is>
          <t>VÄSTERNORRLANDS LÄN</t>
        </is>
      </c>
      <c r="E1122" t="inlineStr">
        <is>
          <t>ÖRNSKÖLDSVIK</t>
        </is>
      </c>
      <c r="G1122" t="n">
        <v>3.3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35001-2025</t>
        </is>
      </c>
      <c r="B1123" s="1" t="n">
        <v>45850.43112268519</v>
      </c>
      <c r="C1123" s="1" t="n">
        <v>45955</v>
      </c>
      <c r="D1123" t="inlineStr">
        <is>
          <t>VÄSTERNORRLANDS LÄN</t>
        </is>
      </c>
      <c r="E1123" t="inlineStr">
        <is>
          <t>ÖRNSKÖLDSVIK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44613-2021</t>
        </is>
      </c>
      <c r="B1124" s="1" t="n">
        <v>44435</v>
      </c>
      <c r="C1124" s="1" t="n">
        <v>45955</v>
      </c>
      <c r="D1124" t="inlineStr">
        <is>
          <t>VÄSTERNORRLANDS LÄN</t>
        </is>
      </c>
      <c r="E1124" t="inlineStr">
        <is>
          <t>ÖRNSKÖLDSVIK</t>
        </is>
      </c>
      <c r="G1124" t="n">
        <v>13.5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26175-2025</t>
        </is>
      </c>
      <c r="B1125" s="1" t="n">
        <v>45805.46813657408</v>
      </c>
      <c r="C1125" s="1" t="n">
        <v>45955</v>
      </c>
      <c r="D1125" t="inlineStr">
        <is>
          <t>VÄSTERNORRLANDS LÄN</t>
        </is>
      </c>
      <c r="E1125" t="inlineStr">
        <is>
          <t>ÖRNSKÖLDSVIK</t>
        </is>
      </c>
      <c r="G1125" t="n">
        <v>3.7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46210-2024</t>
        </is>
      </c>
      <c r="B1126" s="1" t="n">
        <v>45581.55181712963</v>
      </c>
      <c r="C1126" s="1" t="n">
        <v>45955</v>
      </c>
      <c r="D1126" t="inlineStr">
        <is>
          <t>VÄSTERNORRLANDS LÄN</t>
        </is>
      </c>
      <c r="E1126" t="inlineStr">
        <is>
          <t>ÖRNSKÖLDSVIK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46215-2024</t>
        </is>
      </c>
      <c r="B1127" s="1" t="n">
        <v>45581.55956018518</v>
      </c>
      <c r="C1127" s="1" t="n">
        <v>45955</v>
      </c>
      <c r="D1127" t="inlineStr">
        <is>
          <t>VÄSTERNORRLANDS LÄN</t>
        </is>
      </c>
      <c r="E1127" t="inlineStr">
        <is>
          <t>ÖRNSKÖLDSVIK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39078-2025</t>
        </is>
      </c>
      <c r="B1128" s="1" t="n">
        <v>45888.47908564815</v>
      </c>
      <c r="C1128" s="1" t="n">
        <v>45955</v>
      </c>
      <c r="D1128" t="inlineStr">
        <is>
          <t>VÄSTERNORRLANDS LÄN</t>
        </is>
      </c>
      <c r="E1128" t="inlineStr">
        <is>
          <t>ÖRNSKÖLDSVIK</t>
        </is>
      </c>
      <c r="F1128" t="inlineStr">
        <is>
          <t>Holmen skog AB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54200-2024</t>
        </is>
      </c>
      <c r="B1129" s="1" t="n">
        <v>45616</v>
      </c>
      <c r="C1129" s="1" t="n">
        <v>45955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Holmen skog AB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47266-2025</t>
        </is>
      </c>
      <c r="B1130" s="1" t="n">
        <v>45930.45737268519</v>
      </c>
      <c r="C1130" s="1" t="n">
        <v>45955</v>
      </c>
      <c r="D1130" t="inlineStr">
        <is>
          <t>VÄSTERNORRLANDS LÄN</t>
        </is>
      </c>
      <c r="E1130" t="inlineStr">
        <is>
          <t>ÖRNSKÖLDSVIK</t>
        </is>
      </c>
      <c r="G1130" t="n">
        <v>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47275-2025</t>
        </is>
      </c>
      <c r="B1131" s="1" t="n">
        <v>45930.468125</v>
      </c>
      <c r="C1131" s="1" t="n">
        <v>45955</v>
      </c>
      <c r="D1131" t="inlineStr">
        <is>
          <t>VÄSTERNORRLANDS LÄN</t>
        </is>
      </c>
      <c r="E1131" t="inlineStr">
        <is>
          <t>ÖRNSKÖLDSVIK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37947-2023</t>
        </is>
      </c>
      <c r="B1132" s="1" t="n">
        <v>45160.55457175926</v>
      </c>
      <c r="C1132" s="1" t="n">
        <v>45955</v>
      </c>
      <c r="D1132" t="inlineStr">
        <is>
          <t>VÄSTERNORRLANDS LÄN</t>
        </is>
      </c>
      <c r="E1132" t="inlineStr">
        <is>
          <t>ÖRNSKÖLDSVIK</t>
        </is>
      </c>
      <c r="F1132" t="inlineStr">
        <is>
          <t>Holmen skog AB</t>
        </is>
      </c>
      <c r="G1132" t="n">
        <v>2.4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32392-2024</t>
        </is>
      </c>
      <c r="B1133" s="1" t="n">
        <v>45512.6418287037</v>
      </c>
      <c r="C1133" s="1" t="n">
        <v>45955</v>
      </c>
      <c r="D1133" t="inlineStr">
        <is>
          <t>VÄSTERNORRLANDS LÄN</t>
        </is>
      </c>
      <c r="E1133" t="inlineStr">
        <is>
          <t>ÖRNSKÖLDSVIK</t>
        </is>
      </c>
      <c r="F1133" t="inlineStr">
        <is>
          <t>Holmen skog AB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5103-2024</t>
        </is>
      </c>
      <c r="B1134" s="1" t="n">
        <v>45330</v>
      </c>
      <c r="C1134" s="1" t="n">
        <v>45955</v>
      </c>
      <c r="D1134" t="inlineStr">
        <is>
          <t>VÄSTERNORRLANDS LÄN</t>
        </is>
      </c>
      <c r="E1134" t="inlineStr">
        <is>
          <t>ÖRNSKÖLDSVIK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39203-2025</t>
        </is>
      </c>
      <c r="B1135" s="1" t="n">
        <v>45888</v>
      </c>
      <c r="C1135" s="1" t="n">
        <v>45955</v>
      </c>
      <c r="D1135" t="inlineStr">
        <is>
          <t>VÄSTERNORRLANDS LÄN</t>
        </is>
      </c>
      <c r="E1135" t="inlineStr">
        <is>
          <t>ÖRNSKÖLDSVIK</t>
        </is>
      </c>
      <c r="G1135" t="n">
        <v>8.300000000000001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38981-2025</t>
        </is>
      </c>
      <c r="B1136" s="1" t="n">
        <v>45888.279375</v>
      </c>
      <c r="C1136" s="1" t="n">
        <v>45955</v>
      </c>
      <c r="D1136" t="inlineStr">
        <is>
          <t>VÄSTERNORRLANDS LÄN</t>
        </is>
      </c>
      <c r="E1136" t="inlineStr">
        <is>
          <t>ÖRNSKÖLDSVIK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38985-2025</t>
        </is>
      </c>
      <c r="B1137" s="1" t="n">
        <v>45888.30136574074</v>
      </c>
      <c r="C1137" s="1" t="n">
        <v>45955</v>
      </c>
      <c r="D1137" t="inlineStr">
        <is>
          <t>VÄSTERNORRLANDS LÄN</t>
        </is>
      </c>
      <c r="E1137" t="inlineStr">
        <is>
          <t>ÖRNSKÖLDSVIK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46910-2025</t>
        </is>
      </c>
      <c r="B1138" s="1" t="n">
        <v>45929.40678240741</v>
      </c>
      <c r="C1138" s="1" t="n">
        <v>45955</v>
      </c>
      <c r="D1138" t="inlineStr">
        <is>
          <t>VÄSTERNORRLANDS LÄN</t>
        </is>
      </c>
      <c r="E1138" t="inlineStr">
        <is>
          <t>ÖRNSKÖLDSVIK</t>
        </is>
      </c>
      <c r="F1138" t="inlineStr">
        <is>
          <t>Holmen skog AB</t>
        </is>
      </c>
      <c r="G1138" t="n">
        <v>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46911-2025</t>
        </is>
      </c>
      <c r="B1139" s="1" t="n">
        <v>45929.41128472222</v>
      </c>
      <c r="C1139" s="1" t="n">
        <v>45955</v>
      </c>
      <c r="D1139" t="inlineStr">
        <is>
          <t>VÄSTERNORRLANDS LÄN</t>
        </is>
      </c>
      <c r="E1139" t="inlineStr">
        <is>
          <t>ÖRNSKÖLDSVIK</t>
        </is>
      </c>
      <c r="F1139" t="inlineStr">
        <is>
          <t>Holmen skog AB</t>
        </is>
      </c>
      <c r="G1139" t="n">
        <v>25.2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61120-2024</t>
        </is>
      </c>
      <c r="B1140" s="1" t="n">
        <v>45645.57042824074</v>
      </c>
      <c r="C1140" s="1" t="n">
        <v>45955</v>
      </c>
      <c r="D1140" t="inlineStr">
        <is>
          <t>VÄSTERNORRLANDS LÄN</t>
        </is>
      </c>
      <c r="E1140" t="inlineStr">
        <is>
          <t>ÖRNSKÖLDSVIK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61122-2024</t>
        </is>
      </c>
      <c r="B1141" s="1" t="n">
        <v>45645.57083333333</v>
      </c>
      <c r="C1141" s="1" t="n">
        <v>45955</v>
      </c>
      <c r="D1141" t="inlineStr">
        <is>
          <t>VÄSTERNORRLANDS LÄN</t>
        </is>
      </c>
      <c r="E1141" t="inlineStr">
        <is>
          <t>ÖRNSKÖLDSVIK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61146-2024</t>
        </is>
      </c>
      <c r="B1142" s="1" t="n">
        <v>45645.58689814815</v>
      </c>
      <c r="C1142" s="1" t="n">
        <v>45955</v>
      </c>
      <c r="D1142" t="inlineStr">
        <is>
          <t>VÄSTERNORRLANDS LÄN</t>
        </is>
      </c>
      <c r="E1142" t="inlineStr">
        <is>
          <t>ÖRNSKÖLDSVIK</t>
        </is>
      </c>
      <c r="G1142" t="n">
        <v>1.6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39050-2025</t>
        </is>
      </c>
      <c r="B1143" s="1" t="n">
        <v>45888.44716435186</v>
      </c>
      <c r="C1143" s="1" t="n">
        <v>45955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Holmen skog AB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38982-2025</t>
        </is>
      </c>
      <c r="B1144" s="1" t="n">
        <v>45888.29449074074</v>
      </c>
      <c r="C1144" s="1" t="n">
        <v>45955</v>
      </c>
      <c r="D1144" t="inlineStr">
        <is>
          <t>VÄSTERNORRLANDS LÄN</t>
        </is>
      </c>
      <c r="E1144" t="inlineStr">
        <is>
          <t>ÖRNSKÖLDSVIK</t>
        </is>
      </c>
      <c r="G1144" t="n">
        <v>3.7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38983-2025</t>
        </is>
      </c>
      <c r="B1145" s="1" t="n">
        <v>45888.29809027778</v>
      </c>
      <c r="C1145" s="1" t="n">
        <v>45955</v>
      </c>
      <c r="D1145" t="inlineStr">
        <is>
          <t>VÄSTERNORRLANDS LÄN</t>
        </is>
      </c>
      <c r="E1145" t="inlineStr">
        <is>
          <t>ÖRNSKÖLDSVIK</t>
        </is>
      </c>
      <c r="G1145" t="n">
        <v>0.6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42852-2022</t>
        </is>
      </c>
      <c r="B1146" s="1" t="n">
        <v>44832.67887731481</v>
      </c>
      <c r="C1146" s="1" t="n">
        <v>45955</v>
      </c>
      <c r="D1146" t="inlineStr">
        <is>
          <t>VÄSTERNORRLANDS LÄN</t>
        </is>
      </c>
      <c r="E1146" t="inlineStr">
        <is>
          <t>ÖRNSKÖLDSVIK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26066-2025</t>
        </is>
      </c>
      <c r="B1147" s="1" t="n">
        <v>45805.29252314815</v>
      </c>
      <c r="C1147" s="1" t="n">
        <v>45955</v>
      </c>
      <c r="D1147" t="inlineStr">
        <is>
          <t>VÄSTERNORRLANDS LÄN</t>
        </is>
      </c>
      <c r="E1147" t="inlineStr">
        <is>
          <t>ÖRNSKÖLDSVIK</t>
        </is>
      </c>
      <c r="G1147" t="n">
        <v>4.1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47301-2025</t>
        </is>
      </c>
      <c r="B1148" s="1" t="n">
        <v>45930.50574074074</v>
      </c>
      <c r="C1148" s="1" t="n">
        <v>45955</v>
      </c>
      <c r="D1148" t="inlineStr">
        <is>
          <t>VÄSTERNORRLANDS LÄN</t>
        </is>
      </c>
      <c r="E1148" t="inlineStr">
        <is>
          <t>ÖRNSKÖLDSVIK</t>
        </is>
      </c>
      <c r="F1148" t="inlineStr">
        <is>
          <t>Holmen skog AB</t>
        </is>
      </c>
      <c r="G1148" t="n">
        <v>3.3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49593-2024</t>
        </is>
      </c>
      <c r="B1149" s="1" t="n">
        <v>45596.55513888889</v>
      </c>
      <c r="C1149" s="1" t="n">
        <v>45955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26334-2025</t>
        </is>
      </c>
      <c r="B1150" s="1" t="n">
        <v>45805.69215277778</v>
      </c>
      <c r="C1150" s="1" t="n">
        <v>45955</v>
      </c>
      <c r="D1150" t="inlineStr">
        <is>
          <t>VÄSTERNORRLANDS LÄN</t>
        </is>
      </c>
      <c r="E1150" t="inlineStr">
        <is>
          <t>ÖRNSKÖLDSVIK</t>
        </is>
      </c>
      <c r="G1150" t="n">
        <v>22.5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44165-2023</t>
        </is>
      </c>
      <c r="B1151" s="1" t="n">
        <v>45188</v>
      </c>
      <c r="C1151" s="1" t="n">
        <v>45955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11.8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38726-2025</t>
        </is>
      </c>
      <c r="B1152" s="1" t="n">
        <v>45887.31909722222</v>
      </c>
      <c r="C1152" s="1" t="n">
        <v>45955</v>
      </c>
      <c r="D1152" t="inlineStr">
        <is>
          <t>VÄSTERNORRLANDS LÄN</t>
        </is>
      </c>
      <c r="E1152" t="inlineStr">
        <is>
          <t>ÖRNSKÖLDSVIK</t>
        </is>
      </c>
      <c r="G1152" t="n">
        <v>14.4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55670-2024</t>
        </is>
      </c>
      <c r="B1153" s="1" t="n">
        <v>45622.64991898148</v>
      </c>
      <c r="C1153" s="1" t="n">
        <v>45955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0.4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47752-2023</t>
        </is>
      </c>
      <c r="B1154" s="1" t="n">
        <v>45203.80674768519</v>
      </c>
      <c r="C1154" s="1" t="n">
        <v>45955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6.2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38733-2025</t>
        </is>
      </c>
      <c r="B1155" s="1" t="n">
        <v>45887.36501157407</v>
      </c>
      <c r="C1155" s="1" t="n">
        <v>45955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SCA</t>
        </is>
      </c>
      <c r="G1155" t="n">
        <v>12.8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15071-2024</t>
        </is>
      </c>
      <c r="B1156" s="1" t="n">
        <v>45399.59116898148</v>
      </c>
      <c r="C1156" s="1" t="n">
        <v>45955</v>
      </c>
      <c r="D1156" t="inlineStr">
        <is>
          <t>VÄSTERNORRLANDS LÄN</t>
        </is>
      </c>
      <c r="E1156" t="inlineStr">
        <is>
          <t>ÖRNSKÖLDSVIK</t>
        </is>
      </c>
      <c r="G1156" t="n">
        <v>2.3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38932-2025</t>
        </is>
      </c>
      <c r="B1157" s="1" t="n">
        <v>45887.64050925926</v>
      </c>
      <c r="C1157" s="1" t="n">
        <v>45955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6.8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38934-2025</t>
        </is>
      </c>
      <c r="B1158" s="1" t="n">
        <v>45887.64388888889</v>
      </c>
      <c r="C1158" s="1" t="n">
        <v>45955</v>
      </c>
      <c r="D1158" t="inlineStr">
        <is>
          <t>VÄSTERNORRLANDS LÄN</t>
        </is>
      </c>
      <c r="E1158" t="inlineStr">
        <is>
          <t>ÖRNSKÖLDSVIK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38798-2025</t>
        </is>
      </c>
      <c r="B1159" s="1" t="n">
        <v>45887.45840277777</v>
      </c>
      <c r="C1159" s="1" t="n">
        <v>45955</v>
      </c>
      <c r="D1159" t="inlineStr">
        <is>
          <t>VÄSTERNORRLANDS LÄN</t>
        </is>
      </c>
      <c r="E1159" t="inlineStr">
        <is>
          <t>ÖRNSKÖLDSVIK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26865-2025</t>
        </is>
      </c>
      <c r="B1160" s="1" t="n">
        <v>45810</v>
      </c>
      <c r="C1160" s="1" t="n">
        <v>45955</v>
      </c>
      <c r="D1160" t="inlineStr">
        <is>
          <t>VÄSTERNORRLANDS LÄN</t>
        </is>
      </c>
      <c r="E1160" t="inlineStr">
        <is>
          <t>ÖRNSKÖLDSVIK</t>
        </is>
      </c>
      <c r="G1160" t="n">
        <v>4.1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57157-2024</t>
        </is>
      </c>
      <c r="B1161" s="1" t="n">
        <v>45629</v>
      </c>
      <c r="C1161" s="1" t="n">
        <v>45955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14.5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27766-2024</t>
        </is>
      </c>
      <c r="B1162" s="1" t="n">
        <v>45475.51773148148</v>
      </c>
      <c r="C1162" s="1" t="n">
        <v>45955</v>
      </c>
      <c r="D1162" t="inlineStr">
        <is>
          <t>VÄSTERNORRLANDS LÄN</t>
        </is>
      </c>
      <c r="E1162" t="inlineStr">
        <is>
          <t>ÖRNSKÖLDSVIK</t>
        </is>
      </c>
      <c r="G1162" t="n">
        <v>3.6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46895-2025</t>
        </is>
      </c>
      <c r="B1163" s="1" t="n">
        <v>45929.38577546296</v>
      </c>
      <c r="C1163" s="1" t="n">
        <v>45955</v>
      </c>
      <c r="D1163" t="inlineStr">
        <is>
          <t>VÄSTERNORRLANDS LÄN</t>
        </is>
      </c>
      <c r="E1163" t="inlineStr">
        <is>
          <t>ÖRNSKÖLDSVIK</t>
        </is>
      </c>
      <c r="F1163" t="inlineStr">
        <is>
          <t>SCA</t>
        </is>
      </c>
      <c r="G1163" t="n">
        <v>3.5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45362-2023</t>
        </is>
      </c>
      <c r="B1164" s="1" t="n">
        <v>45192</v>
      </c>
      <c r="C1164" s="1" t="n">
        <v>45955</v>
      </c>
      <c r="D1164" t="inlineStr">
        <is>
          <t>VÄSTERNORRLANDS LÄN</t>
        </is>
      </c>
      <c r="E1164" t="inlineStr">
        <is>
          <t>ÖRNSKÖLDSVIK</t>
        </is>
      </c>
      <c r="G1164" t="n">
        <v>1.3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43985-2023</t>
        </is>
      </c>
      <c r="B1165" s="1" t="n">
        <v>45187</v>
      </c>
      <c r="C1165" s="1" t="n">
        <v>45955</v>
      </c>
      <c r="D1165" t="inlineStr">
        <is>
          <t>VÄSTERNORRLANDS LÄN</t>
        </is>
      </c>
      <c r="E1165" t="inlineStr">
        <is>
          <t>ÖRNSKÖLDSVIK</t>
        </is>
      </c>
      <c r="F1165" t="inlineStr">
        <is>
          <t>SCA</t>
        </is>
      </c>
      <c r="G1165" t="n">
        <v>15.7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46987-2025</t>
        </is>
      </c>
      <c r="B1166" s="1" t="n">
        <v>45929.53701388889</v>
      </c>
      <c r="C1166" s="1" t="n">
        <v>45955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0.4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4983-2025</t>
        </is>
      </c>
      <c r="B1167" s="1" t="n">
        <v>45691</v>
      </c>
      <c r="C1167" s="1" t="n">
        <v>45955</v>
      </c>
      <c r="D1167" t="inlineStr">
        <is>
          <t>VÄSTERNORRLANDS LÄN</t>
        </is>
      </c>
      <c r="E1167" t="inlineStr">
        <is>
          <t>ÖRNSKÖLDSVIK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47066-2025</t>
        </is>
      </c>
      <c r="B1168" s="1" t="n">
        <v>45929.63315972222</v>
      </c>
      <c r="C1168" s="1" t="n">
        <v>45955</v>
      </c>
      <c r="D1168" t="inlineStr">
        <is>
          <t>VÄSTERNORRLANDS LÄN</t>
        </is>
      </c>
      <c r="E1168" t="inlineStr">
        <is>
          <t>ÖRNSKÖLDSVIK</t>
        </is>
      </c>
      <c r="F1168" t="inlineStr">
        <is>
          <t>Holmen skog AB</t>
        </is>
      </c>
      <c r="G1168" t="n">
        <v>19.4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38821-2025</t>
        </is>
      </c>
      <c r="B1169" s="1" t="n">
        <v>45887.50471064815</v>
      </c>
      <c r="C1169" s="1" t="n">
        <v>45955</v>
      </c>
      <c r="D1169" t="inlineStr">
        <is>
          <t>VÄSTERNORRLANDS LÄN</t>
        </is>
      </c>
      <c r="E1169" t="inlineStr">
        <is>
          <t>ÖRNSKÖLDSVIK</t>
        </is>
      </c>
      <c r="F1169" t="inlineStr">
        <is>
          <t>Holmen skog AB</t>
        </is>
      </c>
      <c r="G1169" t="n">
        <v>4.3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47053-2025</t>
        </is>
      </c>
      <c r="B1170" s="1" t="n">
        <v>45929.61850694445</v>
      </c>
      <c r="C1170" s="1" t="n">
        <v>45955</v>
      </c>
      <c r="D1170" t="inlineStr">
        <is>
          <t>VÄSTERNORRLANDS LÄN</t>
        </is>
      </c>
      <c r="E1170" t="inlineStr">
        <is>
          <t>ÖRNSKÖLDSVIK</t>
        </is>
      </c>
      <c r="F1170" t="inlineStr">
        <is>
          <t>Holmen skog AB</t>
        </is>
      </c>
      <c r="G1170" t="n">
        <v>8.800000000000001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37939-2024</t>
        </is>
      </c>
      <c r="B1171" s="1" t="n">
        <v>45544</v>
      </c>
      <c r="C1171" s="1" t="n">
        <v>45955</v>
      </c>
      <c r="D1171" t="inlineStr">
        <is>
          <t>VÄSTERNORRLANDS LÄN</t>
        </is>
      </c>
      <c r="E1171" t="inlineStr">
        <is>
          <t>ÖRNSKÖLDSVIK</t>
        </is>
      </c>
      <c r="G1171" t="n">
        <v>4.7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50687-2023</t>
        </is>
      </c>
      <c r="B1172" s="1" t="n">
        <v>45210</v>
      </c>
      <c r="C1172" s="1" t="n">
        <v>45955</v>
      </c>
      <c r="D1172" t="inlineStr">
        <is>
          <t>VÄSTERNORRLANDS LÄN</t>
        </is>
      </c>
      <c r="E1172" t="inlineStr">
        <is>
          <t>ÖRNSKÖLDSVIK</t>
        </is>
      </c>
      <c r="G1172" t="n">
        <v>3.9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26785-2025</t>
        </is>
      </c>
      <c r="B1173" s="1" t="n">
        <v>45810.58408564814</v>
      </c>
      <c r="C1173" s="1" t="n">
        <v>45955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4.7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26453-2025</t>
        </is>
      </c>
      <c r="B1174" s="1" t="n">
        <v>45807.42394675926</v>
      </c>
      <c r="C1174" s="1" t="n">
        <v>45955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19931-2025</t>
        </is>
      </c>
      <c r="B1175" s="1" t="n">
        <v>45771.63728009259</v>
      </c>
      <c r="C1175" s="1" t="n">
        <v>45955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15.1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26585-2025</t>
        </is>
      </c>
      <c r="B1176" s="1" t="n">
        <v>45807.73674768519</v>
      </c>
      <c r="C1176" s="1" t="n">
        <v>45955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27047-2025</t>
        </is>
      </c>
      <c r="B1177" s="1" t="n">
        <v>45811.61589120371</v>
      </c>
      <c r="C1177" s="1" t="n">
        <v>45955</v>
      </c>
      <c r="D1177" t="inlineStr">
        <is>
          <t>VÄSTERNORRLANDS LÄN</t>
        </is>
      </c>
      <c r="E1177" t="inlineStr">
        <is>
          <t>ÖRNSKÖLDSVIK</t>
        </is>
      </c>
      <c r="G1177" t="n">
        <v>2.4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61342-2023</t>
        </is>
      </c>
      <c r="B1178" s="1" t="n">
        <v>45264</v>
      </c>
      <c r="C1178" s="1" t="n">
        <v>45955</v>
      </c>
      <c r="D1178" t="inlineStr">
        <is>
          <t>VÄSTERNORRLANDS LÄN</t>
        </is>
      </c>
      <c r="E1178" t="inlineStr">
        <is>
          <t>ÖRNSKÖLDSVIK</t>
        </is>
      </c>
      <c r="F1178" t="inlineStr">
        <is>
          <t>Övriga Aktiebolag</t>
        </is>
      </c>
      <c r="G1178" t="n">
        <v>4.9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38884-2025</t>
        </is>
      </c>
      <c r="B1179" s="1" t="n">
        <v>45887.58331018518</v>
      </c>
      <c r="C1179" s="1" t="n">
        <v>45955</v>
      </c>
      <c r="D1179" t="inlineStr">
        <is>
          <t>VÄSTERNORRLANDS LÄN</t>
        </is>
      </c>
      <c r="E1179" t="inlineStr">
        <is>
          <t>ÖRNSKÖLDSVIK</t>
        </is>
      </c>
      <c r="F1179" t="inlineStr">
        <is>
          <t>Holmen skog AB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31410-2024</t>
        </is>
      </c>
      <c r="B1180" s="1" t="n">
        <v>45505.60340277778</v>
      </c>
      <c r="C1180" s="1" t="n">
        <v>45955</v>
      </c>
      <c r="D1180" t="inlineStr">
        <is>
          <t>VÄSTERNORRLANDS LÄN</t>
        </is>
      </c>
      <c r="E1180" t="inlineStr">
        <is>
          <t>ÖRNSKÖLDSVIK</t>
        </is>
      </c>
      <c r="F1180" t="inlineStr">
        <is>
          <t>Holmen skog AB</t>
        </is>
      </c>
      <c r="G1180" t="n">
        <v>0.7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32515-2024</t>
        </is>
      </c>
      <c r="B1181" s="1" t="n">
        <v>45513</v>
      </c>
      <c r="C1181" s="1" t="n">
        <v>45955</v>
      </c>
      <c r="D1181" t="inlineStr">
        <is>
          <t>VÄSTERNORRLANDS LÄN</t>
        </is>
      </c>
      <c r="E1181" t="inlineStr">
        <is>
          <t>ÖRNSKÖLDSVIK</t>
        </is>
      </c>
      <c r="F1181" t="inlineStr">
        <is>
          <t>Holmen skog AB</t>
        </is>
      </c>
      <c r="G1181" t="n">
        <v>1.8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52537-2024</t>
        </is>
      </c>
      <c r="B1182" s="1" t="n">
        <v>45609.6225462963</v>
      </c>
      <c r="C1182" s="1" t="n">
        <v>45955</v>
      </c>
      <c r="D1182" t="inlineStr">
        <is>
          <t>VÄSTERNORRLANDS LÄN</t>
        </is>
      </c>
      <c r="E1182" t="inlineStr">
        <is>
          <t>ÖRNSKÖLDSVIK</t>
        </is>
      </c>
      <c r="F1182" t="inlineStr">
        <is>
          <t>Holmen skog AB</t>
        </is>
      </c>
      <c r="G1182" t="n">
        <v>5.2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41979-2023</t>
        </is>
      </c>
      <c r="B1183" s="1" t="n">
        <v>45177.39858796296</v>
      </c>
      <c r="C1183" s="1" t="n">
        <v>45955</v>
      </c>
      <c r="D1183" t="inlineStr">
        <is>
          <t>VÄSTERNORRLANDS LÄN</t>
        </is>
      </c>
      <c r="E1183" t="inlineStr">
        <is>
          <t>ÖRNSKÖLDSVIK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41492-2024</t>
        </is>
      </c>
      <c r="B1184" s="1" t="n">
        <v>45560.45149305555</v>
      </c>
      <c r="C1184" s="1" t="n">
        <v>45955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3.2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43127-2024</t>
        </is>
      </c>
      <c r="B1185" s="1" t="n">
        <v>45567</v>
      </c>
      <c r="C1185" s="1" t="n">
        <v>45955</v>
      </c>
      <c r="D1185" t="inlineStr">
        <is>
          <t>VÄSTERNORRLANDS LÄN</t>
        </is>
      </c>
      <c r="E1185" t="inlineStr">
        <is>
          <t>ÖRNSKÖLDSVIK</t>
        </is>
      </c>
      <c r="G1185" t="n">
        <v>7.5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52719-2024</t>
        </is>
      </c>
      <c r="B1186" s="1" t="n">
        <v>45610.43710648148</v>
      </c>
      <c r="C1186" s="1" t="n">
        <v>45955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62690-2021</t>
        </is>
      </c>
      <c r="B1187" s="1" t="n">
        <v>44504.32494212963</v>
      </c>
      <c r="C1187" s="1" t="n">
        <v>45955</v>
      </c>
      <c r="D1187" t="inlineStr">
        <is>
          <t>VÄSTERNORRLANDS LÄN</t>
        </is>
      </c>
      <c r="E1187" t="inlineStr">
        <is>
          <t>ÖRNSKÖLDSVIK</t>
        </is>
      </c>
      <c r="G1187" t="n">
        <v>1.3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7608-2025</t>
        </is>
      </c>
      <c r="B1188" s="1" t="n">
        <v>45705.67105324074</v>
      </c>
      <c r="C1188" s="1" t="n">
        <v>45955</v>
      </c>
      <c r="D1188" t="inlineStr">
        <is>
          <t>VÄSTERNORRLANDS LÄN</t>
        </is>
      </c>
      <c r="E1188" t="inlineStr">
        <is>
          <t>ÖRNSKÖLDSVIK</t>
        </is>
      </c>
      <c r="G1188" t="n">
        <v>3.6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57505-2022</t>
        </is>
      </c>
      <c r="B1189" s="1" t="n">
        <v>44896.64175925926</v>
      </c>
      <c r="C1189" s="1" t="n">
        <v>45955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0.5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39296-2025</t>
        </is>
      </c>
      <c r="B1190" s="1" t="n">
        <v>45888</v>
      </c>
      <c r="C1190" s="1" t="n">
        <v>45955</v>
      </c>
      <c r="D1190" t="inlineStr">
        <is>
          <t>VÄSTERNORRLANDS LÄN</t>
        </is>
      </c>
      <c r="E1190" t="inlineStr">
        <is>
          <t>ÖRNSKÖLDSVIK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57604-2024</t>
        </is>
      </c>
      <c r="B1191" s="1" t="n">
        <v>45630.53177083333</v>
      </c>
      <c r="C1191" s="1" t="n">
        <v>45955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SCA</t>
        </is>
      </c>
      <c r="G1191" t="n">
        <v>2.8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32540-2024</t>
        </is>
      </c>
      <c r="B1192" s="1" t="n">
        <v>45513</v>
      </c>
      <c r="C1192" s="1" t="n">
        <v>45955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1.1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46930-2025</t>
        </is>
      </c>
      <c r="B1193" s="1" t="n">
        <v>45929.44181712963</v>
      </c>
      <c r="C1193" s="1" t="n">
        <v>45955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3.9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39637-2024</t>
        </is>
      </c>
      <c r="B1194" s="1" t="n">
        <v>45552.44851851852</v>
      </c>
      <c r="C1194" s="1" t="n">
        <v>45955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SCA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47755-2023</t>
        </is>
      </c>
      <c r="B1195" s="1" t="n">
        <v>45203.8250462963</v>
      </c>
      <c r="C1195" s="1" t="n">
        <v>45955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26268-2024</t>
        </is>
      </c>
      <c r="B1196" s="1" t="n">
        <v>45468</v>
      </c>
      <c r="C1196" s="1" t="n">
        <v>45955</v>
      </c>
      <c r="D1196" t="inlineStr">
        <is>
          <t>VÄSTERNORRLANDS LÄN</t>
        </is>
      </c>
      <c r="E1196" t="inlineStr">
        <is>
          <t>ÖRNSKÖLDSVIK</t>
        </is>
      </c>
      <c r="F1196" t="inlineStr">
        <is>
          <t>Holmen skog AB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59453-2024</t>
        </is>
      </c>
      <c r="B1197" s="1" t="n">
        <v>45638.4671875</v>
      </c>
      <c r="C1197" s="1" t="n">
        <v>45955</v>
      </c>
      <c r="D1197" t="inlineStr">
        <is>
          <t>VÄSTERNORRLANDS LÄN</t>
        </is>
      </c>
      <c r="E1197" t="inlineStr">
        <is>
          <t>ÖRNSKÖLDSVIK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18198-2023</t>
        </is>
      </c>
      <c r="B1198" s="1" t="n">
        <v>45041.36590277778</v>
      </c>
      <c r="C1198" s="1" t="n">
        <v>45955</v>
      </c>
      <c r="D1198" t="inlineStr">
        <is>
          <t>VÄSTERNORRLANDS LÄN</t>
        </is>
      </c>
      <c r="E1198" t="inlineStr">
        <is>
          <t>ÖRNSKÖLDSVIK</t>
        </is>
      </c>
      <c r="G1198" t="n">
        <v>1.1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18203-2023</t>
        </is>
      </c>
      <c r="B1199" s="1" t="n">
        <v>45041.37564814815</v>
      </c>
      <c r="C1199" s="1" t="n">
        <v>45955</v>
      </c>
      <c r="D1199" t="inlineStr">
        <is>
          <t>VÄSTERNORRLANDS LÄN</t>
        </is>
      </c>
      <c r="E1199" t="inlineStr">
        <is>
          <t>ÖRNSKÖLDSVIK</t>
        </is>
      </c>
      <c r="G1199" t="n">
        <v>2.5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59458-2024</t>
        </is>
      </c>
      <c r="B1200" s="1" t="n">
        <v>45638.4766087963</v>
      </c>
      <c r="C1200" s="1" t="n">
        <v>45955</v>
      </c>
      <c r="D1200" t="inlineStr">
        <is>
          <t>VÄSTERNORRLANDS LÄN</t>
        </is>
      </c>
      <c r="E1200" t="inlineStr">
        <is>
          <t>ÖRNSKÖLDSVIK</t>
        </is>
      </c>
      <c r="G1200" t="n">
        <v>5.1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18178-2024</t>
        </is>
      </c>
      <c r="B1201" s="1" t="n">
        <v>45420</v>
      </c>
      <c r="C1201" s="1" t="n">
        <v>45955</v>
      </c>
      <c r="D1201" t="inlineStr">
        <is>
          <t>VÄSTERNORRLANDS LÄN</t>
        </is>
      </c>
      <c r="E1201" t="inlineStr">
        <is>
          <t>ÖRNSKÖLDSVIK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6419-2024</t>
        </is>
      </c>
      <c r="B1202" s="1" t="n">
        <v>45338.61928240741</v>
      </c>
      <c r="C1202" s="1" t="n">
        <v>45955</v>
      </c>
      <c r="D1202" t="inlineStr">
        <is>
          <t>VÄSTERNORRLANDS LÄN</t>
        </is>
      </c>
      <c r="E1202" t="inlineStr">
        <is>
          <t>ÖRNSKÖLDSVIK</t>
        </is>
      </c>
      <c r="F1202" t="inlineStr">
        <is>
          <t>Holmen skog AB</t>
        </is>
      </c>
      <c r="G1202" t="n">
        <v>1.5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  <c r="U1202">
        <f>HYPERLINK("https://klasma.github.io/Logging_2284/knärot/A 6419-2024 karta knärot.png", "A 6419-2024")</f>
        <v/>
      </c>
      <c r="V1202">
        <f>HYPERLINK("https://klasma.github.io/Logging_2284/klagomål/A 6419-2024 FSC-klagomål.docx", "A 6419-2024")</f>
        <v/>
      </c>
      <c r="W1202">
        <f>HYPERLINK("https://klasma.github.io/Logging_2284/klagomålsmail/A 6419-2024 FSC-klagomål mail.docx", "A 6419-2024")</f>
        <v/>
      </c>
      <c r="X1202">
        <f>HYPERLINK("https://klasma.github.io/Logging_2284/tillsyn/A 6419-2024 tillsynsbegäran.docx", "A 6419-2024")</f>
        <v/>
      </c>
      <c r="Y1202">
        <f>HYPERLINK("https://klasma.github.io/Logging_2284/tillsynsmail/A 6419-2024 tillsynsbegäran mail.docx", "A 6419-2024")</f>
        <v/>
      </c>
    </row>
    <row r="1203" ht="15" customHeight="1">
      <c r="A1203" t="inlineStr">
        <is>
          <t>A 32107-2025</t>
        </is>
      </c>
      <c r="B1203" s="1" t="n">
        <v>45835.47376157407</v>
      </c>
      <c r="C1203" s="1" t="n">
        <v>45955</v>
      </c>
      <c r="D1203" t="inlineStr">
        <is>
          <t>VÄSTERNORRLANDS LÄN</t>
        </is>
      </c>
      <c r="E1203" t="inlineStr">
        <is>
          <t>ÖRNSKÖLDSVIK</t>
        </is>
      </c>
      <c r="F1203" t="inlineStr">
        <is>
          <t>Holmen skog AB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51313-2024</t>
        </is>
      </c>
      <c r="B1204" s="1" t="n">
        <v>45604.31862268518</v>
      </c>
      <c r="C1204" s="1" t="n">
        <v>45955</v>
      </c>
      <c r="D1204" t="inlineStr">
        <is>
          <t>VÄSTERNORRLANDS LÄN</t>
        </is>
      </c>
      <c r="E1204" t="inlineStr">
        <is>
          <t>ÖRNSKÖLDSVIK</t>
        </is>
      </c>
      <c r="G1204" t="n">
        <v>2.5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4808-2025</t>
        </is>
      </c>
      <c r="B1205" s="1" t="n">
        <v>45688</v>
      </c>
      <c r="C1205" s="1" t="n">
        <v>45955</v>
      </c>
      <c r="D1205" t="inlineStr">
        <is>
          <t>VÄSTERNORRLANDS LÄN</t>
        </is>
      </c>
      <c r="E1205" t="inlineStr">
        <is>
          <t>ÖRNSKÖLDSVIK</t>
        </is>
      </c>
      <c r="G1205" t="n">
        <v>1.1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42451-2024</t>
        </is>
      </c>
      <c r="B1206" s="1" t="n">
        <v>45565.44592592592</v>
      </c>
      <c r="C1206" s="1" t="n">
        <v>45955</v>
      </c>
      <c r="D1206" t="inlineStr">
        <is>
          <t>VÄSTERNORRLANDS LÄN</t>
        </is>
      </c>
      <c r="E1206" t="inlineStr">
        <is>
          <t>ÖRNSKÖLDSVIK</t>
        </is>
      </c>
      <c r="F1206" t="inlineStr">
        <is>
          <t>Holmen skog AB</t>
        </is>
      </c>
      <c r="G1206" t="n">
        <v>1.5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42512-2024</t>
        </is>
      </c>
      <c r="B1207" s="1" t="n">
        <v>45565.53475694444</v>
      </c>
      <c r="C1207" s="1" t="n">
        <v>45955</v>
      </c>
      <c r="D1207" t="inlineStr">
        <is>
          <t>VÄSTERNORRLANDS LÄN</t>
        </is>
      </c>
      <c r="E1207" t="inlineStr">
        <is>
          <t>ÖRNSKÖLDSVIK</t>
        </is>
      </c>
      <c r="F1207" t="inlineStr">
        <is>
          <t>Holmen skog AB</t>
        </is>
      </c>
      <c r="G1207" t="n">
        <v>2.8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61212-2024</t>
        </is>
      </c>
      <c r="B1208" s="1" t="n">
        <v>45645.65394675926</v>
      </c>
      <c r="C1208" s="1" t="n">
        <v>45955</v>
      </c>
      <c r="D1208" t="inlineStr">
        <is>
          <t>VÄSTERNORRLANDS LÄN</t>
        </is>
      </c>
      <c r="E1208" t="inlineStr">
        <is>
          <t>ÖRNSKÖLDSVIK</t>
        </is>
      </c>
      <c r="G1208" t="n">
        <v>4.6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38995-2025</t>
        </is>
      </c>
      <c r="B1209" s="1" t="n">
        <v>45888.33302083334</v>
      </c>
      <c r="C1209" s="1" t="n">
        <v>45955</v>
      </c>
      <c r="D1209" t="inlineStr">
        <is>
          <t>VÄSTERNORRLANDS LÄN</t>
        </is>
      </c>
      <c r="E1209" t="inlineStr">
        <is>
          <t>ÖRNSKÖLDSVIK</t>
        </is>
      </c>
      <c r="G1209" t="n">
        <v>15.4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26435-2025</t>
        </is>
      </c>
      <c r="B1210" s="1" t="n">
        <v>45807.39837962963</v>
      </c>
      <c r="C1210" s="1" t="n">
        <v>45955</v>
      </c>
      <c r="D1210" t="inlineStr">
        <is>
          <t>VÄSTERNORRLANDS LÄN</t>
        </is>
      </c>
      <c r="E1210" t="inlineStr">
        <is>
          <t>ÖRNSKÖLDSVIK</t>
        </is>
      </c>
      <c r="F1210" t="inlineStr">
        <is>
          <t>Holmen skog AB</t>
        </is>
      </c>
      <c r="G1210" t="n">
        <v>2.1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43009-2024</t>
        </is>
      </c>
      <c r="B1211" s="1" t="n">
        <v>45567</v>
      </c>
      <c r="C1211" s="1" t="n">
        <v>45955</v>
      </c>
      <c r="D1211" t="inlineStr">
        <is>
          <t>VÄSTERNORRLANDS LÄN</t>
        </is>
      </c>
      <c r="E1211" t="inlineStr">
        <is>
          <t>ÖRNSKÖLDSVIK</t>
        </is>
      </c>
      <c r="G1211" t="n">
        <v>4.5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39199-2025</t>
        </is>
      </c>
      <c r="B1212" s="1" t="n">
        <v>45888</v>
      </c>
      <c r="C1212" s="1" t="n">
        <v>45955</v>
      </c>
      <c r="D1212" t="inlineStr">
        <is>
          <t>VÄSTERNORRLANDS LÄN</t>
        </is>
      </c>
      <c r="E1212" t="inlineStr">
        <is>
          <t>ÖRNSKÖLDSVIK</t>
        </is>
      </c>
      <c r="G1212" t="n">
        <v>2.6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39236-2025</t>
        </is>
      </c>
      <c r="B1213" s="1" t="n">
        <v>45888</v>
      </c>
      <c r="C1213" s="1" t="n">
        <v>45955</v>
      </c>
      <c r="D1213" t="inlineStr">
        <is>
          <t>VÄSTERNORRLANDS LÄN</t>
        </is>
      </c>
      <c r="E1213" t="inlineStr">
        <is>
          <t>ÖRNSKÖLDSVIK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50262-2023</t>
        </is>
      </c>
      <c r="B1214" s="1" t="n">
        <v>45216.38241898148</v>
      </c>
      <c r="C1214" s="1" t="n">
        <v>45955</v>
      </c>
      <c r="D1214" t="inlineStr">
        <is>
          <t>VÄSTERNORRLANDS LÄN</t>
        </is>
      </c>
      <c r="E1214" t="inlineStr">
        <is>
          <t>ÖRNSKÖLDSVIK</t>
        </is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55488-2023</t>
        </is>
      </c>
      <c r="B1215" s="1" t="n">
        <v>45238.54039351852</v>
      </c>
      <c r="C1215" s="1" t="n">
        <v>45955</v>
      </c>
      <c r="D1215" t="inlineStr">
        <is>
          <t>VÄSTERNORRLANDS LÄN</t>
        </is>
      </c>
      <c r="E1215" t="inlineStr">
        <is>
          <t>ÖRNSKÖLDSVIK</t>
        </is>
      </c>
      <c r="G1215" t="n">
        <v>1.5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61327-2023</t>
        </is>
      </c>
      <c r="B1216" s="1" t="n">
        <v>45264</v>
      </c>
      <c r="C1216" s="1" t="n">
        <v>45955</v>
      </c>
      <c r="D1216" t="inlineStr">
        <is>
          <t>VÄSTERNORRLANDS LÄN</t>
        </is>
      </c>
      <c r="E1216" t="inlineStr">
        <is>
          <t>ÖRNSKÖLDSVIK</t>
        </is>
      </c>
      <c r="F1216" t="inlineStr">
        <is>
          <t>Övriga Aktiebolag</t>
        </is>
      </c>
      <c r="G1216" t="n">
        <v>4.7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7739-2025</t>
        </is>
      </c>
      <c r="B1217" s="1" t="n">
        <v>45706.47555555555</v>
      </c>
      <c r="C1217" s="1" t="n">
        <v>45955</v>
      </c>
      <c r="D1217" t="inlineStr">
        <is>
          <t>VÄSTERNORRLANDS LÄN</t>
        </is>
      </c>
      <c r="E1217" t="inlineStr">
        <is>
          <t>ÖRNSKÖLDSVIK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26584-2025</t>
        </is>
      </c>
      <c r="B1218" s="1" t="n">
        <v>45807.73172453704</v>
      </c>
      <c r="C1218" s="1" t="n">
        <v>45955</v>
      </c>
      <c r="D1218" t="inlineStr">
        <is>
          <t>VÄSTERNORRLANDS LÄN</t>
        </is>
      </c>
      <c r="E1218" t="inlineStr">
        <is>
          <t>ÖRNSKÖLDSVIK</t>
        </is>
      </c>
      <c r="F1218" t="inlineStr">
        <is>
          <t>Holmen skog AB</t>
        </is>
      </c>
      <c r="G1218" t="n">
        <v>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46941-2025</t>
        </is>
      </c>
      <c r="B1219" s="1" t="n">
        <v>45929.45567129629</v>
      </c>
      <c r="C1219" s="1" t="n">
        <v>45955</v>
      </c>
      <c r="D1219" t="inlineStr">
        <is>
          <t>VÄSTERNORRLANDS LÄN</t>
        </is>
      </c>
      <c r="E1219" t="inlineStr">
        <is>
          <t>ÖRNSKÖLDSVIK</t>
        </is>
      </c>
      <c r="F1219" t="inlineStr">
        <is>
          <t>Holmen skog AB</t>
        </is>
      </c>
      <c r="G1219" t="n">
        <v>10.8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26811-2025</t>
        </is>
      </c>
      <c r="B1220" s="1" t="n">
        <v>45810.6196412037</v>
      </c>
      <c r="C1220" s="1" t="n">
        <v>45955</v>
      </c>
      <c r="D1220" t="inlineStr">
        <is>
          <t>VÄSTERNORRLANDS LÄN</t>
        </is>
      </c>
      <c r="E1220" t="inlineStr">
        <is>
          <t>ÖRNSKÖLDSVIK</t>
        </is>
      </c>
      <c r="F1220" t="inlineStr">
        <is>
          <t>Holmen skog AB</t>
        </is>
      </c>
      <c r="G1220" t="n">
        <v>1.4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21445-2025</t>
        </is>
      </c>
      <c r="B1221" s="1" t="n">
        <v>45782.54559027778</v>
      </c>
      <c r="C1221" s="1" t="n">
        <v>45955</v>
      </c>
      <c r="D1221" t="inlineStr">
        <is>
          <t>VÄSTERNORRLANDS LÄN</t>
        </is>
      </c>
      <c r="E1221" t="inlineStr">
        <is>
          <t>ÖRNSKÖLDSVIK</t>
        </is>
      </c>
      <c r="F1221" t="inlineStr">
        <is>
          <t>Holmen skog AB</t>
        </is>
      </c>
      <c r="G1221" t="n">
        <v>3.3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47090-2025</t>
        </is>
      </c>
      <c r="B1222" s="1" t="n">
        <v>45929.64990740741</v>
      </c>
      <c r="C1222" s="1" t="n">
        <v>45955</v>
      </c>
      <c r="D1222" t="inlineStr">
        <is>
          <t>VÄSTERNORRLANDS LÄN</t>
        </is>
      </c>
      <c r="E1222" t="inlineStr">
        <is>
          <t>ÖRNSKÖLDSVIK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42321-2024</t>
        </is>
      </c>
      <c r="B1223" s="1" t="n">
        <v>45562.64748842592</v>
      </c>
      <c r="C1223" s="1" t="n">
        <v>45955</v>
      </c>
      <c r="D1223" t="inlineStr">
        <is>
          <t>VÄSTERNORRLANDS LÄN</t>
        </is>
      </c>
      <c r="E1223" t="inlineStr">
        <is>
          <t>ÖRNSKÖLDSVIK</t>
        </is>
      </c>
      <c r="F1223" t="inlineStr">
        <is>
          <t>Holmen skog AB</t>
        </is>
      </c>
      <c r="G1223" t="n">
        <v>0.5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42357-2024</t>
        </is>
      </c>
      <c r="B1224" s="1" t="n">
        <v>45562.75054398148</v>
      </c>
      <c r="C1224" s="1" t="n">
        <v>45955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Holmen skog AB</t>
        </is>
      </c>
      <c r="G1224" t="n">
        <v>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39635-2024</t>
        </is>
      </c>
      <c r="B1225" s="1" t="n">
        <v>45552.44827546296</v>
      </c>
      <c r="C1225" s="1" t="n">
        <v>45955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SCA</t>
        </is>
      </c>
      <c r="G1225" t="n">
        <v>1.8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60344-2022</t>
        </is>
      </c>
      <c r="B1226" s="1" t="n">
        <v>44910</v>
      </c>
      <c r="C1226" s="1" t="n">
        <v>45955</v>
      </c>
      <c r="D1226" t="inlineStr">
        <is>
          <t>VÄSTERNORRLANDS LÄN</t>
        </is>
      </c>
      <c r="E1226" t="inlineStr">
        <is>
          <t>ÖRNSKÖLDSVIK</t>
        </is>
      </c>
      <c r="G1226" t="n">
        <v>2.1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38933-2025</t>
        </is>
      </c>
      <c r="B1227" s="1" t="n">
        <v>45887.64141203704</v>
      </c>
      <c r="C1227" s="1" t="n">
        <v>45955</v>
      </c>
      <c r="D1227" t="inlineStr">
        <is>
          <t>VÄSTERNORRLANDS LÄN</t>
        </is>
      </c>
      <c r="E1227" t="inlineStr">
        <is>
          <t>ÖRNSKÖLDSVIK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44345-2024</t>
        </is>
      </c>
      <c r="B1228" s="1" t="n">
        <v>45573.62283564815</v>
      </c>
      <c r="C1228" s="1" t="n">
        <v>45955</v>
      </c>
      <c r="D1228" t="inlineStr">
        <is>
          <t>VÄSTERNORRLANDS LÄN</t>
        </is>
      </c>
      <c r="E1228" t="inlineStr">
        <is>
          <t>ÖRNSKÖLDSVIK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27295-2025</t>
        </is>
      </c>
      <c r="B1229" s="1" t="n">
        <v>45812</v>
      </c>
      <c r="C1229" s="1" t="n">
        <v>45955</v>
      </c>
      <c r="D1229" t="inlineStr">
        <is>
          <t>VÄSTERNORRLANDS LÄN</t>
        </is>
      </c>
      <c r="E1229" t="inlineStr">
        <is>
          <t>ÖRNSKÖLDSVIK</t>
        </is>
      </c>
      <c r="F1229" t="inlineStr">
        <is>
          <t>Kommuner</t>
        </is>
      </c>
      <c r="G1229" t="n">
        <v>0.2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26929-2025</t>
        </is>
      </c>
      <c r="B1230" s="1" t="n">
        <v>45811.39710648148</v>
      </c>
      <c r="C1230" s="1" t="n">
        <v>45955</v>
      </c>
      <c r="D1230" t="inlineStr">
        <is>
          <t>VÄSTERNORRLANDS LÄN</t>
        </is>
      </c>
      <c r="E1230" t="inlineStr">
        <is>
          <t>ÖRNSKÖLDSVIK</t>
        </is>
      </c>
      <c r="F1230" t="inlineStr">
        <is>
          <t>Holmen skog AB</t>
        </is>
      </c>
      <c r="G1230" t="n">
        <v>2.1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26950-2025</t>
        </is>
      </c>
      <c r="B1231" s="1" t="n">
        <v>45811.43887731482</v>
      </c>
      <c r="C1231" s="1" t="n">
        <v>45955</v>
      </c>
      <c r="D1231" t="inlineStr">
        <is>
          <t>VÄSTERNORRLANDS LÄN</t>
        </is>
      </c>
      <c r="E1231" t="inlineStr">
        <is>
          <t>ÖRNSKÖLDSVIK</t>
        </is>
      </c>
      <c r="F1231" t="inlineStr">
        <is>
          <t>Holmen skog AB</t>
        </is>
      </c>
      <c r="G1231" t="n">
        <v>2.7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10113-2025</t>
        </is>
      </c>
      <c r="B1232" s="1" t="n">
        <v>45719.59504629629</v>
      </c>
      <c r="C1232" s="1" t="n">
        <v>45955</v>
      </c>
      <c r="D1232" t="inlineStr">
        <is>
          <t>VÄSTERNORRLANDS LÄN</t>
        </is>
      </c>
      <c r="E1232" t="inlineStr">
        <is>
          <t>ÖRNSKÖLDSVIK</t>
        </is>
      </c>
      <c r="F1232" t="inlineStr">
        <is>
          <t>Holmen skog AB</t>
        </is>
      </c>
      <c r="G1232" t="n">
        <v>10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39200-2025</t>
        </is>
      </c>
      <c r="B1233" s="1" t="n">
        <v>45888.70689814815</v>
      </c>
      <c r="C1233" s="1" t="n">
        <v>45955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9.699999999999999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47209-2025</t>
        </is>
      </c>
      <c r="B1234" s="1" t="n">
        <v>45930.37652777778</v>
      </c>
      <c r="C1234" s="1" t="n">
        <v>45955</v>
      </c>
      <c r="D1234" t="inlineStr">
        <is>
          <t>VÄSTERNORRLANDS LÄN</t>
        </is>
      </c>
      <c r="E1234" t="inlineStr">
        <is>
          <t>ÖRNSKÖLDSVIK</t>
        </is>
      </c>
      <c r="F1234" t="inlineStr">
        <is>
          <t>Holmen skog AB</t>
        </is>
      </c>
      <c r="G1234" t="n">
        <v>13.4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27074-2025</t>
        </is>
      </c>
      <c r="B1235" s="1" t="n">
        <v>45811.64569444444</v>
      </c>
      <c r="C1235" s="1" t="n">
        <v>45955</v>
      </c>
      <c r="D1235" t="inlineStr">
        <is>
          <t>VÄSTERNORRLANDS LÄN</t>
        </is>
      </c>
      <c r="E1235" t="inlineStr">
        <is>
          <t>ÖRNSKÖLDSVIK</t>
        </is>
      </c>
      <c r="F1235" t="inlineStr">
        <is>
          <t>Holmen skog AB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39525-2025</t>
        </is>
      </c>
      <c r="B1236" s="1" t="n">
        <v>45890.44021990741</v>
      </c>
      <c r="C1236" s="1" t="n">
        <v>45955</v>
      </c>
      <c r="D1236" t="inlineStr">
        <is>
          <t>VÄSTERNORRLANDS LÄN</t>
        </is>
      </c>
      <c r="E1236" t="inlineStr">
        <is>
          <t>ÖRNSKÖLDSVIK</t>
        </is>
      </c>
      <c r="F1236" t="inlineStr">
        <is>
          <t>Holmen skog AB</t>
        </is>
      </c>
      <c r="G1236" t="n">
        <v>20.8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27799-2023</t>
        </is>
      </c>
      <c r="B1237" s="1" t="n">
        <v>45098</v>
      </c>
      <c r="C1237" s="1" t="n">
        <v>45955</v>
      </c>
      <c r="D1237" t="inlineStr">
        <is>
          <t>VÄSTERNORRLANDS LÄN</t>
        </is>
      </c>
      <c r="E1237" t="inlineStr">
        <is>
          <t>ÖRNSKÖLDSVIK</t>
        </is>
      </c>
      <c r="F1237" t="inlineStr">
        <is>
          <t>Holmen skog AB</t>
        </is>
      </c>
      <c r="G1237" t="n">
        <v>10.3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26891-2025</t>
        </is>
      </c>
      <c r="B1238" s="1" t="n">
        <v>45811.33006944445</v>
      </c>
      <c r="C1238" s="1" t="n">
        <v>45955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6.1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26917-2025</t>
        </is>
      </c>
      <c r="B1239" s="1" t="n">
        <v>45811.37417824074</v>
      </c>
      <c r="C1239" s="1" t="n">
        <v>45955</v>
      </c>
      <c r="D1239" t="inlineStr">
        <is>
          <t>VÄSTERNORRLANDS LÄN</t>
        </is>
      </c>
      <c r="E1239" t="inlineStr">
        <is>
          <t>ÖRNSKÖLDSVIK</t>
        </is>
      </c>
      <c r="F1239" t="inlineStr">
        <is>
          <t>Holmen skog AB</t>
        </is>
      </c>
      <c r="G1239" t="n">
        <v>4.2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67482-2020</t>
        </is>
      </c>
      <c r="B1240" s="1" t="n">
        <v>44180</v>
      </c>
      <c r="C1240" s="1" t="n">
        <v>45955</v>
      </c>
      <c r="D1240" t="inlineStr">
        <is>
          <t>VÄSTERNORRLANDS LÄN</t>
        </is>
      </c>
      <c r="E1240" t="inlineStr">
        <is>
          <t>ÖRNSKÖLDSVIK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8217-2023</t>
        </is>
      </c>
      <c r="B1241" s="1" t="n">
        <v>44971</v>
      </c>
      <c r="C1241" s="1" t="n">
        <v>45955</v>
      </c>
      <c r="D1241" t="inlineStr">
        <is>
          <t>VÄSTERNORRLANDS LÄN</t>
        </is>
      </c>
      <c r="E1241" t="inlineStr">
        <is>
          <t>ÖRNSKÖLDSVIK</t>
        </is>
      </c>
      <c r="G1241" t="n">
        <v>4.2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47719-2025</t>
        </is>
      </c>
      <c r="B1242" s="1" t="n">
        <v>45931.62795138889</v>
      </c>
      <c r="C1242" s="1" t="n">
        <v>45955</v>
      </c>
      <c r="D1242" t="inlineStr">
        <is>
          <t>VÄSTERNORRLANDS LÄN</t>
        </is>
      </c>
      <c r="E1242" t="inlineStr">
        <is>
          <t>ÖRNSKÖLDSVIK</t>
        </is>
      </c>
      <c r="F1242" t="inlineStr">
        <is>
          <t>Holmen skog AB</t>
        </is>
      </c>
      <c r="G1242" t="n">
        <v>2.5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47926-2025</t>
        </is>
      </c>
      <c r="B1243" s="1" t="n">
        <v>45932.54571759259</v>
      </c>
      <c r="C1243" s="1" t="n">
        <v>45955</v>
      </c>
      <c r="D1243" t="inlineStr">
        <is>
          <t>VÄSTERNORRLANDS LÄN</t>
        </is>
      </c>
      <c r="E1243" t="inlineStr">
        <is>
          <t>ÖRNSKÖLDSVIK</t>
        </is>
      </c>
      <c r="F1243" t="inlineStr">
        <is>
          <t>Holmen skog AB</t>
        </is>
      </c>
      <c r="G1243" t="n">
        <v>3.3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39423-2025</t>
        </is>
      </c>
      <c r="B1244" s="1" t="n">
        <v>45889.67226851852</v>
      </c>
      <c r="C1244" s="1" t="n">
        <v>45955</v>
      </c>
      <c r="D1244" t="inlineStr">
        <is>
          <t>VÄSTERNORRLANDS LÄN</t>
        </is>
      </c>
      <c r="E1244" t="inlineStr">
        <is>
          <t>ÖRNSKÖLDSVIK</t>
        </is>
      </c>
      <c r="F1244" t="inlineStr">
        <is>
          <t>Holmen skog AB</t>
        </is>
      </c>
      <c r="G1244" t="n">
        <v>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64557-2020</t>
        </is>
      </c>
      <c r="B1245" s="1" t="n">
        <v>44169</v>
      </c>
      <c r="C1245" s="1" t="n">
        <v>45955</v>
      </c>
      <c r="D1245" t="inlineStr">
        <is>
          <t>VÄSTERNORRLANDS LÄN</t>
        </is>
      </c>
      <c r="E1245" t="inlineStr">
        <is>
          <t>ÖRNSKÖLDSVIK</t>
        </is>
      </c>
      <c r="G1245" t="n">
        <v>3.7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42762-2022</t>
        </is>
      </c>
      <c r="B1246" s="1" t="n">
        <v>44832.48011574074</v>
      </c>
      <c r="C1246" s="1" t="n">
        <v>45955</v>
      </c>
      <c r="D1246" t="inlineStr">
        <is>
          <t>VÄSTERNORRLANDS LÄN</t>
        </is>
      </c>
      <c r="E1246" t="inlineStr">
        <is>
          <t>ÖRNSKÖLDSVIK</t>
        </is>
      </c>
      <c r="F1246" t="inlineStr">
        <is>
          <t>Holmen skog AB</t>
        </is>
      </c>
      <c r="G1246" t="n">
        <v>14.6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47704-2024</t>
        </is>
      </c>
      <c r="B1247" s="1" t="n">
        <v>45588.46719907408</v>
      </c>
      <c r="C1247" s="1" t="n">
        <v>45955</v>
      </c>
      <c r="D1247" t="inlineStr">
        <is>
          <t>VÄSTERNORRLANDS LÄN</t>
        </is>
      </c>
      <c r="E1247" t="inlineStr">
        <is>
          <t>ÖRNSKÖLDSVIK</t>
        </is>
      </c>
      <c r="F1247" t="inlineStr">
        <is>
          <t>Holmen skog AB</t>
        </is>
      </c>
      <c r="G1247" t="n">
        <v>12.9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39920-2023</t>
        </is>
      </c>
      <c r="B1248" s="1" t="n">
        <v>45168.47075231482</v>
      </c>
      <c r="C1248" s="1" t="n">
        <v>45955</v>
      </c>
      <c r="D1248" t="inlineStr">
        <is>
          <t>VÄSTERNORRLANDS LÄN</t>
        </is>
      </c>
      <c r="E1248" t="inlineStr">
        <is>
          <t>ÖRNSKÖLDSVIK</t>
        </is>
      </c>
      <c r="F1248" t="inlineStr">
        <is>
          <t>Holmen skog AB</t>
        </is>
      </c>
      <c r="G1248" t="n">
        <v>3.5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47565-2025</t>
        </is>
      </c>
      <c r="B1249" s="1" t="n">
        <v>45931.39020833333</v>
      </c>
      <c r="C1249" s="1" t="n">
        <v>45955</v>
      </c>
      <c r="D1249" t="inlineStr">
        <is>
          <t>VÄSTERNORRLANDS LÄN</t>
        </is>
      </c>
      <c r="E1249" t="inlineStr">
        <is>
          <t>ÖRNSKÖLDSVIK</t>
        </is>
      </c>
      <c r="F1249" t="inlineStr">
        <is>
          <t>Holmen skog AB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47570-2025</t>
        </is>
      </c>
      <c r="B1250" s="1" t="n">
        <v>45931.39334490741</v>
      </c>
      <c r="C1250" s="1" t="n">
        <v>45955</v>
      </c>
      <c r="D1250" t="inlineStr">
        <is>
          <t>VÄSTERNORRLANDS LÄN</t>
        </is>
      </c>
      <c r="E1250" t="inlineStr">
        <is>
          <t>ÖRNSKÖLDSVIK</t>
        </is>
      </c>
      <c r="F1250" t="inlineStr">
        <is>
          <t>Holmen skog AB</t>
        </is>
      </c>
      <c r="G1250" t="n">
        <v>0.2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47610-2025</t>
        </is>
      </c>
      <c r="B1251" s="1" t="n">
        <v>45931.46916666667</v>
      </c>
      <c r="C1251" s="1" t="n">
        <v>45955</v>
      </c>
      <c r="D1251" t="inlineStr">
        <is>
          <t>VÄSTERNORRLANDS LÄN</t>
        </is>
      </c>
      <c r="E1251" t="inlineStr">
        <is>
          <t>ÖRNSKÖLDSVIK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47626-2025</t>
        </is>
      </c>
      <c r="B1252" s="1" t="n">
        <v>45931.4872800926</v>
      </c>
      <c r="C1252" s="1" t="n">
        <v>45955</v>
      </c>
      <c r="D1252" t="inlineStr">
        <is>
          <t>VÄSTERNORRLANDS LÄN</t>
        </is>
      </c>
      <c r="E1252" t="inlineStr">
        <is>
          <t>ÖRNSKÖLDSVIK</t>
        </is>
      </c>
      <c r="F1252" t="inlineStr">
        <is>
          <t>Holmen skog AB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47952-2025</t>
        </is>
      </c>
      <c r="B1253" s="1" t="n">
        <v>45932.58497685185</v>
      </c>
      <c r="C1253" s="1" t="n">
        <v>45955</v>
      </c>
      <c r="D1253" t="inlineStr">
        <is>
          <t>VÄSTERNORRLANDS LÄN</t>
        </is>
      </c>
      <c r="E1253" t="inlineStr">
        <is>
          <t>ÖRNSKÖLDSVIK</t>
        </is>
      </c>
      <c r="F1253" t="inlineStr">
        <is>
          <t>Holmen skog AB</t>
        </is>
      </c>
      <c r="G1253" t="n">
        <v>4.6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27033-2025</t>
        </is>
      </c>
      <c r="B1254" s="1" t="n">
        <v>45811.5897800926</v>
      </c>
      <c r="C1254" s="1" t="n">
        <v>45955</v>
      </c>
      <c r="D1254" t="inlineStr">
        <is>
          <t>VÄSTERNORRLANDS LÄN</t>
        </is>
      </c>
      <c r="E1254" t="inlineStr">
        <is>
          <t>ÖRNSKÖLDSVIK</t>
        </is>
      </c>
      <c r="F1254" t="inlineStr">
        <is>
          <t>Holmen skog AB</t>
        </is>
      </c>
      <c r="G1254" t="n">
        <v>3.3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27026-2025</t>
        </is>
      </c>
      <c r="B1255" s="1" t="n">
        <v>45811.58085648148</v>
      </c>
      <c r="C1255" s="1" t="n">
        <v>45955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4.1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27081-2025</t>
        </is>
      </c>
      <c r="B1256" s="1" t="n">
        <v>45811.65398148148</v>
      </c>
      <c r="C1256" s="1" t="n">
        <v>45955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2.6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27294-2025</t>
        </is>
      </c>
      <c r="B1257" s="1" t="n">
        <v>45812.56819444444</v>
      </c>
      <c r="C1257" s="1" t="n">
        <v>45955</v>
      </c>
      <c r="D1257" t="inlineStr">
        <is>
          <t>VÄSTERNORRLANDS LÄN</t>
        </is>
      </c>
      <c r="E1257" t="inlineStr">
        <is>
          <t>ÖRNSKÖLDSVIK</t>
        </is>
      </c>
      <c r="F1257" t="inlineStr">
        <is>
          <t>Holmen skog AB</t>
        </is>
      </c>
      <c r="G1257" t="n">
        <v>2.6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27401-2025</t>
        </is>
      </c>
      <c r="B1258" s="1" t="n">
        <v>45812.71431712963</v>
      </c>
      <c r="C1258" s="1" t="n">
        <v>45955</v>
      </c>
      <c r="D1258" t="inlineStr">
        <is>
          <t>VÄSTERNORRLANDS LÄN</t>
        </is>
      </c>
      <c r="E1258" t="inlineStr">
        <is>
          <t>ÖRNSKÖLDSVIK</t>
        </is>
      </c>
      <c r="G1258" t="n">
        <v>0.3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45943-2023</t>
        </is>
      </c>
      <c r="B1259" s="1" t="n">
        <v>45195</v>
      </c>
      <c r="C1259" s="1" t="n">
        <v>45955</v>
      </c>
      <c r="D1259" t="inlineStr">
        <is>
          <t>VÄSTERNORRLANDS LÄN</t>
        </is>
      </c>
      <c r="E1259" t="inlineStr">
        <is>
          <t>ÖRNSKÖLDSVIK</t>
        </is>
      </c>
      <c r="F1259" t="inlineStr">
        <is>
          <t>SCA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39608-2025</t>
        </is>
      </c>
      <c r="B1260" s="1" t="n">
        <v>45890</v>
      </c>
      <c r="C1260" s="1" t="n">
        <v>45955</v>
      </c>
      <c r="D1260" t="inlineStr">
        <is>
          <t>VÄSTERNORRLANDS LÄN</t>
        </is>
      </c>
      <c r="E1260" t="inlineStr">
        <is>
          <t>ÖRNSKÖLDSVIK</t>
        </is>
      </c>
      <c r="G1260" t="n">
        <v>14.7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45944-2023</t>
        </is>
      </c>
      <c r="B1261" s="1" t="n">
        <v>45195</v>
      </c>
      <c r="C1261" s="1" t="n">
        <v>45955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SCA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45945-2023</t>
        </is>
      </c>
      <c r="B1262" s="1" t="n">
        <v>45195</v>
      </c>
      <c r="C1262" s="1" t="n">
        <v>45955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SCA</t>
        </is>
      </c>
      <c r="G1262" t="n">
        <v>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15030-2022</t>
        </is>
      </c>
      <c r="B1263" s="1" t="n">
        <v>44657.60118055555</v>
      </c>
      <c r="C1263" s="1" t="n">
        <v>45955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21054-2024</t>
        </is>
      </c>
      <c r="B1264" s="1" t="n">
        <v>45439</v>
      </c>
      <c r="C1264" s="1" t="n">
        <v>45955</v>
      </c>
      <c r="D1264" t="inlineStr">
        <is>
          <t>VÄSTERNORRLANDS LÄN</t>
        </is>
      </c>
      <c r="E1264" t="inlineStr">
        <is>
          <t>ÖRNSKÖLDSVIK</t>
        </is>
      </c>
      <c r="G1264" t="n">
        <v>8.6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40342-2024</t>
        </is>
      </c>
      <c r="B1265" s="1" t="n">
        <v>45555.34199074074</v>
      </c>
      <c r="C1265" s="1" t="n">
        <v>45955</v>
      </c>
      <c r="D1265" t="inlineStr">
        <is>
          <t>VÄSTERNORRLANDS LÄN</t>
        </is>
      </c>
      <c r="E1265" t="inlineStr">
        <is>
          <t>ÖRNSKÖLDSVIK</t>
        </is>
      </c>
      <c r="F1265" t="inlineStr">
        <is>
          <t>Holmen skog AB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42396-2023</t>
        </is>
      </c>
      <c r="B1266" s="1" t="n">
        <v>45175</v>
      </c>
      <c r="C1266" s="1" t="n">
        <v>45955</v>
      </c>
      <c r="D1266" t="inlineStr">
        <is>
          <t>VÄSTERNORRLANDS LÄN</t>
        </is>
      </c>
      <c r="E1266" t="inlineStr">
        <is>
          <t>ÖRNSKÖLDSVIK</t>
        </is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36432-2023</t>
        </is>
      </c>
      <c r="B1267" s="1" t="n">
        <v>45152</v>
      </c>
      <c r="C1267" s="1" t="n">
        <v>45955</v>
      </c>
      <c r="D1267" t="inlineStr">
        <is>
          <t>VÄSTERNORRLANDS LÄN</t>
        </is>
      </c>
      <c r="E1267" t="inlineStr">
        <is>
          <t>ÖRNSKÖLDSVIK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39550-2024</t>
        </is>
      </c>
      <c r="B1268" s="1" t="n">
        <v>45552.32645833334</v>
      </c>
      <c r="C1268" s="1" t="n">
        <v>45955</v>
      </c>
      <c r="D1268" t="inlineStr">
        <is>
          <t>VÄSTERNORRLANDS LÄN</t>
        </is>
      </c>
      <c r="E1268" t="inlineStr">
        <is>
          <t>ÖRNSKÖLDSVIK</t>
        </is>
      </c>
      <c r="G1268" t="n">
        <v>2.6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47609-2025</t>
        </is>
      </c>
      <c r="B1269" s="1" t="n">
        <v>45931.46905092592</v>
      </c>
      <c r="C1269" s="1" t="n">
        <v>45955</v>
      </c>
      <c r="D1269" t="inlineStr">
        <is>
          <t>VÄSTERNORRLANDS LÄN</t>
        </is>
      </c>
      <c r="E1269" t="inlineStr">
        <is>
          <t>ÖRNSKÖLDSVIK</t>
        </is>
      </c>
      <c r="G1269" t="n">
        <v>3.2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47611-2025</t>
        </is>
      </c>
      <c r="B1270" s="1" t="n">
        <v>45931.46918981482</v>
      </c>
      <c r="C1270" s="1" t="n">
        <v>45955</v>
      </c>
      <c r="D1270" t="inlineStr">
        <is>
          <t>VÄSTERNORRLANDS LÄN</t>
        </is>
      </c>
      <c r="E1270" t="inlineStr">
        <is>
          <t>ÖRNSKÖLDSVIK</t>
        </is>
      </c>
      <c r="G1270" t="n">
        <v>0.2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47832-2025</t>
        </is>
      </c>
      <c r="B1271" s="1" t="n">
        <v>45932.36141203704</v>
      </c>
      <c r="C1271" s="1" t="n">
        <v>45955</v>
      </c>
      <c r="D1271" t="inlineStr">
        <is>
          <t>VÄSTERNORRLANDS LÄN</t>
        </is>
      </c>
      <c r="E1271" t="inlineStr">
        <is>
          <t>ÖRNSKÖLDSVIK</t>
        </is>
      </c>
      <c r="F1271" t="inlineStr">
        <is>
          <t>Holmen skog AB</t>
        </is>
      </c>
      <c r="G1271" t="n">
        <v>3.6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47843-2025</t>
        </is>
      </c>
      <c r="B1272" s="1" t="n">
        <v>45932.37553240741</v>
      </c>
      <c r="C1272" s="1" t="n">
        <v>45955</v>
      </c>
      <c r="D1272" t="inlineStr">
        <is>
          <t>VÄSTERNORRLANDS LÄN</t>
        </is>
      </c>
      <c r="E1272" t="inlineStr">
        <is>
          <t>ÖRNSKÖLDSVIK</t>
        </is>
      </c>
      <c r="G1272" t="n">
        <v>3.3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27156-2025</t>
        </is>
      </c>
      <c r="B1273" s="1" t="n">
        <v>45812.33208333333</v>
      </c>
      <c r="C1273" s="1" t="n">
        <v>45955</v>
      </c>
      <c r="D1273" t="inlineStr">
        <is>
          <t>VÄSTERNORRLANDS LÄN</t>
        </is>
      </c>
      <c r="E1273" t="inlineStr">
        <is>
          <t>ÖRNSKÖLDSVIK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39633-2025</t>
        </is>
      </c>
      <c r="B1274" s="1" t="n">
        <v>45890.59037037037</v>
      </c>
      <c r="C1274" s="1" t="n">
        <v>45955</v>
      </c>
      <c r="D1274" t="inlineStr">
        <is>
          <t>VÄSTERNORRLANDS LÄN</t>
        </is>
      </c>
      <c r="E1274" t="inlineStr">
        <is>
          <t>ÖRNSKÖLDSVIK</t>
        </is>
      </c>
      <c r="F1274" t="inlineStr">
        <is>
          <t>Holmen skog AB</t>
        </is>
      </c>
      <c r="G1274" t="n">
        <v>7.5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27368-2025</t>
        </is>
      </c>
      <c r="B1275" s="1" t="n">
        <v>45812.64645833334</v>
      </c>
      <c r="C1275" s="1" t="n">
        <v>45955</v>
      </c>
      <c r="D1275" t="inlineStr">
        <is>
          <t>VÄSTERNORRLANDS LÄN</t>
        </is>
      </c>
      <c r="E1275" t="inlineStr">
        <is>
          <t>ÖRNSKÖLDSVIK</t>
        </is>
      </c>
      <c r="F1275" t="inlineStr">
        <is>
          <t>Holmen skog AB</t>
        </is>
      </c>
      <c r="G1275" t="n">
        <v>3.1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18470-2025</t>
        </is>
      </c>
      <c r="B1276" s="1" t="n">
        <v>45762.74412037037</v>
      </c>
      <c r="C1276" s="1" t="n">
        <v>45955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5.7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47342-2023</t>
        </is>
      </c>
      <c r="B1277" s="1" t="n">
        <v>45196</v>
      </c>
      <c r="C1277" s="1" t="n">
        <v>45955</v>
      </c>
      <c r="D1277" t="inlineStr">
        <is>
          <t>VÄSTERNORRLANDS LÄN</t>
        </is>
      </c>
      <c r="E1277" t="inlineStr">
        <is>
          <t>ÖRNSKÖLDSVIK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47715-2025</t>
        </is>
      </c>
      <c r="B1278" s="1" t="n">
        <v>45931.61570601852</v>
      </c>
      <c r="C1278" s="1" t="n">
        <v>45955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SCA</t>
        </is>
      </c>
      <c r="G1278" t="n">
        <v>5.1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6273-2024</t>
        </is>
      </c>
      <c r="B1279" s="1" t="n">
        <v>45337.95451388889</v>
      </c>
      <c r="C1279" s="1" t="n">
        <v>45955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SCA</t>
        </is>
      </c>
      <c r="G1279" t="n">
        <v>9.1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39214-2025</t>
        </is>
      </c>
      <c r="B1280" s="1" t="n">
        <v>45888.79541666667</v>
      </c>
      <c r="C1280" s="1" t="n">
        <v>45955</v>
      </c>
      <c r="D1280" t="inlineStr">
        <is>
          <t>VÄSTERNORRLANDS LÄN</t>
        </is>
      </c>
      <c r="E1280" t="inlineStr">
        <is>
          <t>ÖRNSKÖLDSVIK</t>
        </is>
      </c>
      <c r="G1280" t="n">
        <v>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51493-2024</t>
        </is>
      </c>
      <c r="B1281" s="1" t="n">
        <v>45604.53663194444</v>
      </c>
      <c r="C1281" s="1" t="n">
        <v>45955</v>
      </c>
      <c r="D1281" t="inlineStr">
        <is>
          <t>VÄSTERNORRLANDS LÄN</t>
        </is>
      </c>
      <c r="E1281" t="inlineStr">
        <is>
          <t>ÖRNSKÖLDSVIK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10598-2025</t>
        </is>
      </c>
      <c r="B1282" s="1" t="n">
        <v>45721.58021990741</v>
      </c>
      <c r="C1282" s="1" t="n">
        <v>45955</v>
      </c>
      <c r="D1282" t="inlineStr">
        <is>
          <t>VÄSTERNORRLANDS LÄN</t>
        </is>
      </c>
      <c r="E1282" t="inlineStr">
        <is>
          <t>ÖRNSKÖLDSVIK</t>
        </is>
      </c>
      <c r="G1282" t="n">
        <v>4.4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27619-2025</t>
        </is>
      </c>
      <c r="B1283" s="1" t="n">
        <v>45813.54738425926</v>
      </c>
      <c r="C1283" s="1" t="n">
        <v>45955</v>
      </c>
      <c r="D1283" t="inlineStr">
        <is>
          <t>VÄSTERNORRLANDS LÄN</t>
        </is>
      </c>
      <c r="E1283" t="inlineStr">
        <is>
          <t>ÖRNSKÖLDSVIK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27539-2025</t>
        </is>
      </c>
      <c r="B1284" s="1" t="n">
        <v>45813.46053240741</v>
      </c>
      <c r="C1284" s="1" t="n">
        <v>45955</v>
      </c>
      <c r="D1284" t="inlineStr">
        <is>
          <t>VÄSTERNORRLANDS LÄN</t>
        </is>
      </c>
      <c r="E1284" t="inlineStr">
        <is>
          <t>ÖRNSKÖLDSVIK</t>
        </is>
      </c>
      <c r="F1284" t="inlineStr">
        <is>
          <t>Holmen skog AB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44574-2023</t>
        </is>
      </c>
      <c r="B1285" s="1" t="n">
        <v>45189</v>
      </c>
      <c r="C1285" s="1" t="n">
        <v>45955</v>
      </c>
      <c r="D1285" t="inlineStr">
        <is>
          <t>VÄSTERNORRLANDS LÄN</t>
        </is>
      </c>
      <c r="E1285" t="inlineStr">
        <is>
          <t>ÖRNSKÖLDSVIK</t>
        </is>
      </c>
      <c r="G1285" t="n">
        <v>2.2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47550-2025</t>
        </is>
      </c>
      <c r="B1286" s="1" t="n">
        <v>45931.36900462963</v>
      </c>
      <c r="C1286" s="1" t="n">
        <v>45955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2.2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47040-2024</t>
        </is>
      </c>
      <c r="B1287" s="1" t="n">
        <v>45586.44152777778</v>
      </c>
      <c r="C1287" s="1" t="n">
        <v>45955</v>
      </c>
      <c r="D1287" t="inlineStr">
        <is>
          <t>VÄSTERNORRLANDS LÄN</t>
        </is>
      </c>
      <c r="E1287" t="inlineStr">
        <is>
          <t>ÖRNSKÖLDSVIK</t>
        </is>
      </c>
      <c r="F1287" t="inlineStr">
        <is>
          <t>Holmen skog AB</t>
        </is>
      </c>
      <c r="G1287" t="n">
        <v>2.2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47899-2025</t>
        </is>
      </c>
      <c r="B1288" s="1" t="n">
        <v>45932.49662037037</v>
      </c>
      <c r="C1288" s="1" t="n">
        <v>45955</v>
      </c>
      <c r="D1288" t="inlineStr">
        <is>
          <t>VÄSTERNORRLANDS LÄN</t>
        </is>
      </c>
      <c r="E1288" t="inlineStr">
        <is>
          <t>ÖRNSKÖLDSVIK</t>
        </is>
      </c>
      <c r="F1288" t="inlineStr">
        <is>
          <t>Holmen skog AB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42492-2024</t>
        </is>
      </c>
      <c r="B1289" s="1" t="n">
        <v>45565</v>
      </c>
      <c r="C1289" s="1" t="n">
        <v>45955</v>
      </c>
      <c r="D1289" t="inlineStr">
        <is>
          <t>VÄSTERNORRLANDS LÄN</t>
        </is>
      </c>
      <c r="E1289" t="inlineStr">
        <is>
          <t>ÖRNSKÖLDSVIK</t>
        </is>
      </c>
      <c r="F1289" t="inlineStr">
        <is>
          <t>Holmen skog AB</t>
        </is>
      </c>
      <c r="G1289" t="n">
        <v>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13909-2025</t>
        </is>
      </c>
      <c r="B1290" s="1" t="n">
        <v>45737.64438657407</v>
      </c>
      <c r="C1290" s="1" t="n">
        <v>45955</v>
      </c>
      <c r="D1290" t="inlineStr">
        <is>
          <t>VÄSTERNORRLANDS LÄN</t>
        </is>
      </c>
      <c r="E1290" t="inlineStr">
        <is>
          <t>ÖRNSKÖLDSVIK</t>
        </is>
      </c>
      <c r="G1290" t="n">
        <v>3.8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49027-2024</t>
        </is>
      </c>
      <c r="B1291" s="1" t="n">
        <v>45594.51758101852</v>
      </c>
      <c r="C1291" s="1" t="n">
        <v>45955</v>
      </c>
      <c r="D1291" t="inlineStr">
        <is>
          <t>VÄSTERNORRLANDS LÄN</t>
        </is>
      </c>
      <c r="E1291" t="inlineStr">
        <is>
          <t>ÖRNSKÖLDSVIK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34674-2024</t>
        </is>
      </c>
      <c r="B1292" s="1" t="n">
        <v>45526</v>
      </c>
      <c r="C1292" s="1" t="n">
        <v>45955</v>
      </c>
      <c r="D1292" t="inlineStr">
        <is>
          <t>VÄSTERNORRLANDS LÄN</t>
        </is>
      </c>
      <c r="E1292" t="inlineStr">
        <is>
          <t>ÖRNSKÖLDSVIK</t>
        </is>
      </c>
      <c r="F1292" t="inlineStr">
        <is>
          <t>Holmen skog AB</t>
        </is>
      </c>
      <c r="G1292" t="n">
        <v>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53705-2024</t>
        </is>
      </c>
      <c r="B1293" s="1" t="n">
        <v>45615.40802083333</v>
      </c>
      <c r="C1293" s="1" t="n">
        <v>45955</v>
      </c>
      <c r="D1293" t="inlineStr">
        <is>
          <t>VÄSTERNORRLANDS LÄN</t>
        </is>
      </c>
      <c r="E1293" t="inlineStr">
        <is>
          <t>ÖRNSKÖLDSVIK</t>
        </is>
      </c>
      <c r="G1293" t="n">
        <v>1.1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30100-2025</t>
        </is>
      </c>
      <c r="B1294" s="1" t="n">
        <v>45826.67935185185</v>
      </c>
      <c r="C1294" s="1" t="n">
        <v>45955</v>
      </c>
      <c r="D1294" t="inlineStr">
        <is>
          <t>VÄSTERNORRLANDS LÄN</t>
        </is>
      </c>
      <c r="E1294" t="inlineStr">
        <is>
          <t>ÖRNSKÖLDSVIK</t>
        </is>
      </c>
      <c r="G1294" t="n">
        <v>3.9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47886-2025</t>
        </is>
      </c>
      <c r="B1295" s="1" t="n">
        <v>45932.46719907408</v>
      </c>
      <c r="C1295" s="1" t="n">
        <v>45955</v>
      </c>
      <c r="D1295" t="inlineStr">
        <is>
          <t>VÄSTERNORRLANDS LÄN</t>
        </is>
      </c>
      <c r="E1295" t="inlineStr">
        <is>
          <t>ÖRNSKÖLDSVIK</t>
        </is>
      </c>
      <c r="F1295" t="inlineStr">
        <is>
          <t>Holmen skog AB</t>
        </is>
      </c>
      <c r="G1295" t="n">
        <v>2.6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34625-2024</t>
        </is>
      </c>
      <c r="B1296" s="1" t="n">
        <v>45526</v>
      </c>
      <c r="C1296" s="1" t="n">
        <v>45955</v>
      </c>
      <c r="D1296" t="inlineStr">
        <is>
          <t>VÄSTERNORRLANDS LÄN</t>
        </is>
      </c>
      <c r="E1296" t="inlineStr">
        <is>
          <t>ÖRNSKÖLDSVIK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10078-2021</t>
        </is>
      </c>
      <c r="B1297" s="1" t="n">
        <v>44256</v>
      </c>
      <c r="C1297" s="1" t="n">
        <v>45955</v>
      </c>
      <c r="D1297" t="inlineStr">
        <is>
          <t>VÄSTERNORRLANDS LÄN</t>
        </is>
      </c>
      <c r="E1297" t="inlineStr">
        <is>
          <t>ÖRNSKÖLDSVIK</t>
        </is>
      </c>
      <c r="G1297" t="n">
        <v>1.9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46630-2024</t>
        </is>
      </c>
      <c r="B1298" s="1" t="n">
        <v>45583.33315972222</v>
      </c>
      <c r="C1298" s="1" t="n">
        <v>45955</v>
      </c>
      <c r="D1298" t="inlineStr">
        <is>
          <t>VÄSTERNORRLANDS LÄN</t>
        </is>
      </c>
      <c r="E1298" t="inlineStr">
        <is>
          <t>ÖRNSKÖLDSVIK</t>
        </is>
      </c>
      <c r="G1298" t="n">
        <v>2.8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39650-2025</t>
        </is>
      </c>
      <c r="B1299" s="1" t="n">
        <v>45890.615625</v>
      </c>
      <c r="C1299" s="1" t="n">
        <v>45955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Holmen skog AB</t>
        </is>
      </c>
      <c r="G1299" t="n">
        <v>0.6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41999-2023</t>
        </is>
      </c>
      <c r="B1300" s="1" t="n">
        <v>45174</v>
      </c>
      <c r="C1300" s="1" t="n">
        <v>45955</v>
      </c>
      <c r="D1300" t="inlineStr">
        <is>
          <t>VÄSTERNORRLANDS LÄN</t>
        </is>
      </c>
      <c r="E1300" t="inlineStr">
        <is>
          <t>ÖRNSKÖLDSVIK</t>
        </is>
      </c>
      <c r="G1300" t="n">
        <v>3.7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39470-2025</t>
        </is>
      </c>
      <c r="B1301" s="1" t="n">
        <v>45890.33575231482</v>
      </c>
      <c r="C1301" s="1" t="n">
        <v>45955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Holmen skog AB</t>
        </is>
      </c>
      <c r="G1301" t="n">
        <v>11.6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10794-2025</t>
        </is>
      </c>
      <c r="B1302" s="1" t="n">
        <v>45722</v>
      </c>
      <c r="C1302" s="1" t="n">
        <v>45955</v>
      </c>
      <c r="D1302" t="inlineStr">
        <is>
          <t>VÄSTERNORRLANDS LÄN</t>
        </is>
      </c>
      <c r="E1302" t="inlineStr">
        <is>
          <t>ÖRNSKÖLDSVIK</t>
        </is>
      </c>
      <c r="G1302" t="n">
        <v>14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27985-2025</t>
        </is>
      </c>
      <c r="B1303" s="1" t="n">
        <v>45817.57872685185</v>
      </c>
      <c r="C1303" s="1" t="n">
        <v>45955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4.2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45178-2024</t>
        </is>
      </c>
      <c r="B1304" s="1" t="n">
        <v>45575</v>
      </c>
      <c r="C1304" s="1" t="n">
        <v>45955</v>
      </c>
      <c r="D1304" t="inlineStr">
        <is>
          <t>VÄSTERNORRLANDS LÄN</t>
        </is>
      </c>
      <c r="E1304" t="inlineStr">
        <is>
          <t>ÖRNSKÖLDSVIK</t>
        </is>
      </c>
      <c r="G1304" t="n">
        <v>1.8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62091-2022</t>
        </is>
      </c>
      <c r="B1305" s="1" t="n">
        <v>44919</v>
      </c>
      <c r="C1305" s="1" t="n">
        <v>45955</v>
      </c>
      <c r="D1305" t="inlineStr">
        <is>
          <t>VÄSTERNORRLANDS LÄN</t>
        </is>
      </c>
      <c r="E1305" t="inlineStr">
        <is>
          <t>ÖRNSKÖLDSVIK</t>
        </is>
      </c>
      <c r="G1305" t="n">
        <v>44.3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36255-2024</t>
        </is>
      </c>
      <c r="B1306" s="1" t="n">
        <v>45534.54318287037</v>
      </c>
      <c r="C1306" s="1" t="n">
        <v>45955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Holmen skog AB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47757-2025</t>
        </is>
      </c>
      <c r="B1307" s="1" t="n">
        <v>45931.66871527778</v>
      </c>
      <c r="C1307" s="1" t="n">
        <v>45955</v>
      </c>
      <c r="D1307" t="inlineStr">
        <is>
          <t>VÄSTERNORRLANDS LÄN</t>
        </is>
      </c>
      <c r="E1307" t="inlineStr">
        <is>
          <t>ÖRNSKÖLDSVIK</t>
        </is>
      </c>
      <c r="F1307" t="inlineStr">
        <is>
          <t>Holmen skog AB</t>
        </is>
      </c>
      <c r="G1307" t="n">
        <v>5.3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15809-2024</t>
        </is>
      </c>
      <c r="B1308" s="1" t="n">
        <v>45404</v>
      </c>
      <c r="C1308" s="1" t="n">
        <v>45955</v>
      </c>
      <c r="D1308" t="inlineStr">
        <is>
          <t>VÄSTERNORRLANDS LÄN</t>
        </is>
      </c>
      <c r="E1308" t="inlineStr">
        <is>
          <t>ÖRNSKÖLDSVIK</t>
        </is>
      </c>
      <c r="G1308" t="n">
        <v>0.5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36169-2023</t>
        </is>
      </c>
      <c r="B1309" s="1" t="n">
        <v>45149.63590277778</v>
      </c>
      <c r="C1309" s="1" t="n">
        <v>45955</v>
      </c>
      <c r="D1309" t="inlineStr">
        <is>
          <t>VÄSTERNORRLANDS LÄN</t>
        </is>
      </c>
      <c r="E1309" t="inlineStr">
        <is>
          <t>ÖRNSKÖLDSVIK</t>
        </is>
      </c>
      <c r="F1309" t="inlineStr">
        <is>
          <t>Holmen skog AB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47918-2025</t>
        </is>
      </c>
      <c r="B1310" s="1" t="n">
        <v>45932.52326388889</v>
      </c>
      <c r="C1310" s="1" t="n">
        <v>45955</v>
      </c>
      <c r="D1310" t="inlineStr">
        <is>
          <t>VÄSTERNORRLANDS LÄN</t>
        </is>
      </c>
      <c r="E1310" t="inlineStr">
        <is>
          <t>ÖRNSKÖLDSVIK</t>
        </is>
      </c>
      <c r="F1310" t="inlineStr">
        <is>
          <t>Holmen skog AB</t>
        </is>
      </c>
      <c r="G1310" t="n">
        <v>5.6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26966-2024</t>
        </is>
      </c>
      <c r="B1311" s="1" t="n">
        <v>45471</v>
      </c>
      <c r="C1311" s="1" t="n">
        <v>45955</v>
      </c>
      <c r="D1311" t="inlineStr">
        <is>
          <t>VÄSTERNORRLANDS LÄN</t>
        </is>
      </c>
      <c r="E1311" t="inlineStr">
        <is>
          <t>ÖRNSKÖLDSVIK</t>
        </is>
      </c>
      <c r="F1311" t="inlineStr">
        <is>
          <t>Holmen skog AB</t>
        </is>
      </c>
      <c r="G1311" t="n">
        <v>70.5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61699-2024</t>
        </is>
      </c>
      <c r="B1312" s="1" t="n">
        <v>45647.81799768518</v>
      </c>
      <c r="C1312" s="1" t="n">
        <v>45955</v>
      </c>
      <c r="D1312" t="inlineStr">
        <is>
          <t>VÄSTERNORRLANDS LÄN</t>
        </is>
      </c>
      <c r="E1312" t="inlineStr">
        <is>
          <t>ÖRNSKÖLDSVIK</t>
        </is>
      </c>
      <c r="G1312" t="n">
        <v>1.4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39354-2025</t>
        </is>
      </c>
      <c r="B1313" s="1" t="n">
        <v>45889.55075231481</v>
      </c>
      <c r="C1313" s="1" t="n">
        <v>45955</v>
      </c>
      <c r="D1313" t="inlineStr">
        <is>
          <t>VÄSTERNORRLANDS LÄN</t>
        </is>
      </c>
      <c r="E1313" t="inlineStr">
        <is>
          <t>ÖRNSKÖLDSVIK</t>
        </is>
      </c>
      <c r="G1313" t="n">
        <v>11.9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49790-2024</t>
        </is>
      </c>
      <c r="B1314" s="1" t="n">
        <v>45597.36650462963</v>
      </c>
      <c r="C1314" s="1" t="n">
        <v>45955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Holmen skog AB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48037-2025</t>
        </is>
      </c>
      <c r="B1315" s="1" t="n">
        <v>45932.65895833333</v>
      </c>
      <c r="C1315" s="1" t="n">
        <v>45955</v>
      </c>
      <c r="D1315" t="inlineStr">
        <is>
          <t>VÄSTERNORRLANDS LÄN</t>
        </is>
      </c>
      <c r="E1315" t="inlineStr">
        <is>
          <t>ÖRNSKÖLDSVIK</t>
        </is>
      </c>
      <c r="F1315" t="inlineStr">
        <is>
          <t>Holmen skog AB</t>
        </is>
      </c>
      <c r="G1315" t="n">
        <v>4.7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55684-2024</t>
        </is>
      </c>
      <c r="B1316" s="1" t="n">
        <v>45622.66326388889</v>
      </c>
      <c r="C1316" s="1" t="n">
        <v>45955</v>
      </c>
      <c r="D1316" t="inlineStr">
        <is>
          <t>VÄSTERNORRLANDS LÄN</t>
        </is>
      </c>
      <c r="E1316" t="inlineStr">
        <is>
          <t>ÖRNSKÖLDSVIK</t>
        </is>
      </c>
      <c r="G1316" t="n">
        <v>2.8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47590-2025</t>
        </is>
      </c>
      <c r="B1317" s="1" t="n">
        <v>45931.44510416667</v>
      </c>
      <c r="C1317" s="1" t="n">
        <v>45955</v>
      </c>
      <c r="D1317" t="inlineStr">
        <is>
          <t>VÄSTERNORRLANDS LÄN</t>
        </is>
      </c>
      <c r="E1317" t="inlineStr">
        <is>
          <t>ÖRNSKÖLDSVIK</t>
        </is>
      </c>
      <c r="F1317" t="inlineStr">
        <is>
          <t>Holmen skog AB</t>
        </is>
      </c>
      <c r="G1317" t="n">
        <v>3.9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17357-2022</t>
        </is>
      </c>
      <c r="B1318" s="1" t="n">
        <v>44678</v>
      </c>
      <c r="C1318" s="1" t="n">
        <v>45955</v>
      </c>
      <c r="D1318" t="inlineStr">
        <is>
          <t>VÄSTERNORRLANDS LÄN</t>
        </is>
      </c>
      <c r="E1318" t="inlineStr">
        <is>
          <t>ÖRNSKÖLDSVIK</t>
        </is>
      </c>
      <c r="G1318" t="n">
        <v>3.5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56566-2024</t>
        </is>
      </c>
      <c r="B1319" s="1" t="n">
        <v>45625.5858912037</v>
      </c>
      <c r="C1319" s="1" t="n">
        <v>45955</v>
      </c>
      <c r="D1319" t="inlineStr">
        <is>
          <t>VÄSTERNORRLANDS LÄN</t>
        </is>
      </c>
      <c r="E1319" t="inlineStr">
        <is>
          <t>ÖRNSKÖLDSVIK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48665-2025</t>
        </is>
      </c>
      <c r="B1320" s="1" t="n">
        <v>45936.57366898148</v>
      </c>
      <c r="C1320" s="1" t="n">
        <v>45955</v>
      </c>
      <c r="D1320" t="inlineStr">
        <is>
          <t>VÄSTERNORRLANDS LÄN</t>
        </is>
      </c>
      <c r="E1320" t="inlineStr">
        <is>
          <t>ÖRNSKÖLDSVIK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26059-2024</t>
        </is>
      </c>
      <c r="B1321" s="1" t="n">
        <v>45468.34836805556</v>
      </c>
      <c r="C1321" s="1" t="n">
        <v>45955</v>
      </c>
      <c r="D1321" t="inlineStr">
        <is>
          <t>VÄSTERNORRLANDS LÄN</t>
        </is>
      </c>
      <c r="E1321" t="inlineStr">
        <is>
          <t>ÖRNSKÖLDSVIK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40205-2025</t>
        </is>
      </c>
      <c r="B1322" s="1" t="n">
        <v>45894.67706018518</v>
      </c>
      <c r="C1322" s="1" t="n">
        <v>45955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3.3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28763-2024</t>
        </is>
      </c>
      <c r="B1323" s="1" t="n">
        <v>45478.59087962963</v>
      </c>
      <c r="C1323" s="1" t="n">
        <v>45955</v>
      </c>
      <c r="D1323" t="inlineStr">
        <is>
          <t>VÄSTERNORRLANDS LÄN</t>
        </is>
      </c>
      <c r="E1323" t="inlineStr">
        <is>
          <t>ÖRNSKÖLDSVIK</t>
        </is>
      </c>
      <c r="F1323" t="inlineStr">
        <is>
          <t>Holmen skog AB</t>
        </is>
      </c>
      <c r="G1323" t="n">
        <v>4.6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31188-2023</t>
        </is>
      </c>
      <c r="B1324" s="1" t="n">
        <v>45113.94945601852</v>
      </c>
      <c r="C1324" s="1" t="n">
        <v>45955</v>
      </c>
      <c r="D1324" t="inlineStr">
        <is>
          <t>VÄSTERNORRLANDS LÄN</t>
        </is>
      </c>
      <c r="E1324" t="inlineStr">
        <is>
          <t>ÖRNSKÖLDSVIK</t>
        </is>
      </c>
      <c r="F1324" t="inlineStr">
        <is>
          <t>SCA</t>
        </is>
      </c>
      <c r="G1324" t="n">
        <v>8.699999999999999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34905-2024</t>
        </is>
      </c>
      <c r="B1325" s="1" t="n">
        <v>45527</v>
      </c>
      <c r="C1325" s="1" t="n">
        <v>45955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3.7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38714-2024</t>
        </is>
      </c>
      <c r="B1326" s="1" t="n">
        <v>45547.38568287037</v>
      </c>
      <c r="C1326" s="1" t="n">
        <v>45955</v>
      </c>
      <c r="D1326" t="inlineStr">
        <is>
          <t>VÄSTERNORRLANDS LÄN</t>
        </is>
      </c>
      <c r="E1326" t="inlineStr">
        <is>
          <t>ÖRNSKÖLDSVIK</t>
        </is>
      </c>
      <c r="F1326" t="inlineStr">
        <is>
          <t>Holmen skog AB</t>
        </is>
      </c>
      <c r="G1326" t="n">
        <v>1.1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28166-2025</t>
        </is>
      </c>
      <c r="B1327" s="1" t="n">
        <v>45818.37241898148</v>
      </c>
      <c r="C1327" s="1" t="n">
        <v>45955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2.5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55972-2024</t>
        </is>
      </c>
      <c r="B1328" s="1" t="n">
        <v>45623.65508101852</v>
      </c>
      <c r="C1328" s="1" t="n">
        <v>45955</v>
      </c>
      <c r="D1328" t="inlineStr">
        <is>
          <t>VÄSTERNORRLANDS LÄN</t>
        </is>
      </c>
      <c r="E1328" t="inlineStr">
        <is>
          <t>ÖRNSKÖLDSVIK</t>
        </is>
      </c>
      <c r="G1328" t="n">
        <v>2.2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48215-2025</t>
        </is>
      </c>
      <c r="B1329" s="1" t="n">
        <v>45933.49534722222</v>
      </c>
      <c r="C1329" s="1" t="n">
        <v>45955</v>
      </c>
      <c r="D1329" t="inlineStr">
        <is>
          <t>VÄSTERNORRLANDS LÄN</t>
        </is>
      </c>
      <c r="E1329" t="inlineStr">
        <is>
          <t>ÖRNSKÖLDSVIK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48222-2025</t>
        </is>
      </c>
      <c r="B1330" s="1" t="n">
        <v>45933.50403935185</v>
      </c>
      <c r="C1330" s="1" t="n">
        <v>45955</v>
      </c>
      <c r="D1330" t="inlineStr">
        <is>
          <t>VÄSTERNORRLANDS LÄN</t>
        </is>
      </c>
      <c r="E1330" t="inlineStr">
        <is>
          <t>ÖRNSKÖLDSVIK</t>
        </is>
      </c>
      <c r="G1330" t="n">
        <v>2.3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48269-2025</t>
        </is>
      </c>
      <c r="B1331" s="1" t="n">
        <v>45933.57072916667</v>
      </c>
      <c r="C1331" s="1" t="n">
        <v>45955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Holmen skog AB</t>
        </is>
      </c>
      <c r="G1331" t="n">
        <v>5.2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28509-2025</t>
        </is>
      </c>
      <c r="B1332" s="1" t="n">
        <v>45818</v>
      </c>
      <c r="C1332" s="1" t="n">
        <v>45955</v>
      </c>
      <c r="D1332" t="inlineStr">
        <is>
          <t>VÄSTERNORRLANDS LÄN</t>
        </is>
      </c>
      <c r="E1332" t="inlineStr">
        <is>
          <t>ÖRNSKÖLDSVIK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27893-2025</t>
        </is>
      </c>
      <c r="B1333" s="1" t="n">
        <v>45817.46428240741</v>
      </c>
      <c r="C1333" s="1" t="n">
        <v>45955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Holmen skog AB</t>
        </is>
      </c>
      <c r="G1333" t="n">
        <v>9.300000000000001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48189-2023</t>
        </is>
      </c>
      <c r="B1334" s="1" t="n">
        <v>45205.45768518518</v>
      </c>
      <c r="C1334" s="1" t="n">
        <v>45955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Holmen skog AB</t>
        </is>
      </c>
      <c r="G1334" t="n">
        <v>3.8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27941-2025</t>
        </is>
      </c>
      <c r="B1335" s="1" t="n">
        <v>45817.50902777778</v>
      </c>
      <c r="C1335" s="1" t="n">
        <v>45955</v>
      </c>
      <c r="D1335" t="inlineStr">
        <is>
          <t>VÄSTERNORRLANDS LÄN</t>
        </is>
      </c>
      <c r="E1335" t="inlineStr">
        <is>
          <t>ÖRNSKÖLDSVIK</t>
        </is>
      </c>
      <c r="F1335" t="inlineStr">
        <is>
          <t>Holmen skog AB</t>
        </is>
      </c>
      <c r="G1335" t="n">
        <v>4.1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50223-2024</t>
        </is>
      </c>
      <c r="B1336" s="1" t="n">
        <v>45600.53878472222</v>
      </c>
      <c r="C1336" s="1" t="n">
        <v>45955</v>
      </c>
      <c r="D1336" t="inlineStr">
        <is>
          <t>VÄSTERNORRLANDS LÄN</t>
        </is>
      </c>
      <c r="E1336" t="inlineStr">
        <is>
          <t>ÖRNSKÖLDSVIK</t>
        </is>
      </c>
      <c r="G1336" t="n">
        <v>1.5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69183-2021</t>
        </is>
      </c>
      <c r="B1337" s="1" t="n">
        <v>44531.32788194445</v>
      </c>
      <c r="C1337" s="1" t="n">
        <v>45955</v>
      </c>
      <c r="D1337" t="inlineStr">
        <is>
          <t>VÄSTERNORRLANDS LÄN</t>
        </is>
      </c>
      <c r="E1337" t="inlineStr">
        <is>
          <t>ÖRNSKÖLDSVIK</t>
        </is>
      </c>
      <c r="F1337" t="inlineStr">
        <is>
          <t>Holmen skog AB</t>
        </is>
      </c>
      <c r="G1337" t="n">
        <v>2.6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28371-2025</t>
        </is>
      </c>
      <c r="B1338" s="1" t="n">
        <v>45818</v>
      </c>
      <c r="C1338" s="1" t="n">
        <v>45955</v>
      </c>
      <c r="D1338" t="inlineStr">
        <is>
          <t>VÄSTERNORRLANDS LÄN</t>
        </is>
      </c>
      <c r="E1338" t="inlineStr">
        <is>
          <t>ÖRNSKÖLDSVIK</t>
        </is>
      </c>
      <c r="G1338" t="n">
        <v>1.2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15702-2022</t>
        </is>
      </c>
      <c r="B1339" s="1" t="n">
        <v>44663</v>
      </c>
      <c r="C1339" s="1" t="n">
        <v>45955</v>
      </c>
      <c r="D1339" t="inlineStr">
        <is>
          <t>VÄSTERNORRLANDS LÄN</t>
        </is>
      </c>
      <c r="E1339" t="inlineStr">
        <is>
          <t>ÖRNSKÖLDSVIK</t>
        </is>
      </c>
      <c r="G1339" t="n">
        <v>2.6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28146-2025</t>
        </is>
      </c>
      <c r="B1340" s="1" t="n">
        <v>45818</v>
      </c>
      <c r="C1340" s="1" t="n">
        <v>45955</v>
      </c>
      <c r="D1340" t="inlineStr">
        <is>
          <t>VÄSTERNORRLANDS LÄN</t>
        </is>
      </c>
      <c r="E1340" t="inlineStr">
        <is>
          <t>ÖRNSKÖLDSVIK</t>
        </is>
      </c>
      <c r="F1340" t="inlineStr">
        <is>
          <t>SCA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61144-2023</t>
        </is>
      </c>
      <c r="B1341" s="1" t="n">
        <v>45261.96729166667</v>
      </c>
      <c r="C1341" s="1" t="n">
        <v>45955</v>
      </c>
      <c r="D1341" t="inlineStr">
        <is>
          <t>VÄSTERNORRLANDS LÄN</t>
        </is>
      </c>
      <c r="E1341" t="inlineStr">
        <is>
          <t>ÖRNSKÖLDSVIK</t>
        </is>
      </c>
      <c r="F1341" t="inlineStr">
        <is>
          <t>SCA</t>
        </is>
      </c>
      <c r="G1341" t="n">
        <v>10.5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48328-2025</t>
        </is>
      </c>
      <c r="B1342" s="1" t="n">
        <v>45933.63284722222</v>
      </c>
      <c r="C1342" s="1" t="n">
        <v>45955</v>
      </c>
      <c r="D1342" t="inlineStr">
        <is>
          <t>VÄSTERNORRLANDS LÄN</t>
        </is>
      </c>
      <c r="E1342" t="inlineStr">
        <is>
          <t>ÖRNSKÖLDSVIK</t>
        </is>
      </c>
      <c r="F1342" t="inlineStr">
        <is>
          <t>Holmen skog AB</t>
        </is>
      </c>
      <c r="G1342" t="n">
        <v>1.3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49260-2023</t>
        </is>
      </c>
      <c r="B1343" s="1" t="n">
        <v>45210.67532407407</v>
      </c>
      <c r="C1343" s="1" t="n">
        <v>45955</v>
      </c>
      <c r="D1343" t="inlineStr">
        <is>
          <t>VÄSTERNORRLANDS LÄN</t>
        </is>
      </c>
      <c r="E1343" t="inlineStr">
        <is>
          <t>ÖRNSKÖLDSVIK</t>
        </is>
      </c>
      <c r="F1343" t="inlineStr">
        <is>
          <t>Holmen skog AB</t>
        </is>
      </c>
      <c r="G1343" t="n">
        <v>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28045-2025</t>
        </is>
      </c>
      <c r="B1344" s="1" t="n">
        <v>45817.6527662037</v>
      </c>
      <c r="C1344" s="1" t="n">
        <v>45955</v>
      </c>
      <c r="D1344" t="inlineStr">
        <is>
          <t>VÄSTERNORRLANDS LÄN</t>
        </is>
      </c>
      <c r="E1344" t="inlineStr">
        <is>
          <t>ÖRNSKÖLDSVIK</t>
        </is>
      </c>
      <c r="F1344" t="inlineStr">
        <is>
          <t>Holmen skog AB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54853-2023</t>
        </is>
      </c>
      <c r="B1345" s="1" t="n">
        <v>45236</v>
      </c>
      <c r="C1345" s="1" t="n">
        <v>45955</v>
      </c>
      <c r="D1345" t="inlineStr">
        <is>
          <t>VÄSTERNORRLANDS LÄN</t>
        </is>
      </c>
      <c r="E1345" t="inlineStr">
        <is>
          <t>ÖRNSKÖLDSVIK</t>
        </is>
      </c>
      <c r="F1345" t="inlineStr">
        <is>
          <t>Holmen skog AB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22532-2023</t>
        </is>
      </c>
      <c r="B1346" s="1" t="n">
        <v>45069</v>
      </c>
      <c r="C1346" s="1" t="n">
        <v>45955</v>
      </c>
      <c r="D1346" t="inlineStr">
        <is>
          <t>VÄSTERNORRLANDS LÄN</t>
        </is>
      </c>
      <c r="E1346" t="inlineStr">
        <is>
          <t>ÖRNSKÖLDSVIK</t>
        </is>
      </c>
      <c r="G1346" t="n">
        <v>1.3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15449-2025</t>
        </is>
      </c>
      <c r="B1347" s="1" t="n">
        <v>45747.48884259259</v>
      </c>
      <c r="C1347" s="1" t="n">
        <v>45955</v>
      </c>
      <c r="D1347" t="inlineStr">
        <is>
          <t>VÄSTERNORRLANDS LÄN</t>
        </is>
      </c>
      <c r="E1347" t="inlineStr">
        <is>
          <t>ÖRNSKÖLDSVIK</t>
        </is>
      </c>
      <c r="F1347" t="inlineStr">
        <is>
          <t>Holmen skog AB</t>
        </is>
      </c>
      <c r="G1347" t="n">
        <v>0.8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12750-2025</t>
        </is>
      </c>
      <c r="B1348" s="1" t="n">
        <v>45733.55538194445</v>
      </c>
      <c r="C1348" s="1" t="n">
        <v>45955</v>
      </c>
      <c r="D1348" t="inlineStr">
        <is>
          <t>VÄSTERNORRLANDS LÄN</t>
        </is>
      </c>
      <c r="E1348" t="inlineStr">
        <is>
          <t>ÖRNSKÖLDSVIK</t>
        </is>
      </c>
      <c r="F1348" t="inlineStr">
        <is>
          <t>Holmen skog AB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28517-2025</t>
        </is>
      </c>
      <c r="B1349" s="1" t="n">
        <v>45819.48409722222</v>
      </c>
      <c r="C1349" s="1" t="n">
        <v>45955</v>
      </c>
      <c r="D1349" t="inlineStr">
        <is>
          <t>VÄSTERNORRLANDS LÄN</t>
        </is>
      </c>
      <c r="E1349" t="inlineStr">
        <is>
          <t>ÖRNSKÖLDSVIK</t>
        </is>
      </c>
      <c r="G1349" t="n">
        <v>0.5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44202-2023</t>
        </is>
      </c>
      <c r="B1350" s="1" t="n">
        <v>45188.54469907407</v>
      </c>
      <c r="C1350" s="1" t="n">
        <v>45955</v>
      </c>
      <c r="D1350" t="inlineStr">
        <is>
          <t>VÄSTERNORRLANDS LÄN</t>
        </is>
      </c>
      <c r="E1350" t="inlineStr">
        <is>
          <t>ÖRNSKÖLDSVIK</t>
        </is>
      </c>
      <c r="G1350" t="n">
        <v>1.9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48485-2025</t>
        </is>
      </c>
      <c r="B1351" s="1" t="n">
        <v>45936.35751157408</v>
      </c>
      <c r="C1351" s="1" t="n">
        <v>45955</v>
      </c>
      <c r="D1351" t="inlineStr">
        <is>
          <t>VÄSTERNORRLANDS LÄN</t>
        </is>
      </c>
      <c r="E1351" t="inlineStr">
        <is>
          <t>ÖRNSKÖLDSVIK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48142-2025</t>
        </is>
      </c>
      <c r="B1352" s="1" t="n">
        <v>45933.38564814815</v>
      </c>
      <c r="C1352" s="1" t="n">
        <v>45955</v>
      </c>
      <c r="D1352" t="inlineStr">
        <is>
          <t>VÄSTERNORRLANDS LÄN</t>
        </is>
      </c>
      <c r="E1352" t="inlineStr">
        <is>
          <t>ÖRNSKÖLDSVIK</t>
        </is>
      </c>
      <c r="G1352" t="n">
        <v>2.2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28901-2025</t>
        </is>
      </c>
      <c r="B1353" s="1" t="n">
        <v>45820.64157407408</v>
      </c>
      <c r="C1353" s="1" t="n">
        <v>45955</v>
      </c>
      <c r="D1353" t="inlineStr">
        <is>
          <t>VÄSTERNORRLANDS LÄN</t>
        </is>
      </c>
      <c r="E1353" t="inlineStr">
        <is>
          <t>ÖRNSKÖLDSVIK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43664-2023</t>
        </is>
      </c>
      <c r="B1354" s="1" t="n">
        <v>45187.36067129629</v>
      </c>
      <c r="C1354" s="1" t="n">
        <v>45955</v>
      </c>
      <c r="D1354" t="inlineStr">
        <is>
          <t>VÄSTERNORRLANDS LÄN</t>
        </is>
      </c>
      <c r="E1354" t="inlineStr">
        <is>
          <t>ÖRNSKÖLDSVIK</t>
        </is>
      </c>
      <c r="F1354" t="inlineStr">
        <is>
          <t>Holmen skog AB</t>
        </is>
      </c>
      <c r="G1354" t="n">
        <v>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44210-2023</t>
        </is>
      </c>
      <c r="B1355" s="1" t="n">
        <v>45188</v>
      </c>
      <c r="C1355" s="1" t="n">
        <v>45955</v>
      </c>
      <c r="D1355" t="inlineStr">
        <is>
          <t>VÄSTERNORRLANDS LÄN</t>
        </is>
      </c>
      <c r="E1355" t="inlineStr">
        <is>
          <t>ÖRNSKÖLDSVIK</t>
        </is>
      </c>
      <c r="F1355" t="inlineStr">
        <is>
          <t>Holmen skog AB</t>
        </is>
      </c>
      <c r="G1355" t="n">
        <v>1.7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45565-2024</t>
        </is>
      </c>
      <c r="B1356" s="1" t="n">
        <v>45579</v>
      </c>
      <c r="C1356" s="1" t="n">
        <v>45955</v>
      </c>
      <c r="D1356" t="inlineStr">
        <is>
          <t>VÄSTERNORRLANDS LÄN</t>
        </is>
      </c>
      <c r="E1356" t="inlineStr">
        <is>
          <t>ÖRNSKÖLDSVIK</t>
        </is>
      </c>
      <c r="F1356" t="inlineStr">
        <is>
          <t>Holmen skog AB</t>
        </is>
      </c>
      <c r="G1356" t="n">
        <v>0.8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18988-2025</t>
        </is>
      </c>
      <c r="B1357" s="1" t="n">
        <v>45764</v>
      </c>
      <c r="C1357" s="1" t="n">
        <v>45955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1.5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5507-2025</t>
        </is>
      </c>
      <c r="B1358" s="1" t="n">
        <v>45693.39252314815</v>
      </c>
      <c r="C1358" s="1" t="n">
        <v>45955</v>
      </c>
      <c r="D1358" t="inlineStr">
        <is>
          <t>VÄSTERNORRLANDS LÄN</t>
        </is>
      </c>
      <c r="E1358" t="inlineStr">
        <is>
          <t>ÖRNSKÖLDSVIK</t>
        </is>
      </c>
      <c r="G1358" t="n">
        <v>0.7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28480-2025</t>
        </is>
      </c>
      <c r="B1359" s="1" t="n">
        <v>45819</v>
      </c>
      <c r="C1359" s="1" t="n">
        <v>45955</v>
      </c>
      <c r="D1359" t="inlineStr">
        <is>
          <t>VÄSTERNORRLANDS LÄN</t>
        </is>
      </c>
      <c r="E1359" t="inlineStr">
        <is>
          <t>ÖRNSKÖLDSVIK</t>
        </is>
      </c>
      <c r="G1359" t="n">
        <v>13.4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37390-2025</t>
        </is>
      </c>
      <c r="B1360" s="1" t="n">
        <v>45877</v>
      </c>
      <c r="C1360" s="1" t="n">
        <v>45955</v>
      </c>
      <c r="D1360" t="inlineStr">
        <is>
          <t>VÄSTERNORRLANDS LÄN</t>
        </is>
      </c>
      <c r="E1360" t="inlineStr">
        <is>
          <t>ÖRNSKÖLDSVIK</t>
        </is>
      </c>
      <c r="G1360" t="n">
        <v>5.2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28501-2025</t>
        </is>
      </c>
      <c r="B1361" s="1" t="n">
        <v>45819.47229166667</v>
      </c>
      <c r="C1361" s="1" t="n">
        <v>45955</v>
      </c>
      <c r="D1361" t="inlineStr">
        <is>
          <t>VÄSTERNORRLANDS LÄN</t>
        </is>
      </c>
      <c r="E1361" t="inlineStr">
        <is>
          <t>ÖRNSKÖLDSVIK</t>
        </is>
      </c>
      <c r="G1361" t="n">
        <v>1.4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28513-2025</t>
        </is>
      </c>
      <c r="B1362" s="1" t="n">
        <v>45819.48123842593</v>
      </c>
      <c r="C1362" s="1" t="n">
        <v>45955</v>
      </c>
      <c r="D1362" t="inlineStr">
        <is>
          <t>VÄSTERNORRLANDS LÄN</t>
        </is>
      </c>
      <c r="E1362" t="inlineStr">
        <is>
          <t>ÖRNSKÖLDSVIK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19829-2024</t>
        </is>
      </c>
      <c r="B1363" s="1" t="n">
        <v>45433.36116898148</v>
      </c>
      <c r="C1363" s="1" t="n">
        <v>45955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2.4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28788-2025</t>
        </is>
      </c>
      <c r="B1364" s="1" t="n">
        <v>45820.46898148148</v>
      </c>
      <c r="C1364" s="1" t="n">
        <v>45955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2.4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46826-2024</t>
        </is>
      </c>
      <c r="B1365" s="1" t="n">
        <v>45583.58082175926</v>
      </c>
      <c r="C1365" s="1" t="n">
        <v>45955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Holmen skog AB</t>
        </is>
      </c>
      <c r="G1365" t="n">
        <v>0.8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39918-2025</t>
        </is>
      </c>
      <c r="B1366" s="1" t="n">
        <v>45891.66212962963</v>
      </c>
      <c r="C1366" s="1" t="n">
        <v>45955</v>
      </c>
      <c r="D1366" t="inlineStr">
        <is>
          <t>VÄSTERNORRLANDS LÄN</t>
        </is>
      </c>
      <c r="E1366" t="inlineStr">
        <is>
          <t>ÖRNSKÖLDSVIK</t>
        </is>
      </c>
      <c r="G1366" t="n">
        <v>1.5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39922-2025</t>
        </is>
      </c>
      <c r="B1367" s="1" t="n">
        <v>45891.66886574074</v>
      </c>
      <c r="C1367" s="1" t="n">
        <v>45955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Holmen skog AB</t>
        </is>
      </c>
      <c r="G1367" t="n">
        <v>2.1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62342-2022</t>
        </is>
      </c>
      <c r="B1368" s="1" t="n">
        <v>44916</v>
      </c>
      <c r="C1368" s="1" t="n">
        <v>45955</v>
      </c>
      <c r="D1368" t="inlineStr">
        <is>
          <t>VÄSTERNORRLANDS LÄN</t>
        </is>
      </c>
      <c r="E1368" t="inlineStr">
        <is>
          <t>ÖRNSKÖLDSVIK</t>
        </is>
      </c>
      <c r="G1368" t="n">
        <v>3.5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42764-2023</t>
        </is>
      </c>
      <c r="B1369" s="1" t="n">
        <v>45181.71112268518</v>
      </c>
      <c r="C1369" s="1" t="n">
        <v>45955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50975-2024</t>
        </is>
      </c>
      <c r="B1370" s="1" t="n">
        <v>45603</v>
      </c>
      <c r="C1370" s="1" t="n">
        <v>45955</v>
      </c>
      <c r="D1370" t="inlineStr">
        <is>
          <t>VÄSTERNORRLANDS LÄN</t>
        </is>
      </c>
      <c r="E1370" t="inlineStr">
        <is>
          <t>ÖRNSKÖLDSVIK</t>
        </is>
      </c>
      <c r="G1370" t="n">
        <v>15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1686-2023</t>
        </is>
      </c>
      <c r="B1371" s="1" t="n">
        <v>44936</v>
      </c>
      <c r="C1371" s="1" t="n">
        <v>45955</v>
      </c>
      <c r="D1371" t="inlineStr">
        <is>
          <t>VÄSTERNORRLANDS LÄN</t>
        </is>
      </c>
      <c r="E1371" t="inlineStr">
        <is>
          <t>ÖRNSKÖLDSVIK</t>
        </is>
      </c>
      <c r="G1371" t="n">
        <v>3.1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17462-2025</t>
        </is>
      </c>
      <c r="B1372" s="1" t="n">
        <v>45757.45752314815</v>
      </c>
      <c r="C1372" s="1" t="n">
        <v>45955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28769-2025</t>
        </is>
      </c>
      <c r="B1373" s="1" t="n">
        <v>45820.43233796296</v>
      </c>
      <c r="C1373" s="1" t="n">
        <v>45955</v>
      </c>
      <c r="D1373" t="inlineStr">
        <is>
          <t>VÄSTERNORRLANDS LÄN</t>
        </is>
      </c>
      <c r="E1373" t="inlineStr">
        <is>
          <t>ÖRNSKÖLDSVIK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3026-2023</t>
        </is>
      </c>
      <c r="B1374" s="1" t="n">
        <v>44945</v>
      </c>
      <c r="C1374" s="1" t="n">
        <v>45955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SCA</t>
        </is>
      </c>
      <c r="G1374" t="n">
        <v>7.6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48210-2025</t>
        </is>
      </c>
      <c r="B1375" s="1" t="n">
        <v>45933.49079861111</v>
      </c>
      <c r="C1375" s="1" t="n">
        <v>45955</v>
      </c>
      <c r="D1375" t="inlineStr">
        <is>
          <t>VÄSTERNORRLANDS LÄN</t>
        </is>
      </c>
      <c r="E1375" t="inlineStr">
        <is>
          <t>ÖRNSKÖLDSVIK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48219-2025</t>
        </is>
      </c>
      <c r="B1376" s="1" t="n">
        <v>45933.5</v>
      </c>
      <c r="C1376" s="1" t="n">
        <v>45955</v>
      </c>
      <c r="D1376" t="inlineStr">
        <is>
          <t>VÄSTERNORRLANDS LÄN</t>
        </is>
      </c>
      <c r="E1376" t="inlineStr">
        <is>
          <t>ÖRNSKÖLDSVIK</t>
        </is>
      </c>
      <c r="G1376" t="n">
        <v>9.4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28527-2025</t>
        </is>
      </c>
      <c r="B1377" s="1" t="n">
        <v>45819.49798611111</v>
      </c>
      <c r="C1377" s="1" t="n">
        <v>45955</v>
      </c>
      <c r="D1377" t="inlineStr">
        <is>
          <t>VÄSTERNORRLANDS LÄN</t>
        </is>
      </c>
      <c r="E1377" t="inlineStr">
        <is>
          <t>ÖRNSKÖLDSVIK</t>
        </is>
      </c>
      <c r="G1377" t="n">
        <v>13.4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28799-2025</t>
        </is>
      </c>
      <c r="B1378" s="1" t="n">
        <v>45820.48527777778</v>
      </c>
      <c r="C1378" s="1" t="n">
        <v>45955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28883-2025</t>
        </is>
      </c>
      <c r="B1379" s="1" t="n">
        <v>45820.62614583333</v>
      </c>
      <c r="C1379" s="1" t="n">
        <v>45955</v>
      </c>
      <c r="D1379" t="inlineStr">
        <is>
          <t>VÄSTERNORRLANDS LÄN</t>
        </is>
      </c>
      <c r="E1379" t="inlineStr">
        <is>
          <t>ÖRNSKÖLDSVIK</t>
        </is>
      </c>
      <c r="G1379" t="n">
        <v>1.2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43304-2024</t>
        </is>
      </c>
      <c r="B1380" s="1" t="n">
        <v>45568.43524305556</v>
      </c>
      <c r="C1380" s="1" t="n">
        <v>45955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Holmen skog AB</t>
        </is>
      </c>
      <c r="G1380" t="n">
        <v>13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43424-2021</t>
        </is>
      </c>
      <c r="B1381" s="1" t="n">
        <v>44432</v>
      </c>
      <c r="C1381" s="1" t="n">
        <v>45955</v>
      </c>
      <c r="D1381" t="inlineStr">
        <is>
          <t>VÄSTERNORRLANDS LÄN</t>
        </is>
      </c>
      <c r="E1381" t="inlineStr">
        <is>
          <t>ÖRNSKÖLDSVIK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28707-2025</t>
        </is>
      </c>
      <c r="B1382" s="1" t="n">
        <v>45820.31575231482</v>
      </c>
      <c r="C1382" s="1" t="n">
        <v>45955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46204-2024</t>
        </is>
      </c>
      <c r="B1383" s="1" t="n">
        <v>45581.53958333333</v>
      </c>
      <c r="C1383" s="1" t="n">
        <v>45955</v>
      </c>
      <c r="D1383" t="inlineStr">
        <is>
          <t>VÄSTERNORRLANDS LÄN</t>
        </is>
      </c>
      <c r="E1383" t="inlineStr">
        <is>
          <t>ÖRNSKÖLDSVIK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28983-2025</t>
        </is>
      </c>
      <c r="B1384" s="1" t="n">
        <v>45821.36771990741</v>
      </c>
      <c r="C1384" s="1" t="n">
        <v>45955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3.9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36487-2024</t>
        </is>
      </c>
      <c r="B1385" s="1" t="n">
        <v>45537.3865625</v>
      </c>
      <c r="C1385" s="1" t="n">
        <v>45955</v>
      </c>
      <c r="D1385" t="inlineStr">
        <is>
          <t>VÄSTERNORRLANDS LÄN</t>
        </is>
      </c>
      <c r="E1385" t="inlineStr">
        <is>
          <t>ÖRNSKÖLDSVIK</t>
        </is>
      </c>
      <c r="G1385" t="n">
        <v>5.4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54000-2024</t>
        </is>
      </c>
      <c r="B1386" s="1" t="n">
        <v>45616.36349537037</v>
      </c>
      <c r="C1386" s="1" t="n">
        <v>45955</v>
      </c>
      <c r="D1386" t="inlineStr">
        <is>
          <t>VÄSTERNORRLANDS LÄN</t>
        </is>
      </c>
      <c r="E1386" t="inlineStr">
        <is>
          <t>ÖRNSKÖLDSVIK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20488-2023</t>
        </is>
      </c>
      <c r="B1387" s="1" t="n">
        <v>45057</v>
      </c>
      <c r="C1387" s="1" t="n">
        <v>45955</v>
      </c>
      <c r="D1387" t="inlineStr">
        <is>
          <t>VÄSTERNORRLANDS LÄN</t>
        </is>
      </c>
      <c r="E1387" t="inlineStr">
        <is>
          <t>ÖRNSKÖLDSVIK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46114-2024</t>
        </is>
      </c>
      <c r="B1388" s="1" t="n">
        <v>45581</v>
      </c>
      <c r="C1388" s="1" t="n">
        <v>45955</v>
      </c>
      <c r="D1388" t="inlineStr">
        <is>
          <t>VÄSTERNORRLANDS LÄN</t>
        </is>
      </c>
      <c r="E1388" t="inlineStr">
        <is>
          <t>ÖRNSKÖLDSVIK</t>
        </is>
      </c>
      <c r="F1388" t="inlineStr">
        <is>
          <t>Holmen skog AB</t>
        </is>
      </c>
      <c r="G1388" t="n">
        <v>4.5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48282-2025</t>
        </is>
      </c>
      <c r="B1389" s="1" t="n">
        <v>45933.58826388889</v>
      </c>
      <c r="C1389" s="1" t="n">
        <v>45955</v>
      </c>
      <c r="D1389" t="inlineStr">
        <is>
          <t>VÄSTERNORRLANDS LÄN</t>
        </is>
      </c>
      <c r="E1389" t="inlineStr">
        <is>
          <t>ÖRNSKÖLDSVIK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36044-2024</t>
        </is>
      </c>
      <c r="B1390" s="1" t="n">
        <v>45533.60923611111</v>
      </c>
      <c r="C1390" s="1" t="n">
        <v>45955</v>
      </c>
      <c r="D1390" t="inlineStr">
        <is>
          <t>VÄSTERNORRLANDS LÄN</t>
        </is>
      </c>
      <c r="E1390" t="inlineStr">
        <is>
          <t>ÖRNSKÖLDSVIK</t>
        </is>
      </c>
      <c r="G1390" t="n">
        <v>6.6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29291-2025</t>
        </is>
      </c>
      <c r="B1391" s="1" t="n">
        <v>45824.4409837963</v>
      </c>
      <c r="C1391" s="1" t="n">
        <v>45955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48473-2025</t>
        </is>
      </c>
      <c r="B1392" s="1" t="n">
        <v>45936.34555555556</v>
      </c>
      <c r="C1392" s="1" t="n">
        <v>45955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SCA</t>
        </is>
      </c>
      <c r="G1392" t="n">
        <v>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29405-2025</t>
        </is>
      </c>
      <c r="B1393" s="1" t="n">
        <v>45824.61528935185</v>
      </c>
      <c r="C1393" s="1" t="n">
        <v>45955</v>
      </c>
      <c r="D1393" t="inlineStr">
        <is>
          <t>VÄSTERNORRLANDS LÄN</t>
        </is>
      </c>
      <c r="E1393" t="inlineStr">
        <is>
          <t>ÖRNSKÖLDSVIK</t>
        </is>
      </c>
      <c r="G1393" t="n">
        <v>1.3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44498-2023</t>
        </is>
      </c>
      <c r="B1394" s="1" t="n">
        <v>45189.45719907407</v>
      </c>
      <c r="C1394" s="1" t="n">
        <v>45955</v>
      </c>
      <c r="D1394" t="inlineStr">
        <is>
          <t>VÄSTERNORRLANDS LÄN</t>
        </is>
      </c>
      <c r="E1394" t="inlineStr">
        <is>
          <t>ÖRNSKÖLDSVIK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29414-2025</t>
        </is>
      </c>
      <c r="B1395" s="1" t="n">
        <v>45824.62671296296</v>
      </c>
      <c r="C1395" s="1" t="n">
        <v>45955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29053-2025</t>
        </is>
      </c>
      <c r="B1396" s="1" t="n">
        <v>45821</v>
      </c>
      <c r="C1396" s="1" t="n">
        <v>45955</v>
      </c>
      <c r="D1396" t="inlineStr">
        <is>
          <t>VÄSTERNORRLANDS LÄN</t>
        </is>
      </c>
      <c r="E1396" t="inlineStr">
        <is>
          <t>ÖRNSKÖLDSVIK</t>
        </is>
      </c>
      <c r="G1396" t="n">
        <v>1.1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29268-2025</t>
        </is>
      </c>
      <c r="B1397" s="1" t="n">
        <v>45824.4028125</v>
      </c>
      <c r="C1397" s="1" t="n">
        <v>45955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Holmen skog AB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29058-2025</t>
        </is>
      </c>
      <c r="B1398" s="1" t="n">
        <v>45821.48121527778</v>
      </c>
      <c r="C1398" s="1" t="n">
        <v>45955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2.1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24505-2025</t>
        </is>
      </c>
      <c r="B1399" s="1" t="n">
        <v>45798</v>
      </c>
      <c r="C1399" s="1" t="n">
        <v>45955</v>
      </c>
      <c r="D1399" t="inlineStr">
        <is>
          <t>VÄSTERNORRLANDS LÄN</t>
        </is>
      </c>
      <c r="E1399" t="inlineStr">
        <is>
          <t>ÖRNSKÖLDSVIK</t>
        </is>
      </c>
      <c r="G1399" t="n">
        <v>1.2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29223-2025</t>
        </is>
      </c>
      <c r="B1400" s="1" t="n">
        <v>45824.33246527778</v>
      </c>
      <c r="C1400" s="1" t="n">
        <v>45955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40121-2025</t>
        </is>
      </c>
      <c r="B1401" s="1" t="n">
        <v>45894.52737268519</v>
      </c>
      <c r="C1401" s="1" t="n">
        <v>45955</v>
      </c>
      <c r="D1401" t="inlineStr">
        <is>
          <t>VÄSTERNORRLANDS LÄN</t>
        </is>
      </c>
      <c r="E1401" t="inlineStr">
        <is>
          <t>ÖRNSKÖLDSVIK</t>
        </is>
      </c>
      <c r="G1401" t="n">
        <v>1.4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40037-2025</t>
        </is>
      </c>
      <c r="B1402" s="1" t="n">
        <v>45894.39153935185</v>
      </c>
      <c r="C1402" s="1" t="n">
        <v>45955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102-2025</t>
        </is>
      </c>
      <c r="B1403" s="1" t="n">
        <v>45649</v>
      </c>
      <c r="C1403" s="1" t="n">
        <v>45955</v>
      </c>
      <c r="D1403" t="inlineStr">
        <is>
          <t>VÄSTERNORRLANDS LÄN</t>
        </is>
      </c>
      <c r="E1403" t="inlineStr">
        <is>
          <t>ÖRNSKÖLDSVIK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48322-2025</t>
        </is>
      </c>
      <c r="B1404" s="1" t="n">
        <v>45933.62678240741</v>
      </c>
      <c r="C1404" s="1" t="n">
        <v>45955</v>
      </c>
      <c r="D1404" t="inlineStr">
        <is>
          <t>VÄSTERNORRLANDS LÄN</t>
        </is>
      </c>
      <c r="E1404" t="inlineStr">
        <is>
          <t>ÖRNSKÖLDSVIK</t>
        </is>
      </c>
      <c r="F1404" t="inlineStr">
        <is>
          <t>Holmen skog AB</t>
        </is>
      </c>
      <c r="G1404" t="n">
        <v>5.8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3942-2022</t>
        </is>
      </c>
      <c r="B1405" s="1" t="n">
        <v>44587</v>
      </c>
      <c r="C1405" s="1" t="n">
        <v>45955</v>
      </c>
      <c r="D1405" t="inlineStr">
        <is>
          <t>VÄSTERNORRLANDS LÄN</t>
        </is>
      </c>
      <c r="E1405" t="inlineStr">
        <is>
          <t>ÖRNSKÖLDSVIK</t>
        </is>
      </c>
      <c r="G1405" t="n">
        <v>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29006-2025</t>
        </is>
      </c>
      <c r="B1406" s="1" t="n">
        <v>45821.39673611111</v>
      </c>
      <c r="C1406" s="1" t="n">
        <v>45955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Holmen skog AB</t>
        </is>
      </c>
      <c r="G1406" t="n">
        <v>2.2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48822-2025</t>
        </is>
      </c>
      <c r="B1407" s="1" t="n">
        <v>45937.37262731481</v>
      </c>
      <c r="C1407" s="1" t="n">
        <v>45955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6.9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49346-2025</t>
        </is>
      </c>
      <c r="B1408" s="1" t="n">
        <v>45938.60650462963</v>
      </c>
      <c r="C1408" s="1" t="n">
        <v>45955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Holmen skog AB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49161-2025</t>
        </is>
      </c>
      <c r="B1409" s="1" t="n">
        <v>45938.35079861111</v>
      </c>
      <c r="C1409" s="1" t="n">
        <v>45955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7582-2025</t>
        </is>
      </c>
      <c r="B1410" s="1" t="n">
        <v>45705</v>
      </c>
      <c r="C1410" s="1" t="n">
        <v>45955</v>
      </c>
      <c r="D1410" t="inlineStr">
        <is>
          <t>VÄSTERNORRLANDS LÄN</t>
        </is>
      </c>
      <c r="E1410" t="inlineStr">
        <is>
          <t>ÖRNSKÖLDSVIK</t>
        </is>
      </c>
      <c r="G1410" t="n">
        <v>0.8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49387-2025</t>
        </is>
      </c>
      <c r="B1411" s="1" t="n">
        <v>45938.64680555555</v>
      </c>
      <c r="C1411" s="1" t="n">
        <v>45955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2.7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29457-2025</t>
        </is>
      </c>
      <c r="B1412" s="1" t="n">
        <v>45824.69251157407</v>
      </c>
      <c r="C1412" s="1" t="n">
        <v>45955</v>
      </c>
      <c r="D1412" t="inlineStr">
        <is>
          <t>VÄSTERNORRLANDS LÄN</t>
        </is>
      </c>
      <c r="E1412" t="inlineStr">
        <is>
          <t>ÖRNSKÖLDSVIK</t>
        </is>
      </c>
      <c r="G1412" t="n">
        <v>3.7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40270-2025</t>
        </is>
      </c>
      <c r="B1413" s="1" t="n">
        <v>45895.34553240741</v>
      </c>
      <c r="C1413" s="1" t="n">
        <v>45955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SCA</t>
        </is>
      </c>
      <c r="G1413" t="n">
        <v>3.2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49318-2025</t>
        </is>
      </c>
      <c r="B1414" s="1" t="n">
        <v>45938</v>
      </c>
      <c r="C1414" s="1" t="n">
        <v>45955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Övriga Aktiebolag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49351-2025</t>
        </is>
      </c>
      <c r="B1415" s="1" t="n">
        <v>45938.61270833333</v>
      </c>
      <c r="C1415" s="1" t="n">
        <v>45955</v>
      </c>
      <c r="D1415" t="inlineStr">
        <is>
          <t>VÄSTERNORRLANDS LÄN</t>
        </is>
      </c>
      <c r="E1415" t="inlineStr">
        <is>
          <t>ÖRNSKÖLDSVIK</t>
        </is>
      </c>
      <c r="G1415" t="n">
        <v>0.7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49162-2025</t>
        </is>
      </c>
      <c r="B1416" s="1" t="n">
        <v>45938.35298611111</v>
      </c>
      <c r="C1416" s="1" t="n">
        <v>45955</v>
      </c>
      <c r="D1416" t="inlineStr">
        <is>
          <t>VÄSTERNORRLANDS LÄN</t>
        </is>
      </c>
      <c r="E1416" t="inlineStr">
        <is>
          <t>ÖRNSKÖLDSVIK</t>
        </is>
      </c>
      <c r="F1416" t="inlineStr">
        <is>
          <t>Holmen skog AB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29795-2022</t>
        </is>
      </c>
      <c r="B1417" s="1" t="n">
        <v>44755</v>
      </c>
      <c r="C1417" s="1" t="n">
        <v>45955</v>
      </c>
      <c r="D1417" t="inlineStr">
        <is>
          <t>VÄSTERNORRLANDS LÄN</t>
        </is>
      </c>
      <c r="E1417" t="inlineStr">
        <is>
          <t>ÖRNSKÖLDSVIK</t>
        </is>
      </c>
      <c r="G1417" t="n">
        <v>1.7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7382-2025</t>
        </is>
      </c>
      <c r="B1418" s="1" t="n">
        <v>45705.32261574074</v>
      </c>
      <c r="C1418" s="1" t="n">
        <v>45955</v>
      </c>
      <c r="D1418" t="inlineStr">
        <is>
          <t>VÄSTERNORRLANDS LÄN</t>
        </is>
      </c>
      <c r="E1418" t="inlineStr">
        <is>
          <t>ÖRNSKÖLDSVIK</t>
        </is>
      </c>
      <c r="G1418" t="n">
        <v>1.1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29390-2025</t>
        </is>
      </c>
      <c r="B1419" s="1" t="n">
        <v>45824.60396990741</v>
      </c>
      <c r="C1419" s="1" t="n">
        <v>45955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29044-2025</t>
        </is>
      </c>
      <c r="B1420" s="1" t="n">
        <v>45821.45762731481</v>
      </c>
      <c r="C1420" s="1" t="n">
        <v>45955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29050-2025</t>
        </is>
      </c>
      <c r="B1421" s="1" t="n">
        <v>45821.46311342593</v>
      </c>
      <c r="C1421" s="1" t="n">
        <v>45955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Holmen skog AB</t>
        </is>
      </c>
      <c r="G1421" t="n">
        <v>8.1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32850-2022</t>
        </is>
      </c>
      <c r="B1422" s="1" t="n">
        <v>44784</v>
      </c>
      <c r="C1422" s="1" t="n">
        <v>45955</v>
      </c>
      <c r="D1422" t="inlineStr">
        <is>
          <t>VÄSTERNORRLANDS LÄN</t>
        </is>
      </c>
      <c r="E1422" t="inlineStr">
        <is>
          <t>ÖRNSKÖLDSVIK</t>
        </is>
      </c>
      <c r="G1422" t="n">
        <v>5.5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18239-2024</t>
        </is>
      </c>
      <c r="B1423" s="1" t="n">
        <v>45420.96635416667</v>
      </c>
      <c r="C1423" s="1" t="n">
        <v>45955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SCA</t>
        </is>
      </c>
      <c r="G1423" t="n">
        <v>2.9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62467-2023</t>
        </is>
      </c>
      <c r="B1424" s="1" t="n">
        <v>45267</v>
      </c>
      <c r="C1424" s="1" t="n">
        <v>45955</v>
      </c>
      <c r="D1424" t="inlineStr">
        <is>
          <t>VÄSTERNORRLANDS LÄN</t>
        </is>
      </c>
      <c r="E1424" t="inlineStr">
        <is>
          <t>ÖRNSKÖLDSVIK</t>
        </is>
      </c>
      <c r="G1424" t="n">
        <v>0.6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52573-2023</t>
        </is>
      </c>
      <c r="B1425" s="1" t="n">
        <v>45225.58909722222</v>
      </c>
      <c r="C1425" s="1" t="n">
        <v>45955</v>
      </c>
      <c r="D1425" t="inlineStr">
        <is>
          <t>VÄSTERNORRLANDS LÄN</t>
        </is>
      </c>
      <c r="E1425" t="inlineStr">
        <is>
          <t>ÖRNSKÖLDSVIK</t>
        </is>
      </c>
      <c r="F1425" t="inlineStr">
        <is>
          <t>Holmen skog AB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29796-2025</t>
        </is>
      </c>
      <c r="B1426" s="1" t="n">
        <v>45825.67310185185</v>
      </c>
      <c r="C1426" s="1" t="n">
        <v>45955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Holmen skog AB</t>
        </is>
      </c>
      <c r="G1426" t="n">
        <v>6.7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14155-2025</t>
        </is>
      </c>
      <c r="B1427" s="1" t="n">
        <v>45740</v>
      </c>
      <c r="C1427" s="1" t="n">
        <v>45955</v>
      </c>
      <c r="D1427" t="inlineStr">
        <is>
          <t>VÄSTERNORRLANDS LÄN</t>
        </is>
      </c>
      <c r="E1427" t="inlineStr">
        <is>
          <t>ÖRNSKÖLDSVIK</t>
        </is>
      </c>
      <c r="G1427" t="n">
        <v>2.5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13627-2021</t>
        </is>
      </c>
      <c r="B1428" s="1" t="n">
        <v>44273</v>
      </c>
      <c r="C1428" s="1" t="n">
        <v>45955</v>
      </c>
      <c r="D1428" t="inlineStr">
        <is>
          <t>VÄSTERNORRLANDS LÄN</t>
        </is>
      </c>
      <c r="E1428" t="inlineStr">
        <is>
          <t>ÖRNSKÖLDSVIK</t>
        </is>
      </c>
      <c r="G1428" t="n">
        <v>4.5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48760-2022</t>
        </is>
      </c>
      <c r="B1429" s="1" t="n">
        <v>44859.58365740741</v>
      </c>
      <c r="C1429" s="1" t="n">
        <v>45955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5.4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30256-2025</t>
        </is>
      </c>
      <c r="B1430" s="1" t="n">
        <v>45826</v>
      </c>
      <c r="C1430" s="1" t="n">
        <v>45955</v>
      </c>
      <c r="D1430" t="inlineStr">
        <is>
          <t>VÄSTERNORRLANDS LÄN</t>
        </is>
      </c>
      <c r="E1430" t="inlineStr">
        <is>
          <t>ÖRNSKÖLDSVIK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49314-2025</t>
        </is>
      </c>
      <c r="B1431" s="1" t="n">
        <v>45938.56480324074</v>
      </c>
      <c r="C1431" s="1" t="n">
        <v>45955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5.3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40446-2025</t>
        </is>
      </c>
      <c r="B1432" s="1" t="n">
        <v>45895.63388888889</v>
      </c>
      <c r="C1432" s="1" t="n">
        <v>45955</v>
      </c>
      <c r="D1432" t="inlineStr">
        <is>
          <t>VÄSTERNORRLANDS LÄN</t>
        </is>
      </c>
      <c r="E1432" t="inlineStr">
        <is>
          <t>ÖRNSKÖLDSVIK</t>
        </is>
      </c>
      <c r="G1432" t="n">
        <v>3.2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13815-2023</t>
        </is>
      </c>
      <c r="B1433" s="1" t="n">
        <v>45007.57248842593</v>
      </c>
      <c r="C1433" s="1" t="n">
        <v>45955</v>
      </c>
      <c r="D1433" t="inlineStr">
        <is>
          <t>VÄSTERNORRLANDS LÄN</t>
        </is>
      </c>
      <c r="E1433" t="inlineStr">
        <is>
          <t>ÖRNSKÖLDSVIK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30235-2025</t>
        </is>
      </c>
      <c r="B1434" s="1" t="n">
        <v>45826</v>
      </c>
      <c r="C1434" s="1" t="n">
        <v>45955</v>
      </c>
      <c r="D1434" t="inlineStr">
        <is>
          <t>VÄSTERNORRLANDS LÄN</t>
        </is>
      </c>
      <c r="E1434" t="inlineStr">
        <is>
          <t>ÖRNSKÖLDSVIK</t>
        </is>
      </c>
      <c r="G1434" t="n">
        <v>13.7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352-2025</t>
        </is>
      </c>
      <c r="B1435" s="1" t="n">
        <v>45659</v>
      </c>
      <c r="C1435" s="1" t="n">
        <v>45955</v>
      </c>
      <c r="D1435" t="inlineStr">
        <is>
          <t>VÄSTERNORRLANDS LÄN</t>
        </is>
      </c>
      <c r="E1435" t="inlineStr">
        <is>
          <t>ÖRNSKÖLDSVIK</t>
        </is>
      </c>
      <c r="G1435" t="n">
        <v>4.1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29838-2025</t>
        </is>
      </c>
      <c r="B1436" s="1" t="n">
        <v>45826.27421296296</v>
      </c>
      <c r="C1436" s="1" t="n">
        <v>45955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29981-2025</t>
        </is>
      </c>
      <c r="B1437" s="1" t="n">
        <v>45826.49387731482</v>
      </c>
      <c r="C1437" s="1" t="n">
        <v>45955</v>
      </c>
      <c r="D1437" t="inlineStr">
        <is>
          <t>VÄSTERNORRLANDS LÄN</t>
        </is>
      </c>
      <c r="E1437" t="inlineStr">
        <is>
          <t>ÖRNSKÖLDSVIK</t>
        </is>
      </c>
      <c r="G1437" t="n">
        <v>1.8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29677-2025</t>
        </is>
      </c>
      <c r="B1438" s="1" t="n">
        <v>45825.50693287037</v>
      </c>
      <c r="C1438" s="1" t="n">
        <v>45955</v>
      </c>
      <c r="D1438" t="inlineStr">
        <is>
          <t>VÄSTERNORRLANDS LÄN</t>
        </is>
      </c>
      <c r="E1438" t="inlineStr">
        <is>
          <t>ÖRNSKÖLDSVIK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29559-2025</t>
        </is>
      </c>
      <c r="B1439" s="1" t="n">
        <v>45825.36148148148</v>
      </c>
      <c r="C1439" s="1" t="n">
        <v>45955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16.6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29564-2025</t>
        </is>
      </c>
      <c r="B1440" s="1" t="n">
        <v>45825.365625</v>
      </c>
      <c r="C1440" s="1" t="n">
        <v>45955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SCA</t>
        </is>
      </c>
      <c r="G1440" t="n">
        <v>32.2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29986-2025</t>
        </is>
      </c>
      <c r="B1441" s="1" t="n">
        <v>45826.49689814815</v>
      </c>
      <c r="C1441" s="1" t="n">
        <v>45955</v>
      </c>
      <c r="D1441" t="inlineStr">
        <is>
          <t>VÄSTERNORRLANDS LÄN</t>
        </is>
      </c>
      <c r="E1441" t="inlineStr">
        <is>
          <t>ÖRNSKÖLDSVIK</t>
        </is>
      </c>
      <c r="G1441" t="n">
        <v>0.9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40764-2024</t>
        </is>
      </c>
      <c r="B1442" s="1" t="n">
        <v>45558.469375</v>
      </c>
      <c r="C1442" s="1" t="n">
        <v>45955</v>
      </c>
      <c r="D1442" t="inlineStr">
        <is>
          <t>VÄSTERNORRLANDS LÄN</t>
        </is>
      </c>
      <c r="E1442" t="inlineStr">
        <is>
          <t>ÖRNSKÖLDSVIK</t>
        </is>
      </c>
      <c r="G1442" t="n">
        <v>5.5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4428-2023</t>
        </is>
      </c>
      <c r="B1443" s="1" t="n">
        <v>44956</v>
      </c>
      <c r="C1443" s="1" t="n">
        <v>45955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Kyrkan</t>
        </is>
      </c>
      <c r="G1443" t="n">
        <v>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3856-2025</t>
        </is>
      </c>
      <c r="B1444" s="1" t="n">
        <v>45682</v>
      </c>
      <c r="C1444" s="1" t="n">
        <v>45955</v>
      </c>
      <c r="D1444" t="inlineStr">
        <is>
          <t>VÄSTERNORRLANDS LÄN</t>
        </is>
      </c>
      <c r="E1444" t="inlineStr">
        <is>
          <t>ÖRNSKÖLDSVIK</t>
        </is>
      </c>
      <c r="G1444" t="n">
        <v>3.2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48218-2023</t>
        </is>
      </c>
      <c r="B1445" s="1" t="n">
        <v>45205.48504629629</v>
      </c>
      <c r="C1445" s="1" t="n">
        <v>45955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0.8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29969-2025</t>
        </is>
      </c>
      <c r="B1446" s="1" t="n">
        <v>45826.48987268518</v>
      </c>
      <c r="C1446" s="1" t="n">
        <v>45955</v>
      </c>
      <c r="D1446" t="inlineStr">
        <is>
          <t>VÄSTERNORRLANDS LÄN</t>
        </is>
      </c>
      <c r="E1446" t="inlineStr">
        <is>
          <t>ÖRNSKÖLDSVIK</t>
        </is>
      </c>
      <c r="G1446" t="n">
        <v>1.5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42603-2023</t>
        </is>
      </c>
      <c r="B1447" s="1" t="n">
        <v>45181.4537037037</v>
      </c>
      <c r="C1447" s="1" t="n">
        <v>45955</v>
      </c>
      <c r="D1447" t="inlineStr">
        <is>
          <t>VÄSTERNORRLANDS LÄN</t>
        </is>
      </c>
      <c r="E1447" t="inlineStr">
        <is>
          <t>ÖRNSKÖLDSVIK</t>
        </is>
      </c>
      <c r="F1447" t="inlineStr">
        <is>
          <t>Holmen skog AB</t>
        </is>
      </c>
      <c r="G1447" t="n">
        <v>2.2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43138-2024</t>
        </is>
      </c>
      <c r="B1448" s="1" t="n">
        <v>45567</v>
      </c>
      <c r="C1448" s="1" t="n">
        <v>45955</v>
      </c>
      <c r="D1448" t="inlineStr">
        <is>
          <t>VÄSTERNORRLANDS LÄN</t>
        </is>
      </c>
      <c r="E1448" t="inlineStr">
        <is>
          <t>ÖRNSKÖLDSVIK</t>
        </is>
      </c>
      <c r="G1448" t="n">
        <v>4.1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65688-2020</t>
        </is>
      </c>
      <c r="B1449" s="1" t="n">
        <v>44174</v>
      </c>
      <c r="C1449" s="1" t="n">
        <v>45955</v>
      </c>
      <c r="D1449" t="inlineStr">
        <is>
          <t>VÄSTERNORRLANDS LÄN</t>
        </is>
      </c>
      <c r="E1449" t="inlineStr">
        <is>
          <t>ÖRNSKÖLDSVIK</t>
        </is>
      </c>
      <c r="F1449" t="inlineStr">
        <is>
          <t>Holmen skog AB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29590-2025</t>
        </is>
      </c>
      <c r="B1450" s="1" t="n">
        <v>45825.39894675926</v>
      </c>
      <c r="C1450" s="1" t="n">
        <v>45955</v>
      </c>
      <c r="D1450" t="inlineStr">
        <is>
          <t>VÄSTERNORRLANDS LÄN</t>
        </is>
      </c>
      <c r="E1450" t="inlineStr">
        <is>
          <t>ÖRNSKÖLDSVIK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52626-2024</t>
        </is>
      </c>
      <c r="B1451" s="1" t="n">
        <v>45609.90972222222</v>
      </c>
      <c r="C1451" s="1" t="n">
        <v>45955</v>
      </c>
      <c r="D1451" t="inlineStr">
        <is>
          <t>VÄSTERNORRLANDS LÄN</t>
        </is>
      </c>
      <c r="E1451" t="inlineStr">
        <is>
          <t>ÖRNSKÖLDSVIK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12179-2025</t>
        </is>
      </c>
      <c r="B1452" s="1" t="n">
        <v>45729.45498842592</v>
      </c>
      <c r="C1452" s="1" t="n">
        <v>45955</v>
      </c>
      <c r="D1452" t="inlineStr">
        <is>
          <t>VÄSTERNORRLANDS LÄN</t>
        </is>
      </c>
      <c r="E1452" t="inlineStr">
        <is>
          <t>ÖRNSKÖLDSVIK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48891-2025</t>
        </is>
      </c>
      <c r="B1453" s="1" t="n">
        <v>45937.47082175926</v>
      </c>
      <c r="C1453" s="1" t="n">
        <v>45955</v>
      </c>
      <c r="D1453" t="inlineStr">
        <is>
          <t>VÄSTERNORRLANDS LÄN</t>
        </is>
      </c>
      <c r="E1453" t="inlineStr">
        <is>
          <t>ÖRNSKÖLDSVIK</t>
        </is>
      </c>
      <c r="G1453" t="n">
        <v>9.300000000000001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40252-2025</t>
        </is>
      </c>
      <c r="B1454" s="1" t="n">
        <v>45895.32119212963</v>
      </c>
      <c r="C1454" s="1" t="n">
        <v>45955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4.1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45105-2023</t>
        </is>
      </c>
      <c r="B1455" s="1" t="n">
        <v>45191</v>
      </c>
      <c r="C1455" s="1" t="n">
        <v>45955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5.5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48810-2025</t>
        </is>
      </c>
      <c r="B1456" s="1" t="n">
        <v>45937.35652777777</v>
      </c>
      <c r="C1456" s="1" t="n">
        <v>45955</v>
      </c>
      <c r="D1456" t="inlineStr">
        <is>
          <t>VÄSTERNORRLANDS LÄN</t>
        </is>
      </c>
      <c r="E1456" t="inlineStr">
        <is>
          <t>ÖRNSKÖLDSVIK</t>
        </is>
      </c>
      <c r="G1456" t="n">
        <v>0.4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48812-2025</t>
        </is>
      </c>
      <c r="B1457" s="1" t="n">
        <v>45937.35930555555</v>
      </c>
      <c r="C1457" s="1" t="n">
        <v>45955</v>
      </c>
      <c r="D1457" t="inlineStr">
        <is>
          <t>VÄSTERNORRLANDS LÄN</t>
        </is>
      </c>
      <c r="E1457" t="inlineStr">
        <is>
          <t>ÖRNSKÖLDSVIK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40424-2025</t>
        </is>
      </c>
      <c r="B1458" s="1" t="n">
        <v>45895.58743055556</v>
      </c>
      <c r="C1458" s="1" t="n">
        <v>45955</v>
      </c>
      <c r="D1458" t="inlineStr">
        <is>
          <t>VÄSTERNORRLANDS LÄN</t>
        </is>
      </c>
      <c r="E1458" t="inlineStr">
        <is>
          <t>ÖRNSKÖLDSVIK</t>
        </is>
      </c>
      <c r="G1458" t="n">
        <v>10.1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38374-2022</t>
        </is>
      </c>
      <c r="B1459" s="1" t="n">
        <v>44812.68200231482</v>
      </c>
      <c r="C1459" s="1" t="n">
        <v>45955</v>
      </c>
      <c r="D1459" t="inlineStr">
        <is>
          <t>VÄSTERNORRLANDS LÄN</t>
        </is>
      </c>
      <c r="E1459" t="inlineStr">
        <is>
          <t>ÖRNSKÖLDSVIK</t>
        </is>
      </c>
      <c r="G1459" t="n">
        <v>3.2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40478-2025</t>
        </is>
      </c>
      <c r="B1460" s="1" t="n">
        <v>45895.71155092592</v>
      </c>
      <c r="C1460" s="1" t="n">
        <v>45955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2.1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40447-2025</t>
        </is>
      </c>
      <c r="B1461" s="1" t="n">
        <v>45895.63408564815</v>
      </c>
      <c r="C1461" s="1" t="n">
        <v>45955</v>
      </c>
      <c r="D1461" t="inlineStr">
        <is>
          <t>VÄSTERNORRLANDS LÄN</t>
        </is>
      </c>
      <c r="E1461" t="inlineStr">
        <is>
          <t>ÖRNSKÖLDSVIK</t>
        </is>
      </c>
      <c r="G1461" t="n">
        <v>3.8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34692-2022</t>
        </is>
      </c>
      <c r="B1462" s="1" t="n">
        <v>44795</v>
      </c>
      <c r="C1462" s="1" t="n">
        <v>45955</v>
      </c>
      <c r="D1462" t="inlineStr">
        <is>
          <t>VÄSTERNORRLANDS LÄN</t>
        </is>
      </c>
      <c r="E1462" t="inlineStr">
        <is>
          <t>ÖRNSKÖLDSVIK</t>
        </is>
      </c>
      <c r="G1462" t="n">
        <v>2.3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48782-2025</t>
        </is>
      </c>
      <c r="B1463" s="1" t="n">
        <v>45937.30981481481</v>
      </c>
      <c r="C1463" s="1" t="n">
        <v>45955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48863-2025</t>
        </is>
      </c>
      <c r="B1464" s="1" t="n">
        <v>45937.44482638889</v>
      </c>
      <c r="C1464" s="1" t="n">
        <v>45955</v>
      </c>
      <c r="D1464" t="inlineStr">
        <is>
          <t>VÄSTERNORRLANDS LÄN</t>
        </is>
      </c>
      <c r="E1464" t="inlineStr">
        <is>
          <t>ÖRNSKÖLDSVIK</t>
        </is>
      </c>
      <c r="G1464" t="n">
        <v>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13665-2025</t>
        </is>
      </c>
      <c r="B1465" s="1" t="n">
        <v>45736.81542824074</v>
      </c>
      <c r="C1465" s="1" t="n">
        <v>45955</v>
      </c>
      <c r="D1465" t="inlineStr">
        <is>
          <t>VÄSTERNORRLANDS LÄN</t>
        </is>
      </c>
      <c r="E1465" t="inlineStr">
        <is>
          <t>ÖRNSKÖLDSVIK</t>
        </is>
      </c>
      <c r="G1465" t="n">
        <v>13.7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21265-2024</t>
        </is>
      </c>
      <c r="B1466" s="1" t="n">
        <v>45440.63270833333</v>
      </c>
      <c r="C1466" s="1" t="n">
        <v>45955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2.6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48872-2025</t>
        </is>
      </c>
      <c r="B1467" s="1" t="n">
        <v>45937.45410879629</v>
      </c>
      <c r="C1467" s="1" t="n">
        <v>45955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40071-2023</t>
        </is>
      </c>
      <c r="B1468" s="1" t="n">
        <v>45168.86712962963</v>
      </c>
      <c r="C1468" s="1" t="n">
        <v>45955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0.6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43628-2024</t>
        </is>
      </c>
      <c r="B1469" s="1" t="n">
        <v>45569.49033564814</v>
      </c>
      <c r="C1469" s="1" t="n">
        <v>45955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SCA</t>
        </is>
      </c>
      <c r="G1469" t="n">
        <v>3.3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40590-2023</t>
        </is>
      </c>
      <c r="B1470" s="1" t="n">
        <v>45170</v>
      </c>
      <c r="C1470" s="1" t="n">
        <v>45955</v>
      </c>
      <c r="D1470" t="inlineStr">
        <is>
          <t>VÄSTERNORRLANDS LÄN</t>
        </is>
      </c>
      <c r="E1470" t="inlineStr">
        <is>
          <t>ÖRNSKÖLDSVIK</t>
        </is>
      </c>
      <c r="G1470" t="n">
        <v>0.7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23097-2023</t>
        </is>
      </c>
      <c r="B1471" s="1" t="n">
        <v>45075</v>
      </c>
      <c r="C1471" s="1" t="n">
        <v>45955</v>
      </c>
      <c r="D1471" t="inlineStr">
        <is>
          <t>VÄSTERNORRLANDS LÄN</t>
        </is>
      </c>
      <c r="E1471" t="inlineStr">
        <is>
          <t>ÖRNSKÖLDSVIK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30441-2025</t>
        </is>
      </c>
      <c r="B1472" s="1" t="n">
        <v>45827.64503472222</v>
      </c>
      <c r="C1472" s="1" t="n">
        <v>45955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7.4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26521-2022</t>
        </is>
      </c>
      <c r="B1473" s="1" t="n">
        <v>44739</v>
      </c>
      <c r="C1473" s="1" t="n">
        <v>45955</v>
      </c>
      <c r="D1473" t="inlineStr">
        <is>
          <t>VÄSTERNORRLANDS LÄN</t>
        </is>
      </c>
      <c r="E1473" t="inlineStr">
        <is>
          <t>ÖRNSKÖLDSVIK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52264-2024</t>
        </is>
      </c>
      <c r="B1474" s="1" t="n">
        <v>45608</v>
      </c>
      <c r="C1474" s="1" t="n">
        <v>45955</v>
      </c>
      <c r="D1474" t="inlineStr">
        <is>
          <t>VÄSTERNORRLANDS LÄN</t>
        </is>
      </c>
      <c r="E1474" t="inlineStr">
        <is>
          <t>ÖRNSKÖLDSVIK</t>
        </is>
      </c>
      <c r="G1474" t="n">
        <v>0.3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40259-2025</t>
        </is>
      </c>
      <c r="B1475" s="1" t="n">
        <v>45895.33097222223</v>
      </c>
      <c r="C1475" s="1" t="n">
        <v>45955</v>
      </c>
      <c r="D1475" t="inlineStr">
        <is>
          <t>VÄSTERNORRLANDS LÄN</t>
        </is>
      </c>
      <c r="E1475" t="inlineStr">
        <is>
          <t>ÖRNSKÖLDSVIK</t>
        </is>
      </c>
      <c r="F1475" t="inlineStr">
        <is>
          <t>Holmen skog AB</t>
        </is>
      </c>
      <c r="G1475" t="n">
        <v>0.9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21888-2024</t>
        </is>
      </c>
      <c r="B1476" s="1" t="n">
        <v>45443</v>
      </c>
      <c r="C1476" s="1" t="n">
        <v>45955</v>
      </c>
      <c r="D1476" t="inlineStr">
        <is>
          <t>VÄSTERNORRLANDS LÄN</t>
        </is>
      </c>
      <c r="E1476" t="inlineStr">
        <is>
          <t>ÖRNSKÖLDSVIK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13494-2023</t>
        </is>
      </c>
      <c r="B1477" s="1" t="n">
        <v>45005.93950231482</v>
      </c>
      <c r="C1477" s="1" t="n">
        <v>45955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SCA</t>
        </is>
      </c>
      <c r="G1477" t="n">
        <v>1.8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30168-2025</t>
        </is>
      </c>
      <c r="B1478" s="1" t="n">
        <v>45827.33587962963</v>
      </c>
      <c r="C1478" s="1" t="n">
        <v>45955</v>
      </c>
      <c r="D1478" t="inlineStr">
        <is>
          <t>VÄSTERNORRLANDS LÄN</t>
        </is>
      </c>
      <c r="E1478" t="inlineStr">
        <is>
          <t>ÖRNSKÖLDSVIK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30192-2025</t>
        </is>
      </c>
      <c r="B1479" s="1" t="n">
        <v>45827.35144675926</v>
      </c>
      <c r="C1479" s="1" t="n">
        <v>45955</v>
      </c>
      <c r="D1479" t="inlineStr">
        <is>
          <t>VÄSTERNORRLANDS LÄN</t>
        </is>
      </c>
      <c r="E1479" t="inlineStr">
        <is>
          <t>ÖRNSKÖLDSVIK</t>
        </is>
      </c>
      <c r="G1479" t="n">
        <v>2.6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49341-2025</t>
        </is>
      </c>
      <c r="B1480" s="1" t="n">
        <v>45938.59512731482</v>
      </c>
      <c r="C1480" s="1" t="n">
        <v>45955</v>
      </c>
      <c r="D1480" t="inlineStr">
        <is>
          <t>VÄSTERNORRLANDS LÄN</t>
        </is>
      </c>
      <c r="E1480" t="inlineStr">
        <is>
          <t>ÖRNSKÖLDSVIK</t>
        </is>
      </c>
      <c r="F1480" t="inlineStr">
        <is>
          <t>Holmen skog AB</t>
        </is>
      </c>
      <c r="G1480" t="n">
        <v>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8983-2025</t>
        </is>
      </c>
      <c r="B1481" s="1" t="n">
        <v>45713.53502314815</v>
      </c>
      <c r="C1481" s="1" t="n">
        <v>45955</v>
      </c>
      <c r="D1481" t="inlineStr">
        <is>
          <t>VÄSTERNORRLANDS LÄN</t>
        </is>
      </c>
      <c r="E1481" t="inlineStr">
        <is>
          <t>ÖRNSKÖLDSVIK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30376-2025</t>
        </is>
      </c>
      <c r="B1482" s="1" t="n">
        <v>45827.5669212963</v>
      </c>
      <c r="C1482" s="1" t="n">
        <v>45955</v>
      </c>
      <c r="D1482" t="inlineStr">
        <is>
          <t>VÄSTERNORRLANDS LÄN</t>
        </is>
      </c>
      <c r="E1482" t="inlineStr">
        <is>
          <t>ÖRNSKÖLDSVIK</t>
        </is>
      </c>
      <c r="F1482" t="inlineStr">
        <is>
          <t>Holmen skog AB</t>
        </is>
      </c>
      <c r="G1482" t="n">
        <v>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30240-2025</t>
        </is>
      </c>
      <c r="B1483" s="1" t="n">
        <v>45827.40489583334</v>
      </c>
      <c r="C1483" s="1" t="n">
        <v>45955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2.7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49114-2025</t>
        </is>
      </c>
      <c r="B1484" s="1" t="n">
        <v>45937</v>
      </c>
      <c r="C1484" s="1" t="n">
        <v>45955</v>
      </c>
      <c r="D1484" t="inlineStr">
        <is>
          <t>VÄSTERNORRLANDS LÄN</t>
        </is>
      </c>
      <c r="E1484" t="inlineStr">
        <is>
          <t>ÖRNSKÖLDSVIK</t>
        </is>
      </c>
      <c r="G1484" t="n">
        <v>6.4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49172-2025</t>
        </is>
      </c>
      <c r="B1485" s="1" t="n">
        <v>45938.37459490741</v>
      </c>
      <c r="C1485" s="1" t="n">
        <v>45955</v>
      </c>
      <c r="D1485" t="inlineStr">
        <is>
          <t>VÄSTERNORRLANDS LÄN</t>
        </is>
      </c>
      <c r="E1485" t="inlineStr">
        <is>
          <t>ÖRNSKÖLDSVIK</t>
        </is>
      </c>
      <c r="F1485" t="inlineStr">
        <is>
          <t>Holmen skog AB</t>
        </is>
      </c>
      <c r="G1485" t="n">
        <v>1.5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49372-2025</t>
        </is>
      </c>
      <c r="B1486" s="1" t="n">
        <v>45938.63089120371</v>
      </c>
      <c r="C1486" s="1" t="n">
        <v>45955</v>
      </c>
      <c r="D1486" t="inlineStr">
        <is>
          <t>VÄSTERNORRLANDS LÄN</t>
        </is>
      </c>
      <c r="E1486" t="inlineStr">
        <is>
          <t>ÖRNSKÖLDSVIK</t>
        </is>
      </c>
      <c r="F1486" t="inlineStr">
        <is>
          <t>Holmen skog AB</t>
        </is>
      </c>
      <c r="G1486" t="n">
        <v>8.699999999999999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49335-2025</t>
        </is>
      </c>
      <c r="B1487" s="1" t="n">
        <v>45938.58600694445</v>
      </c>
      <c r="C1487" s="1" t="n">
        <v>45955</v>
      </c>
      <c r="D1487" t="inlineStr">
        <is>
          <t>VÄSTERNORRLANDS LÄN</t>
        </is>
      </c>
      <c r="E1487" t="inlineStr">
        <is>
          <t>ÖRNSKÖLDSVIK</t>
        </is>
      </c>
      <c r="F1487" t="inlineStr">
        <is>
          <t>Holmen skog AB</t>
        </is>
      </c>
      <c r="G1487" t="n">
        <v>1.5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49348-2025</t>
        </is>
      </c>
      <c r="B1488" s="1" t="n">
        <v>45938.60829861111</v>
      </c>
      <c r="C1488" s="1" t="n">
        <v>45955</v>
      </c>
      <c r="D1488" t="inlineStr">
        <is>
          <t>VÄSTERNORRLANDS LÄN</t>
        </is>
      </c>
      <c r="E1488" t="inlineStr">
        <is>
          <t>ÖRNSKÖLDSVIK</t>
        </is>
      </c>
      <c r="G1488" t="n">
        <v>10.1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30671-2025</t>
        </is>
      </c>
      <c r="B1489" s="1" t="n">
        <v>45831.51832175926</v>
      </c>
      <c r="C1489" s="1" t="n">
        <v>45955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49157-2025</t>
        </is>
      </c>
      <c r="B1490" s="1" t="n">
        <v>45938.34599537037</v>
      </c>
      <c r="C1490" s="1" t="n">
        <v>45955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Holmen skog AB</t>
        </is>
      </c>
      <c r="G1490" t="n">
        <v>0.4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31007-2025</t>
        </is>
      </c>
      <c r="B1491" s="1" t="n">
        <v>45831</v>
      </c>
      <c r="C1491" s="1" t="n">
        <v>45955</v>
      </c>
      <c r="D1491" t="inlineStr">
        <is>
          <t>VÄSTERNORRLANDS LÄN</t>
        </is>
      </c>
      <c r="E1491" t="inlineStr">
        <is>
          <t>ÖRNSKÖLDSVIK</t>
        </is>
      </c>
      <c r="G1491" t="n">
        <v>6.2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30742-2025</t>
        </is>
      </c>
      <c r="B1492" s="1" t="n">
        <v>45831.57798611111</v>
      </c>
      <c r="C1492" s="1" t="n">
        <v>45955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1.6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49222-2025</t>
        </is>
      </c>
      <c r="B1493" s="1" t="n">
        <v>45937</v>
      </c>
      <c r="C1493" s="1" t="n">
        <v>45955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Kyrkan</t>
        </is>
      </c>
      <c r="G1493" t="n">
        <v>4.8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30830-2025</t>
        </is>
      </c>
      <c r="B1494" s="1" t="n">
        <v>45831.68704861111</v>
      </c>
      <c r="C1494" s="1" t="n">
        <v>45955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4.1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40516-2025</t>
        </is>
      </c>
      <c r="B1495" s="1" t="n">
        <v>45896.36337962963</v>
      </c>
      <c r="C1495" s="1" t="n">
        <v>45955</v>
      </c>
      <c r="D1495" t="inlineStr">
        <is>
          <t>VÄSTERNORRLANDS LÄN</t>
        </is>
      </c>
      <c r="E1495" t="inlineStr">
        <is>
          <t>ÖRNSKÖLDSVIK</t>
        </is>
      </c>
      <c r="G1495" t="n">
        <v>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31120-2025</t>
        </is>
      </c>
      <c r="B1496" s="1" t="n">
        <v>45832.62326388889</v>
      </c>
      <c r="C1496" s="1" t="n">
        <v>45955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0.7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30725-2025</t>
        </is>
      </c>
      <c r="B1497" s="1" t="n">
        <v>45831.569375</v>
      </c>
      <c r="C1497" s="1" t="n">
        <v>45955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7.6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15339-2025</t>
        </is>
      </c>
      <c r="B1498" s="1" t="n">
        <v>45747.36695601852</v>
      </c>
      <c r="C1498" s="1" t="n">
        <v>45955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3.3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36323-2023</t>
        </is>
      </c>
      <c r="B1499" s="1" t="n">
        <v>45152</v>
      </c>
      <c r="C1499" s="1" t="n">
        <v>45955</v>
      </c>
      <c r="D1499" t="inlineStr">
        <is>
          <t>VÄSTERNORRLANDS LÄN</t>
        </is>
      </c>
      <c r="E1499" t="inlineStr">
        <is>
          <t>ÖRNSKÖLDSVIK</t>
        </is>
      </c>
      <c r="G1499" t="n">
        <v>0.8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36326-2023</t>
        </is>
      </c>
      <c r="B1500" s="1" t="n">
        <v>45152</v>
      </c>
      <c r="C1500" s="1" t="n">
        <v>45955</v>
      </c>
      <c r="D1500" t="inlineStr">
        <is>
          <t>VÄSTERNORRLANDS LÄN</t>
        </is>
      </c>
      <c r="E1500" t="inlineStr">
        <is>
          <t>ÖRNSKÖLDSVIK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53162-2021</t>
        </is>
      </c>
      <c r="B1501" s="1" t="n">
        <v>44468</v>
      </c>
      <c r="C1501" s="1" t="n">
        <v>45955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9.199999999999999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25278-2024</t>
        </is>
      </c>
      <c r="B1502" s="1" t="n">
        <v>45462.63206018518</v>
      </c>
      <c r="C1502" s="1" t="n">
        <v>45955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49204-2025</t>
        </is>
      </c>
      <c r="B1503" s="1" t="n">
        <v>45938.41931712963</v>
      </c>
      <c r="C1503" s="1" t="n">
        <v>45955</v>
      </c>
      <c r="D1503" t="inlineStr">
        <is>
          <t>VÄSTERNORRLANDS LÄN</t>
        </is>
      </c>
      <c r="E1503" t="inlineStr">
        <is>
          <t>ÖRNSKÖLDSVIK</t>
        </is>
      </c>
      <c r="G1503" t="n">
        <v>9.6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30722-2025</t>
        </is>
      </c>
      <c r="B1504" s="1" t="n">
        <v>45831.56635416667</v>
      </c>
      <c r="C1504" s="1" t="n">
        <v>45955</v>
      </c>
      <c r="D1504" t="inlineStr">
        <is>
          <t>VÄSTERNORRLANDS LÄN</t>
        </is>
      </c>
      <c r="E1504" t="inlineStr">
        <is>
          <t>ÖRNSKÖLDSVIK</t>
        </is>
      </c>
      <c r="F1504" t="inlineStr">
        <is>
          <t>Holmen skog AB</t>
        </is>
      </c>
      <c r="G1504" t="n">
        <v>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43986-2023</t>
        </is>
      </c>
      <c r="B1505" s="1" t="n">
        <v>45187</v>
      </c>
      <c r="C1505" s="1" t="n">
        <v>45955</v>
      </c>
      <c r="D1505" t="inlineStr">
        <is>
          <t>VÄSTERNORRLANDS LÄN</t>
        </is>
      </c>
      <c r="E1505" t="inlineStr">
        <is>
          <t>ÖRNSKÖLDSVIK</t>
        </is>
      </c>
      <c r="F1505" t="inlineStr">
        <is>
          <t>SCA</t>
        </is>
      </c>
      <c r="G1505" t="n">
        <v>11.2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30806-2025</t>
        </is>
      </c>
      <c r="B1506" s="1" t="n">
        <v>45831.65665509259</v>
      </c>
      <c r="C1506" s="1" t="n">
        <v>45955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6.9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31156-2025</t>
        </is>
      </c>
      <c r="B1507" s="1" t="n">
        <v>45832.65130787037</v>
      </c>
      <c r="C1507" s="1" t="n">
        <v>45955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8.5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40652-2025</t>
        </is>
      </c>
      <c r="B1508" s="1" t="n">
        <v>45896.6360300926</v>
      </c>
      <c r="C1508" s="1" t="n">
        <v>45955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SCA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30713-2025</t>
        </is>
      </c>
      <c r="B1509" s="1" t="n">
        <v>45831.55275462963</v>
      </c>
      <c r="C1509" s="1" t="n">
        <v>45955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SCA</t>
        </is>
      </c>
      <c r="G1509" t="n">
        <v>47.1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49556-2025</t>
        </is>
      </c>
      <c r="B1510" s="1" t="n">
        <v>45939.45039351852</v>
      </c>
      <c r="C1510" s="1" t="n">
        <v>45955</v>
      </c>
      <c r="D1510" t="inlineStr">
        <is>
          <t>VÄSTERNORRLANDS LÄN</t>
        </is>
      </c>
      <c r="E1510" t="inlineStr">
        <is>
          <t>ÖRNSKÖLDSVIK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53689-2023</t>
        </is>
      </c>
      <c r="B1511" s="1" t="n">
        <v>45230</v>
      </c>
      <c r="C1511" s="1" t="n">
        <v>45955</v>
      </c>
      <c r="D1511" t="inlineStr">
        <is>
          <t>VÄSTERNORRLANDS LÄN</t>
        </is>
      </c>
      <c r="E1511" t="inlineStr">
        <is>
          <t>ÖRNSKÖLDSVIK</t>
        </is>
      </c>
      <c r="G1511" t="n">
        <v>1.8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39435-2023</t>
        </is>
      </c>
      <c r="B1512" s="1" t="n">
        <v>45163</v>
      </c>
      <c r="C1512" s="1" t="n">
        <v>45955</v>
      </c>
      <c r="D1512" t="inlineStr">
        <is>
          <t>VÄSTERNORRLANDS LÄN</t>
        </is>
      </c>
      <c r="E1512" t="inlineStr">
        <is>
          <t>ÖRNSKÖLDSVIK</t>
        </is>
      </c>
      <c r="G1512" t="n">
        <v>1.8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50402-2024</t>
        </is>
      </c>
      <c r="B1513" s="1" t="n">
        <v>45601.35136574074</v>
      </c>
      <c r="C1513" s="1" t="n">
        <v>45955</v>
      </c>
      <c r="D1513" t="inlineStr">
        <is>
          <t>VÄSTERNORRLANDS LÄN</t>
        </is>
      </c>
      <c r="E1513" t="inlineStr">
        <is>
          <t>ÖRNSKÖLDSVIK</t>
        </is>
      </c>
      <c r="F1513" t="inlineStr">
        <is>
          <t>Holmen skog AB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25543-2024</t>
        </is>
      </c>
      <c r="B1514" s="1" t="n">
        <v>45463.56653935185</v>
      </c>
      <c r="C1514" s="1" t="n">
        <v>45955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Holmen skog AB</t>
        </is>
      </c>
      <c r="G1514" t="n">
        <v>6.6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49908-2025</t>
        </is>
      </c>
      <c r="B1515" s="1" t="n">
        <v>45940.60159722222</v>
      </c>
      <c r="C1515" s="1" t="n">
        <v>45955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Holmen skog AB</t>
        </is>
      </c>
      <c r="G1515" t="n">
        <v>5.4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31098-2025</t>
        </is>
      </c>
      <c r="B1516" s="1" t="n">
        <v>45832.59832175926</v>
      </c>
      <c r="C1516" s="1" t="n">
        <v>45955</v>
      </c>
      <c r="D1516" t="inlineStr">
        <is>
          <t>VÄSTERNORRLANDS LÄN</t>
        </is>
      </c>
      <c r="E1516" t="inlineStr">
        <is>
          <t>ÖRNSKÖLDSVIK</t>
        </is>
      </c>
      <c r="G1516" t="n">
        <v>5.5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49459-2025</t>
        </is>
      </c>
      <c r="B1517" s="1" t="n">
        <v>45939.3175</v>
      </c>
      <c r="C1517" s="1" t="n">
        <v>45955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30895-2025</t>
        </is>
      </c>
      <c r="B1518" s="1" t="n">
        <v>45832.34824074074</v>
      </c>
      <c r="C1518" s="1" t="n">
        <v>45955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Holmen skog AB</t>
        </is>
      </c>
      <c r="G1518" t="n">
        <v>2.5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28472-2023</t>
        </is>
      </c>
      <c r="B1519" s="1" t="n">
        <v>45103.41283564815</v>
      </c>
      <c r="C1519" s="1" t="n">
        <v>45955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Holmen skog AB</t>
        </is>
      </c>
      <c r="G1519" t="n">
        <v>0.5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49701-2023</t>
        </is>
      </c>
      <c r="B1520" s="1" t="n">
        <v>45212</v>
      </c>
      <c r="C1520" s="1" t="n">
        <v>45955</v>
      </c>
      <c r="D1520" t="inlineStr">
        <is>
          <t>VÄSTERNORRLANDS LÄN</t>
        </is>
      </c>
      <c r="E1520" t="inlineStr">
        <is>
          <t>ÖRNSKÖLDSVIK</t>
        </is>
      </c>
      <c r="F1520" t="inlineStr">
        <is>
          <t>Holmen skog AB</t>
        </is>
      </c>
      <c r="G1520" t="n">
        <v>11.8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30678-2025</t>
        </is>
      </c>
      <c r="B1521" s="1" t="n">
        <v>45831.52518518519</v>
      </c>
      <c r="C1521" s="1" t="n">
        <v>45955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1.3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30695-2025</t>
        </is>
      </c>
      <c r="B1522" s="1" t="n">
        <v>45831.54216435185</v>
      </c>
      <c r="C1522" s="1" t="n">
        <v>45955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2.1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31118-2025</t>
        </is>
      </c>
      <c r="B1523" s="1" t="n">
        <v>45832.62104166667</v>
      </c>
      <c r="C1523" s="1" t="n">
        <v>45955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31121-2025</t>
        </is>
      </c>
      <c r="B1524" s="1" t="n">
        <v>45832.62521990741</v>
      </c>
      <c r="C1524" s="1" t="n">
        <v>45955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1.3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49911-2025</t>
        </is>
      </c>
      <c r="B1525" s="1" t="n">
        <v>45940.60769675926</v>
      </c>
      <c r="C1525" s="1" t="n">
        <v>45955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4.7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30612-2025</t>
        </is>
      </c>
      <c r="B1526" s="1" t="n">
        <v>45831.46497685185</v>
      </c>
      <c r="C1526" s="1" t="n">
        <v>45955</v>
      </c>
      <c r="D1526" t="inlineStr">
        <is>
          <t>VÄSTERNORRLANDS LÄN</t>
        </is>
      </c>
      <c r="E1526" t="inlineStr">
        <is>
          <t>ÖRNSKÖLDSVIK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41103-2025</t>
        </is>
      </c>
      <c r="B1527" s="1" t="n">
        <v>45898.45410879629</v>
      </c>
      <c r="C1527" s="1" t="n">
        <v>45955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4.8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30680-2025</t>
        </is>
      </c>
      <c r="B1528" s="1" t="n">
        <v>45831.52915509259</v>
      </c>
      <c r="C1528" s="1" t="n">
        <v>45955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4.4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41095-2025</t>
        </is>
      </c>
      <c r="B1529" s="1" t="n">
        <v>45898.44342592593</v>
      </c>
      <c r="C1529" s="1" t="n">
        <v>45955</v>
      </c>
      <c r="D1529" t="inlineStr">
        <is>
          <t>VÄSTERNORRLANDS LÄN</t>
        </is>
      </c>
      <c r="E1529" t="inlineStr">
        <is>
          <t>ÖRNSKÖLDSVIK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17219-2022</t>
        </is>
      </c>
      <c r="B1530" s="1" t="n">
        <v>44677</v>
      </c>
      <c r="C1530" s="1" t="n">
        <v>45955</v>
      </c>
      <c r="D1530" t="inlineStr">
        <is>
          <t>VÄSTERNORRLANDS LÄN</t>
        </is>
      </c>
      <c r="E1530" t="inlineStr">
        <is>
          <t>ÖRNSKÖLDSVIK</t>
        </is>
      </c>
      <c r="F1530" t="inlineStr">
        <is>
          <t>SCA</t>
        </is>
      </c>
      <c r="G1530" t="n">
        <v>8.6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41143-2025</t>
        </is>
      </c>
      <c r="B1531" s="1" t="n">
        <v>45898.49334490741</v>
      </c>
      <c r="C1531" s="1" t="n">
        <v>45955</v>
      </c>
      <c r="D1531" t="inlineStr">
        <is>
          <t>VÄSTERNORRLANDS LÄN</t>
        </is>
      </c>
      <c r="E1531" t="inlineStr">
        <is>
          <t>ÖRNSKÖLDSVIK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30727-2025</t>
        </is>
      </c>
      <c r="B1532" s="1" t="n">
        <v>45831.57094907408</v>
      </c>
      <c r="C1532" s="1" t="n">
        <v>45955</v>
      </c>
      <c r="D1532" t="inlineStr">
        <is>
          <t>VÄSTERNORRLANDS LÄN</t>
        </is>
      </c>
      <c r="E1532" t="inlineStr">
        <is>
          <t>ÖRNSKÖLDSVIK</t>
        </is>
      </c>
      <c r="F1532" t="inlineStr">
        <is>
          <t>Holmen skog AB</t>
        </is>
      </c>
      <c r="G1532" t="n">
        <v>8.1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20097-2022</t>
        </is>
      </c>
      <c r="B1533" s="1" t="n">
        <v>44698.32898148148</v>
      </c>
      <c r="C1533" s="1" t="n">
        <v>45955</v>
      </c>
      <c r="D1533" t="inlineStr">
        <is>
          <t>VÄSTERNORRLANDS LÄN</t>
        </is>
      </c>
      <c r="E1533" t="inlineStr">
        <is>
          <t>ÖRNSKÖLDSVIK</t>
        </is>
      </c>
      <c r="G1533" t="n">
        <v>2.9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15050-2023</t>
        </is>
      </c>
      <c r="B1534" s="1" t="n">
        <v>45015.67113425926</v>
      </c>
      <c r="C1534" s="1" t="n">
        <v>45955</v>
      </c>
      <c r="D1534" t="inlineStr">
        <is>
          <t>VÄSTERNORRLANDS LÄN</t>
        </is>
      </c>
      <c r="E1534" t="inlineStr">
        <is>
          <t>ÖRNSKÖLDSVIK</t>
        </is>
      </c>
      <c r="G1534" t="n">
        <v>6.5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31089-2025</t>
        </is>
      </c>
      <c r="B1535" s="1" t="n">
        <v>45832.59292824074</v>
      </c>
      <c r="C1535" s="1" t="n">
        <v>45955</v>
      </c>
      <c r="D1535" t="inlineStr">
        <is>
          <t>VÄSTERNORRLANDS LÄN</t>
        </is>
      </c>
      <c r="E1535" t="inlineStr">
        <is>
          <t>ÖRNSKÖLDSVIK</t>
        </is>
      </c>
      <c r="G1535" t="n">
        <v>1.5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31193-2025</t>
        </is>
      </c>
      <c r="B1536" s="1" t="n">
        <v>45832.68313657407</v>
      </c>
      <c r="C1536" s="1" t="n">
        <v>45955</v>
      </c>
      <c r="D1536" t="inlineStr">
        <is>
          <t>VÄSTERNORRLANDS LÄN</t>
        </is>
      </c>
      <c r="E1536" t="inlineStr">
        <is>
          <t>ÖRNSKÖLDSVIK</t>
        </is>
      </c>
      <c r="G1536" t="n">
        <v>0.2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30693-2025</t>
        </is>
      </c>
      <c r="B1537" s="1" t="n">
        <v>45831.54190972223</v>
      </c>
      <c r="C1537" s="1" t="n">
        <v>45955</v>
      </c>
      <c r="D1537" t="inlineStr">
        <is>
          <t>VÄSTERNORRLANDS LÄN</t>
        </is>
      </c>
      <c r="E1537" t="inlineStr">
        <is>
          <t>ÖRNSKÖLDSVIK</t>
        </is>
      </c>
      <c r="G1537" t="n">
        <v>8.6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24996-2024</t>
        </is>
      </c>
      <c r="B1538" s="1" t="n">
        <v>45461.7502662037</v>
      </c>
      <c r="C1538" s="1" t="n">
        <v>45955</v>
      </c>
      <c r="D1538" t="inlineStr">
        <is>
          <t>VÄSTERNORRLANDS LÄN</t>
        </is>
      </c>
      <c r="E1538" t="inlineStr">
        <is>
          <t>ÖRNSKÖLDSVIK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42048-2022</t>
        </is>
      </c>
      <c r="B1539" s="1" t="n">
        <v>44830.49101851852</v>
      </c>
      <c r="C1539" s="1" t="n">
        <v>45955</v>
      </c>
      <c r="D1539" t="inlineStr">
        <is>
          <t>VÄSTERNORRLANDS LÄN</t>
        </is>
      </c>
      <c r="E1539" t="inlineStr">
        <is>
          <t>ÖRNSKÖLDSVIK</t>
        </is>
      </c>
      <c r="G1539" t="n">
        <v>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49458-2025</t>
        </is>
      </c>
      <c r="B1540" s="1" t="n">
        <v>45939.29663194445</v>
      </c>
      <c r="C1540" s="1" t="n">
        <v>45955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Holmen skog AB</t>
        </is>
      </c>
      <c r="G1540" t="n">
        <v>3.3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41102-2024</t>
        </is>
      </c>
      <c r="B1541" s="1" t="n">
        <v>45559.44012731482</v>
      </c>
      <c r="C1541" s="1" t="n">
        <v>45955</v>
      </c>
      <c r="D1541" t="inlineStr">
        <is>
          <t>VÄSTERNORRLANDS LÄN</t>
        </is>
      </c>
      <c r="E1541" t="inlineStr">
        <is>
          <t>ÖRNSKÖLDSVIK</t>
        </is>
      </c>
      <c r="G1541" t="n">
        <v>5.3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31550-2025</t>
        </is>
      </c>
      <c r="B1542" s="1" t="n">
        <v>45834</v>
      </c>
      <c r="C1542" s="1" t="n">
        <v>45955</v>
      </c>
      <c r="D1542" t="inlineStr">
        <is>
          <t>VÄSTERNORRLANDS LÄN</t>
        </is>
      </c>
      <c r="E1542" t="inlineStr">
        <is>
          <t>ÖRNSKÖLDSVIK</t>
        </is>
      </c>
      <c r="G1542" t="n">
        <v>3.7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53806-2023</t>
        </is>
      </c>
      <c r="B1543" s="1" t="n">
        <v>45231</v>
      </c>
      <c r="C1543" s="1" t="n">
        <v>45955</v>
      </c>
      <c r="D1543" t="inlineStr">
        <is>
          <t>VÄSTERNORRLANDS LÄN</t>
        </is>
      </c>
      <c r="E1543" t="inlineStr">
        <is>
          <t>ÖRNSKÖLDSVIK</t>
        </is>
      </c>
      <c r="G1543" t="n">
        <v>1.6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60115-2024</t>
        </is>
      </c>
      <c r="B1544" s="1" t="n">
        <v>45642.57917824074</v>
      </c>
      <c r="C1544" s="1" t="n">
        <v>45955</v>
      </c>
      <c r="D1544" t="inlineStr">
        <is>
          <t>VÄSTERNORRLANDS LÄN</t>
        </is>
      </c>
      <c r="E1544" t="inlineStr">
        <is>
          <t>ÖRNSKÖLDSVIK</t>
        </is>
      </c>
      <c r="F1544" t="inlineStr">
        <is>
          <t>Holmen skog AB</t>
        </is>
      </c>
      <c r="G1544" t="n">
        <v>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51717-2024</t>
        </is>
      </c>
      <c r="B1545" s="1" t="n">
        <v>45607.37754629629</v>
      </c>
      <c r="C1545" s="1" t="n">
        <v>45955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39317-2024</t>
        </is>
      </c>
      <c r="B1546" s="1" t="n">
        <v>45551.40878472223</v>
      </c>
      <c r="C1546" s="1" t="n">
        <v>45955</v>
      </c>
      <c r="D1546" t="inlineStr">
        <is>
          <t>VÄSTERNORRLANDS LÄN</t>
        </is>
      </c>
      <c r="E1546" t="inlineStr">
        <is>
          <t>ÖRNSKÖLDSVIK</t>
        </is>
      </c>
      <c r="F1546" t="inlineStr">
        <is>
          <t>Holmen skog AB</t>
        </is>
      </c>
      <c r="G1546" t="n">
        <v>7.4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31681-2025</t>
        </is>
      </c>
      <c r="B1547" s="1" t="n">
        <v>45834.38430555556</v>
      </c>
      <c r="C1547" s="1" t="n">
        <v>45955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2.7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29671-2023</t>
        </is>
      </c>
      <c r="B1548" s="1" t="n">
        <v>45107</v>
      </c>
      <c r="C1548" s="1" t="n">
        <v>45955</v>
      </c>
      <c r="D1548" t="inlineStr">
        <is>
          <t>VÄSTERNORRLANDS LÄN</t>
        </is>
      </c>
      <c r="E1548" t="inlineStr">
        <is>
          <t>ÖRNSKÖLDSVIK</t>
        </is>
      </c>
      <c r="G1548" t="n">
        <v>7.9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31789-2025</t>
        </is>
      </c>
      <c r="B1549" s="1" t="n">
        <v>45834.53637731481</v>
      </c>
      <c r="C1549" s="1" t="n">
        <v>45955</v>
      </c>
      <c r="D1549" t="inlineStr">
        <is>
          <t>VÄSTERNORRLANDS LÄN</t>
        </is>
      </c>
      <c r="E1549" t="inlineStr">
        <is>
          <t>ÖRNSKÖLDSVIK</t>
        </is>
      </c>
      <c r="G1549" t="n">
        <v>2.8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31272-2025</t>
        </is>
      </c>
      <c r="B1550" s="1" t="n">
        <v>45833.33877314815</v>
      </c>
      <c r="C1550" s="1" t="n">
        <v>45955</v>
      </c>
      <c r="D1550" t="inlineStr">
        <is>
          <t>VÄSTERNORRLANDS LÄN</t>
        </is>
      </c>
      <c r="E1550" t="inlineStr">
        <is>
          <t>ÖRNSKÖLDSVIK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40825-2025</t>
        </is>
      </c>
      <c r="B1551" s="1" t="n">
        <v>45897.49809027778</v>
      </c>
      <c r="C1551" s="1" t="n">
        <v>45955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6.1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31893-2025</t>
        </is>
      </c>
      <c r="B1552" s="1" t="n">
        <v>45834.66746527778</v>
      </c>
      <c r="C1552" s="1" t="n">
        <v>45955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8.199999999999999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31340-2025</t>
        </is>
      </c>
      <c r="B1553" s="1" t="n">
        <v>45833.42797453704</v>
      </c>
      <c r="C1553" s="1" t="n">
        <v>45955</v>
      </c>
      <c r="D1553" t="inlineStr">
        <is>
          <t>VÄSTERNORRLANDS LÄN</t>
        </is>
      </c>
      <c r="E1553" t="inlineStr">
        <is>
          <t>ÖRNSKÖLDSVIK</t>
        </is>
      </c>
      <c r="F1553" t="inlineStr">
        <is>
          <t>SCA</t>
        </is>
      </c>
      <c r="G1553" t="n">
        <v>1.4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31348-2025</t>
        </is>
      </c>
      <c r="B1554" s="1" t="n">
        <v>45833.42907407408</v>
      </c>
      <c r="C1554" s="1" t="n">
        <v>45955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SCA</t>
        </is>
      </c>
      <c r="G1554" t="n">
        <v>8.6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49719-2025</t>
        </is>
      </c>
      <c r="B1555" s="1" t="n">
        <v>45939.76648148148</v>
      </c>
      <c r="C1555" s="1" t="n">
        <v>45955</v>
      </c>
      <c r="D1555" t="inlineStr">
        <is>
          <t>VÄSTERNORRLANDS LÄN</t>
        </is>
      </c>
      <c r="E1555" t="inlineStr">
        <is>
          <t>ÖRNSKÖLDSVIK</t>
        </is>
      </c>
      <c r="G1555" t="n">
        <v>0.3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40819-2025</t>
        </is>
      </c>
      <c r="B1556" s="1" t="n">
        <v>45897.48915509259</v>
      </c>
      <c r="C1556" s="1" t="n">
        <v>45955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41067-2025</t>
        </is>
      </c>
      <c r="B1557" s="1" t="n">
        <v>45898.41422453704</v>
      </c>
      <c r="C1557" s="1" t="n">
        <v>45955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1.4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41075-2025</t>
        </is>
      </c>
      <c r="B1558" s="1" t="n">
        <v>45898.42525462963</v>
      </c>
      <c r="C1558" s="1" t="n">
        <v>45955</v>
      </c>
      <c r="D1558" t="inlineStr">
        <is>
          <t>VÄSTERNORRLANDS LÄN</t>
        </is>
      </c>
      <c r="E1558" t="inlineStr">
        <is>
          <t>ÖRNSKÖLDSVIK</t>
        </is>
      </c>
      <c r="G1558" t="n">
        <v>19.4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31898-2025</t>
        </is>
      </c>
      <c r="B1559" s="1" t="n">
        <v>45834.67975694445</v>
      </c>
      <c r="C1559" s="1" t="n">
        <v>45955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Holmen skog AB</t>
        </is>
      </c>
      <c r="G1559" t="n">
        <v>3.4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40896-2025</t>
        </is>
      </c>
      <c r="B1560" s="1" t="n">
        <v>45897.61412037037</v>
      </c>
      <c r="C1560" s="1" t="n">
        <v>45955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9.800000000000001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27874-2023</t>
        </is>
      </c>
      <c r="B1561" s="1" t="n">
        <v>45098.5915625</v>
      </c>
      <c r="C1561" s="1" t="n">
        <v>45955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1.5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31350-2025</t>
        </is>
      </c>
      <c r="B1562" s="1" t="n">
        <v>45833.429375</v>
      </c>
      <c r="C1562" s="1" t="n">
        <v>45955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SCA</t>
        </is>
      </c>
      <c r="G1562" t="n">
        <v>5.2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51755-2024</t>
        </is>
      </c>
      <c r="B1563" s="1" t="n">
        <v>45607.43230324074</v>
      </c>
      <c r="C1563" s="1" t="n">
        <v>45955</v>
      </c>
      <c r="D1563" t="inlineStr">
        <is>
          <t>VÄSTERNORRLANDS LÄN</t>
        </is>
      </c>
      <c r="E1563" t="inlineStr">
        <is>
          <t>ÖRNSKÖLDSVIK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16411-2025</t>
        </is>
      </c>
      <c r="B1564" s="1" t="n">
        <v>45751.45793981481</v>
      </c>
      <c r="C1564" s="1" t="n">
        <v>45955</v>
      </c>
      <c r="D1564" t="inlineStr">
        <is>
          <t>VÄSTERNORRLANDS LÄN</t>
        </is>
      </c>
      <c r="E1564" t="inlineStr">
        <is>
          <t>ÖRNSKÖLDSVIK</t>
        </is>
      </c>
      <c r="G1564" t="n">
        <v>8.5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31675-2025</t>
        </is>
      </c>
      <c r="B1565" s="1" t="n">
        <v>45834.37387731481</v>
      </c>
      <c r="C1565" s="1" t="n">
        <v>45955</v>
      </c>
      <c r="D1565" t="inlineStr">
        <is>
          <t>VÄSTERNORRLANDS LÄN</t>
        </is>
      </c>
      <c r="E1565" t="inlineStr">
        <is>
          <t>ÖRNSKÖLDSVIK</t>
        </is>
      </c>
      <c r="F1565" t="inlineStr">
        <is>
          <t>Holmen skog AB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3231-2025</t>
        </is>
      </c>
      <c r="B1566" s="1" t="n">
        <v>45679.4852662037</v>
      </c>
      <c r="C1566" s="1" t="n">
        <v>45955</v>
      </c>
      <c r="D1566" t="inlineStr">
        <is>
          <t>VÄSTERNORRLANDS LÄN</t>
        </is>
      </c>
      <c r="E1566" t="inlineStr">
        <is>
          <t>ÖRNSKÖLDSVIK</t>
        </is>
      </c>
      <c r="G1566" t="n">
        <v>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46821-2023</t>
        </is>
      </c>
      <c r="B1567" s="1" t="n">
        <v>45198</v>
      </c>
      <c r="C1567" s="1" t="n">
        <v>45955</v>
      </c>
      <c r="D1567" t="inlineStr">
        <is>
          <t>VÄSTERNORRLANDS LÄN</t>
        </is>
      </c>
      <c r="E1567" t="inlineStr">
        <is>
          <t>ÖRNSKÖLDSVIK</t>
        </is>
      </c>
      <c r="F1567" t="inlineStr">
        <is>
          <t>SCA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9455-2025</t>
        </is>
      </c>
      <c r="B1568" s="1" t="n">
        <v>45715.43388888889</v>
      </c>
      <c r="C1568" s="1" t="n">
        <v>45955</v>
      </c>
      <c r="D1568" t="inlineStr">
        <is>
          <t>VÄSTERNORRLANDS LÄN</t>
        </is>
      </c>
      <c r="E1568" t="inlineStr">
        <is>
          <t>ÖRNSKÖLDSVIK</t>
        </is>
      </c>
      <c r="G1568" t="n">
        <v>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49473-2025</t>
        </is>
      </c>
      <c r="B1569" s="1" t="n">
        <v>45939.34458333333</v>
      </c>
      <c r="C1569" s="1" t="n">
        <v>45955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SCA</t>
        </is>
      </c>
      <c r="G1569" t="n">
        <v>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18610-2025</t>
        </is>
      </c>
      <c r="B1570" s="1" t="n">
        <v>45763.49549768519</v>
      </c>
      <c r="C1570" s="1" t="n">
        <v>45955</v>
      </c>
      <c r="D1570" t="inlineStr">
        <is>
          <t>VÄSTERNORRLANDS LÄN</t>
        </is>
      </c>
      <c r="E1570" t="inlineStr">
        <is>
          <t>ÖRNSKÖLDSVIK</t>
        </is>
      </c>
      <c r="G1570" t="n">
        <v>11.8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4563-2025</t>
        </is>
      </c>
      <c r="B1571" s="1" t="n">
        <v>45687.46021990741</v>
      </c>
      <c r="C1571" s="1" t="n">
        <v>45955</v>
      </c>
      <c r="D1571" t="inlineStr">
        <is>
          <t>VÄSTERNORRLANDS LÄN</t>
        </is>
      </c>
      <c r="E1571" t="inlineStr">
        <is>
          <t>ÖRNSKÖLDSVIK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31542-2025</t>
        </is>
      </c>
      <c r="B1572" s="1" t="n">
        <v>45833</v>
      </c>
      <c r="C1572" s="1" t="n">
        <v>45955</v>
      </c>
      <c r="D1572" t="inlineStr">
        <is>
          <t>VÄSTERNORRLANDS LÄN</t>
        </is>
      </c>
      <c r="E1572" t="inlineStr">
        <is>
          <t>ÖRNSKÖLDSVIK</t>
        </is>
      </c>
      <c r="G1572" t="n">
        <v>1.7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40697-2025</t>
        </is>
      </c>
      <c r="B1573" s="1" t="n">
        <v>45897.30769675926</v>
      </c>
      <c r="C1573" s="1" t="n">
        <v>45955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2.6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16315-2025</t>
        </is>
      </c>
      <c r="B1574" s="1" t="n">
        <v>45751.34780092593</v>
      </c>
      <c r="C1574" s="1" t="n">
        <v>45955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SCA</t>
        </is>
      </c>
      <c r="G1574" t="n">
        <v>12.5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32053-2025</t>
        </is>
      </c>
      <c r="B1575" s="1" t="n">
        <v>45835.44299768518</v>
      </c>
      <c r="C1575" s="1" t="n">
        <v>45955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49513-2025</t>
        </is>
      </c>
      <c r="B1576" s="1" t="n">
        <v>45939.38412037037</v>
      </c>
      <c r="C1576" s="1" t="n">
        <v>45955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51783-2024</t>
        </is>
      </c>
      <c r="B1577" s="1" t="n">
        <v>45607.45813657407</v>
      </c>
      <c r="C1577" s="1" t="n">
        <v>45955</v>
      </c>
      <c r="D1577" t="inlineStr">
        <is>
          <t>VÄSTERNORRLANDS LÄN</t>
        </is>
      </c>
      <c r="E1577" t="inlineStr">
        <is>
          <t>ÖRNSKÖLDSVIK</t>
        </is>
      </c>
      <c r="G1577" t="n">
        <v>3.6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49590-2025</t>
        </is>
      </c>
      <c r="B1578" s="1" t="n">
        <v>45939.52335648148</v>
      </c>
      <c r="C1578" s="1" t="n">
        <v>45955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40945-2025</t>
        </is>
      </c>
      <c r="B1579" s="1" t="n">
        <v>45897.65819444445</v>
      </c>
      <c r="C1579" s="1" t="n">
        <v>45955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0.8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19441-2025</t>
        </is>
      </c>
      <c r="B1580" s="1" t="n">
        <v>45770.30892361111</v>
      </c>
      <c r="C1580" s="1" t="n">
        <v>45955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Kommuner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52326-2024</t>
        </is>
      </c>
      <c r="B1581" s="1" t="n">
        <v>45609.29506944444</v>
      </c>
      <c r="C1581" s="1" t="n">
        <v>45955</v>
      </c>
      <c r="D1581" t="inlineStr">
        <is>
          <t>VÄSTERNORRLANDS LÄN</t>
        </is>
      </c>
      <c r="E1581" t="inlineStr">
        <is>
          <t>ÖRNSKÖLDSVIK</t>
        </is>
      </c>
      <c r="G1581" t="n">
        <v>1.7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2177-2025</t>
        </is>
      </c>
      <c r="B1582" s="1" t="n">
        <v>45673.34099537037</v>
      </c>
      <c r="C1582" s="1" t="n">
        <v>45955</v>
      </c>
      <c r="D1582" t="inlineStr">
        <is>
          <t>VÄSTERNORRLANDS LÄN</t>
        </is>
      </c>
      <c r="E1582" t="inlineStr">
        <is>
          <t>ÖRNSKÖLDSVIK</t>
        </is>
      </c>
      <c r="G1582" t="n">
        <v>5.1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20153-2025</t>
        </is>
      </c>
      <c r="B1583" s="1" t="n">
        <v>45772.55599537037</v>
      </c>
      <c r="C1583" s="1" t="n">
        <v>45955</v>
      </c>
      <c r="D1583" t="inlineStr">
        <is>
          <t>VÄSTERNORRLANDS LÄN</t>
        </is>
      </c>
      <c r="E1583" t="inlineStr">
        <is>
          <t>ÖRNSKÖLDSVIK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31982-2025</t>
        </is>
      </c>
      <c r="B1584" s="1" t="n">
        <v>45835.35870370371</v>
      </c>
      <c r="C1584" s="1" t="n">
        <v>45955</v>
      </c>
      <c r="D1584" t="inlineStr">
        <is>
          <t>VÄSTERNORRLANDS LÄN</t>
        </is>
      </c>
      <c r="E1584" t="inlineStr">
        <is>
          <t>ÖRNSKÖLDSVIK</t>
        </is>
      </c>
      <c r="G1584" t="n">
        <v>2.5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9853-2025</t>
        </is>
      </c>
      <c r="B1585" s="1" t="n">
        <v>45716</v>
      </c>
      <c r="C1585" s="1" t="n">
        <v>45955</v>
      </c>
      <c r="D1585" t="inlineStr">
        <is>
          <t>VÄSTERNORRLANDS LÄN</t>
        </is>
      </c>
      <c r="E1585" t="inlineStr">
        <is>
          <t>ÖRNSKÖLDSVIK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32220-2025</t>
        </is>
      </c>
      <c r="B1586" s="1" t="n">
        <v>45835.58945601852</v>
      </c>
      <c r="C1586" s="1" t="n">
        <v>45955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32247-2025</t>
        </is>
      </c>
      <c r="B1587" s="1" t="n">
        <v>45835.61738425926</v>
      </c>
      <c r="C1587" s="1" t="n">
        <v>45955</v>
      </c>
      <c r="D1587" t="inlineStr">
        <is>
          <t>VÄSTERNORRLANDS LÄN</t>
        </is>
      </c>
      <c r="E1587" t="inlineStr">
        <is>
          <t>ÖRNSKÖLDSVIK</t>
        </is>
      </c>
      <c r="G1587" t="n">
        <v>6.5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32251-2025</t>
        </is>
      </c>
      <c r="B1588" s="1" t="n">
        <v>45835.62701388889</v>
      </c>
      <c r="C1588" s="1" t="n">
        <v>45955</v>
      </c>
      <c r="D1588" t="inlineStr">
        <is>
          <t>VÄSTERNORRLANDS LÄN</t>
        </is>
      </c>
      <c r="E1588" t="inlineStr">
        <is>
          <t>ÖRNSKÖLDSVIK</t>
        </is>
      </c>
      <c r="F1588" t="inlineStr">
        <is>
          <t>Holmen skog AB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40990-2025</t>
        </is>
      </c>
      <c r="B1589" s="1" t="n">
        <v>45898.32158564815</v>
      </c>
      <c r="C1589" s="1" t="n">
        <v>45955</v>
      </c>
      <c r="D1589" t="inlineStr">
        <is>
          <t>VÄSTERNORRLANDS LÄN</t>
        </is>
      </c>
      <c r="E1589" t="inlineStr">
        <is>
          <t>ÖRNSKÖLDSVIK</t>
        </is>
      </c>
      <c r="G1589" t="n">
        <v>1.5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41005-2025</t>
        </is>
      </c>
      <c r="B1590" s="1" t="n">
        <v>45898.34857638889</v>
      </c>
      <c r="C1590" s="1" t="n">
        <v>45955</v>
      </c>
      <c r="D1590" t="inlineStr">
        <is>
          <t>VÄSTERNORRLANDS LÄN</t>
        </is>
      </c>
      <c r="E1590" t="inlineStr">
        <is>
          <t>ÖRNSKÖLDSVIK</t>
        </is>
      </c>
      <c r="G1590" t="n">
        <v>3.2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41128-2025</t>
        </is>
      </c>
      <c r="B1591" s="1" t="n">
        <v>45898.47915509259</v>
      </c>
      <c r="C1591" s="1" t="n">
        <v>45955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33129-2022</t>
        </is>
      </c>
      <c r="B1592" s="1" t="n">
        <v>44785</v>
      </c>
      <c r="C1592" s="1" t="n">
        <v>45955</v>
      </c>
      <c r="D1592" t="inlineStr">
        <is>
          <t>VÄSTERNORRLANDS LÄN</t>
        </is>
      </c>
      <c r="E1592" t="inlineStr">
        <is>
          <t>ÖRNSKÖLDSVIK</t>
        </is>
      </c>
      <c r="G1592" t="n">
        <v>1.9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9379-2025</t>
        </is>
      </c>
      <c r="B1593" s="1" t="n">
        <v>45715.34306712963</v>
      </c>
      <c r="C1593" s="1" t="n">
        <v>45955</v>
      </c>
      <c r="D1593" t="inlineStr">
        <is>
          <t>VÄSTERNORRLANDS LÄN</t>
        </is>
      </c>
      <c r="E1593" t="inlineStr">
        <is>
          <t>ÖRNSKÖLDSVIK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32557-2025</t>
        </is>
      </c>
      <c r="B1594" s="1" t="n">
        <v>45838.56710648148</v>
      </c>
      <c r="C1594" s="1" t="n">
        <v>45955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31972-2025</t>
        </is>
      </c>
      <c r="B1595" s="1" t="n">
        <v>45835.34949074074</v>
      </c>
      <c r="C1595" s="1" t="n">
        <v>45955</v>
      </c>
      <c r="D1595" t="inlineStr">
        <is>
          <t>VÄSTERNORRLANDS LÄN</t>
        </is>
      </c>
      <c r="E1595" t="inlineStr">
        <is>
          <t>ÖRNSKÖLDSVIK</t>
        </is>
      </c>
      <c r="G1595" t="n">
        <v>4.6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34947-2025</t>
        </is>
      </c>
      <c r="B1596" s="1" t="n">
        <v>45849.59126157407</v>
      </c>
      <c r="C1596" s="1" t="n">
        <v>45955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4.8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52396-2024</t>
        </is>
      </c>
      <c r="B1597" s="1" t="n">
        <v>45609.4396875</v>
      </c>
      <c r="C1597" s="1" t="n">
        <v>45955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64696-2020</t>
        </is>
      </c>
      <c r="B1598" s="1" t="n">
        <v>44169</v>
      </c>
      <c r="C1598" s="1" t="n">
        <v>45955</v>
      </c>
      <c r="D1598" t="inlineStr">
        <is>
          <t>VÄSTERNORRLANDS LÄN</t>
        </is>
      </c>
      <c r="E1598" t="inlineStr">
        <is>
          <t>ÖRNSKÖLDSVIK</t>
        </is>
      </c>
      <c r="G1598" t="n">
        <v>1.1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54561-2024</t>
        </is>
      </c>
      <c r="B1599" s="1" t="n">
        <v>45617.63383101852</v>
      </c>
      <c r="C1599" s="1" t="n">
        <v>45955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0.8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16060-2022</t>
        </is>
      </c>
      <c r="B1600" s="1" t="n">
        <v>44665</v>
      </c>
      <c r="C1600" s="1" t="n">
        <v>45955</v>
      </c>
      <c r="D1600" t="inlineStr">
        <is>
          <t>VÄSTERNORRLANDS LÄN</t>
        </is>
      </c>
      <c r="E1600" t="inlineStr">
        <is>
          <t>ÖRNSKÖLDSVIK</t>
        </is>
      </c>
      <c r="G1600" t="n">
        <v>1.6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41775-2025</t>
        </is>
      </c>
      <c r="B1601" s="1" t="n">
        <v>45902.56412037037</v>
      </c>
      <c r="C1601" s="1" t="n">
        <v>45955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7.5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62560-2023</t>
        </is>
      </c>
      <c r="B1602" s="1" t="n">
        <v>45268.94784722223</v>
      </c>
      <c r="C1602" s="1" t="n">
        <v>45955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SCA</t>
        </is>
      </c>
      <c r="G1602" t="n">
        <v>18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41564-2025</t>
        </is>
      </c>
      <c r="B1603" s="1" t="n">
        <v>45901.60050925926</v>
      </c>
      <c r="C1603" s="1" t="n">
        <v>45955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5248-2023</t>
        </is>
      </c>
      <c r="B1604" s="1" t="n">
        <v>44959.44559027778</v>
      </c>
      <c r="C1604" s="1" t="n">
        <v>45955</v>
      </c>
      <c r="D1604" t="inlineStr">
        <is>
          <t>VÄSTERNORRLANDS LÄN</t>
        </is>
      </c>
      <c r="E1604" t="inlineStr">
        <is>
          <t>ÖRNSKÖLDSVIK</t>
        </is>
      </c>
      <c r="G1604" t="n">
        <v>2.2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32273-2025</t>
        </is>
      </c>
      <c r="B1605" s="1" t="n">
        <v>45835.65793981482</v>
      </c>
      <c r="C1605" s="1" t="n">
        <v>45955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4.4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32164-2025</t>
        </is>
      </c>
      <c r="B1606" s="1" t="n">
        <v>45835.54541666667</v>
      </c>
      <c r="C1606" s="1" t="n">
        <v>45955</v>
      </c>
      <c r="D1606" t="inlineStr">
        <is>
          <t>VÄSTERNORRLANDS LÄN</t>
        </is>
      </c>
      <c r="E1606" t="inlineStr">
        <is>
          <t>ÖRNSKÖLDSVIK</t>
        </is>
      </c>
      <c r="G1606" t="n">
        <v>3.4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32168-2025</t>
        </is>
      </c>
      <c r="B1607" s="1" t="n">
        <v>45835.54908564815</v>
      </c>
      <c r="C1607" s="1" t="n">
        <v>45955</v>
      </c>
      <c r="D1607" t="inlineStr">
        <is>
          <t>VÄSTERNORRLANDS LÄN</t>
        </is>
      </c>
      <c r="E1607" t="inlineStr">
        <is>
          <t>ÖRNSKÖLDSVIK</t>
        </is>
      </c>
      <c r="G1607" t="n">
        <v>2.9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32135-2025</t>
        </is>
      </c>
      <c r="B1608" s="1" t="n">
        <v>45835.51079861111</v>
      </c>
      <c r="C1608" s="1" t="n">
        <v>45955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7.2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56485-2022</t>
        </is>
      </c>
      <c r="B1609" s="1" t="n">
        <v>44887</v>
      </c>
      <c r="C1609" s="1" t="n">
        <v>45955</v>
      </c>
      <c r="D1609" t="inlineStr">
        <is>
          <t>VÄSTERNORRLANDS LÄN</t>
        </is>
      </c>
      <c r="E1609" t="inlineStr">
        <is>
          <t>ÖRNSKÖLDSVIK</t>
        </is>
      </c>
      <c r="G1609" t="n">
        <v>4.5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32549-2025</t>
        </is>
      </c>
      <c r="B1610" s="1" t="n">
        <v>45838.5425462963</v>
      </c>
      <c r="C1610" s="1" t="n">
        <v>45955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3.5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22861-2023</t>
        </is>
      </c>
      <c r="B1611" s="1" t="n">
        <v>45070</v>
      </c>
      <c r="C1611" s="1" t="n">
        <v>45955</v>
      </c>
      <c r="D1611" t="inlineStr">
        <is>
          <t>VÄSTERNORRLANDS LÄN</t>
        </is>
      </c>
      <c r="E1611" t="inlineStr">
        <is>
          <t>ÖRNSKÖLDSVIK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32302-2025</t>
        </is>
      </c>
      <c r="B1612" s="1" t="n">
        <v>45835.71877314815</v>
      </c>
      <c r="C1612" s="1" t="n">
        <v>45955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9.9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32192-2025</t>
        </is>
      </c>
      <c r="B1613" s="1" t="n">
        <v>45835.57108796296</v>
      </c>
      <c r="C1613" s="1" t="n">
        <v>45955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45966-2023</t>
        </is>
      </c>
      <c r="B1614" s="1" t="n">
        <v>45195</v>
      </c>
      <c r="C1614" s="1" t="n">
        <v>45955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SCA</t>
        </is>
      </c>
      <c r="G1614" t="n">
        <v>3.4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44316-2024</t>
        </is>
      </c>
      <c r="B1615" s="1" t="n">
        <v>45573.58326388889</v>
      </c>
      <c r="C1615" s="1" t="n">
        <v>45955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1.2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44329-2024</t>
        </is>
      </c>
      <c r="B1616" s="1" t="n">
        <v>45573.59604166666</v>
      </c>
      <c r="C1616" s="1" t="n">
        <v>45955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0.5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50252-2025</t>
        </is>
      </c>
      <c r="B1617" s="1" t="n">
        <v>45944.32577546296</v>
      </c>
      <c r="C1617" s="1" t="n">
        <v>45955</v>
      </c>
      <c r="D1617" t="inlineStr">
        <is>
          <t>VÄSTERNORRLANDS LÄN</t>
        </is>
      </c>
      <c r="E1617" t="inlineStr">
        <is>
          <t>ÖRNSKÖLDSVIK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32414-2025</t>
        </is>
      </c>
      <c r="B1618" s="1" t="n">
        <v>45838.34001157407</v>
      </c>
      <c r="C1618" s="1" t="n">
        <v>45955</v>
      </c>
      <c r="D1618" t="inlineStr">
        <is>
          <t>VÄSTERNORRLANDS LÄN</t>
        </is>
      </c>
      <c r="E1618" t="inlineStr">
        <is>
          <t>ÖRNSKÖLDSVIK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56809-2024</t>
        </is>
      </c>
      <c r="B1619" s="1" t="n">
        <v>45628.47583333333</v>
      </c>
      <c r="C1619" s="1" t="n">
        <v>45955</v>
      </c>
      <c r="D1619" t="inlineStr">
        <is>
          <t>VÄSTERNORRLANDS LÄN</t>
        </is>
      </c>
      <c r="E1619" t="inlineStr">
        <is>
          <t>ÖRNSKÖLDSVIK</t>
        </is>
      </c>
      <c r="G1619" t="n">
        <v>2.8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51167-2024</t>
        </is>
      </c>
      <c r="B1620" s="1" t="n">
        <v>45603.58512731481</v>
      </c>
      <c r="C1620" s="1" t="n">
        <v>45955</v>
      </c>
      <c r="D1620" t="inlineStr">
        <is>
          <t>VÄSTERNORRLANDS LÄN</t>
        </is>
      </c>
      <c r="E1620" t="inlineStr">
        <is>
          <t>ÖRNSKÖLDSVIK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21122-2024</t>
        </is>
      </c>
      <c r="B1621" s="1" t="n">
        <v>45440</v>
      </c>
      <c r="C1621" s="1" t="n">
        <v>45955</v>
      </c>
      <c r="D1621" t="inlineStr">
        <is>
          <t>VÄSTERNORRLANDS LÄN</t>
        </is>
      </c>
      <c r="E1621" t="inlineStr">
        <is>
          <t>ÖRNSKÖLDSVIK</t>
        </is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21125-2024</t>
        </is>
      </c>
      <c r="B1622" s="1" t="n">
        <v>45440.34047453704</v>
      </c>
      <c r="C1622" s="1" t="n">
        <v>45955</v>
      </c>
      <c r="D1622" t="inlineStr">
        <is>
          <t>VÄSTERNORRLANDS LÄN</t>
        </is>
      </c>
      <c r="E1622" t="inlineStr">
        <is>
          <t>ÖRNSKÖLDSVIK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21133-2024</t>
        </is>
      </c>
      <c r="B1623" s="1" t="n">
        <v>45440.37265046296</v>
      </c>
      <c r="C1623" s="1" t="n">
        <v>45955</v>
      </c>
      <c r="D1623" t="inlineStr">
        <is>
          <t>VÄSTERNORRLANDS LÄN</t>
        </is>
      </c>
      <c r="E1623" t="inlineStr">
        <is>
          <t>ÖRNSKÖLDSVIK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41453-2025</t>
        </is>
      </c>
      <c r="B1624" s="1" t="n">
        <v>45901.43798611111</v>
      </c>
      <c r="C1624" s="1" t="n">
        <v>45955</v>
      </c>
      <c r="D1624" t="inlineStr">
        <is>
          <t>VÄSTERNORRLANDS LÄN</t>
        </is>
      </c>
      <c r="E1624" t="inlineStr">
        <is>
          <t>ÖRNSKÖLDSVIK</t>
        </is>
      </c>
      <c r="F1624" t="inlineStr">
        <is>
          <t>Holmen skog AB</t>
        </is>
      </c>
      <c r="G1624" t="n">
        <v>2.6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21147-2024</t>
        </is>
      </c>
      <c r="B1625" s="1" t="n">
        <v>45440.40049768519</v>
      </c>
      <c r="C1625" s="1" t="n">
        <v>45955</v>
      </c>
      <c r="D1625" t="inlineStr">
        <is>
          <t>VÄSTERNORRLANDS LÄN</t>
        </is>
      </c>
      <c r="E1625" t="inlineStr">
        <is>
          <t>ÖRNSKÖLDSVIK</t>
        </is>
      </c>
      <c r="F1625" t="inlineStr">
        <is>
          <t>Holmen skog AB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41808-2025</t>
        </is>
      </c>
      <c r="B1626" s="1" t="n">
        <v>45902.64255787037</v>
      </c>
      <c r="C1626" s="1" t="n">
        <v>45955</v>
      </c>
      <c r="D1626" t="inlineStr">
        <is>
          <t>VÄSTERNORRLANDS LÄN</t>
        </is>
      </c>
      <c r="E1626" t="inlineStr">
        <is>
          <t>ÖRNSKÖLDSVIK</t>
        </is>
      </c>
      <c r="G1626" t="n">
        <v>1.2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9896-2024</t>
        </is>
      </c>
      <c r="B1627" s="1" t="n">
        <v>45363.51038194444</v>
      </c>
      <c r="C1627" s="1" t="n">
        <v>45955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Holmen skog AB</t>
        </is>
      </c>
      <c r="G1627" t="n">
        <v>14.9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50162-2025</t>
        </is>
      </c>
      <c r="B1628" s="1" t="n">
        <v>45943.58706018519</v>
      </c>
      <c r="C1628" s="1" t="n">
        <v>45955</v>
      </c>
      <c r="D1628" t="inlineStr">
        <is>
          <t>VÄSTERNORRLANDS LÄN</t>
        </is>
      </c>
      <c r="E1628" t="inlineStr">
        <is>
          <t>ÖRNSKÖLDSVIK</t>
        </is>
      </c>
      <c r="F1628" t="inlineStr">
        <is>
          <t>Holmen skog AB</t>
        </is>
      </c>
      <c r="G1628" t="n">
        <v>10.1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19876-2025</t>
        </is>
      </c>
      <c r="B1629" s="1" t="n">
        <v>45771.55269675926</v>
      </c>
      <c r="C1629" s="1" t="n">
        <v>45955</v>
      </c>
      <c r="D1629" t="inlineStr">
        <is>
          <t>VÄSTERNORRLANDS LÄN</t>
        </is>
      </c>
      <c r="E1629" t="inlineStr">
        <is>
          <t>ÖRNSKÖLDSVIK</t>
        </is>
      </c>
      <c r="G1629" t="n">
        <v>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32876-2025</t>
        </is>
      </c>
      <c r="B1630" s="1" t="n">
        <v>45839.59461805555</v>
      </c>
      <c r="C1630" s="1" t="n">
        <v>45955</v>
      </c>
      <c r="D1630" t="inlineStr">
        <is>
          <t>VÄSTERNORRLANDS LÄN</t>
        </is>
      </c>
      <c r="E1630" t="inlineStr">
        <is>
          <t>ÖRNSKÖLDSVIK</t>
        </is>
      </c>
      <c r="F1630" t="inlineStr">
        <is>
          <t>Holmen skog AB</t>
        </is>
      </c>
      <c r="G1630" t="n">
        <v>29.6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2931-2025</t>
        </is>
      </c>
      <c r="B1631" s="1" t="n">
        <v>45678.359375</v>
      </c>
      <c r="C1631" s="1" t="n">
        <v>45955</v>
      </c>
      <c r="D1631" t="inlineStr">
        <is>
          <t>VÄSTERNORRLANDS LÄN</t>
        </is>
      </c>
      <c r="E1631" t="inlineStr">
        <is>
          <t>ÖRNSKÖLDSVIK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50015-2025</t>
        </is>
      </c>
      <c r="B1632" s="1" t="n">
        <v>45943.35023148148</v>
      </c>
      <c r="C1632" s="1" t="n">
        <v>45955</v>
      </c>
      <c r="D1632" t="inlineStr">
        <is>
          <t>VÄSTERNORRLANDS LÄN</t>
        </is>
      </c>
      <c r="E1632" t="inlineStr">
        <is>
          <t>ÖRNSKÖLDSVIK</t>
        </is>
      </c>
      <c r="G1632" t="n">
        <v>3.5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41433-2025</t>
        </is>
      </c>
      <c r="B1633" s="1" t="n">
        <v>45901.39608796296</v>
      </c>
      <c r="C1633" s="1" t="n">
        <v>45955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12.8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41437-2025</t>
        </is>
      </c>
      <c r="B1634" s="1" t="n">
        <v>45901.40284722222</v>
      </c>
      <c r="C1634" s="1" t="n">
        <v>45955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5.4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19121-2024</t>
        </is>
      </c>
      <c r="B1635" s="1" t="n">
        <v>45427</v>
      </c>
      <c r="C1635" s="1" t="n">
        <v>45955</v>
      </c>
      <c r="D1635" t="inlineStr">
        <is>
          <t>VÄSTERNORRLANDS LÄN</t>
        </is>
      </c>
      <c r="E1635" t="inlineStr">
        <is>
          <t>ÖRNSKÖLDSVIK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9556-2024</t>
        </is>
      </c>
      <c r="B1636" s="1" t="n">
        <v>45360.0352199074</v>
      </c>
      <c r="C1636" s="1" t="n">
        <v>45955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SCA</t>
        </is>
      </c>
      <c r="G1636" t="n">
        <v>0.4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49476-2023</t>
        </is>
      </c>
      <c r="B1637" s="1" t="n">
        <v>45211</v>
      </c>
      <c r="C1637" s="1" t="n">
        <v>45955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33177-2025</t>
        </is>
      </c>
      <c r="B1638" s="1" t="n">
        <v>45840.58792824074</v>
      </c>
      <c r="C1638" s="1" t="n">
        <v>45955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0.6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20123-2021</t>
        </is>
      </c>
      <c r="B1639" s="1" t="n">
        <v>44314</v>
      </c>
      <c r="C1639" s="1" t="n">
        <v>45955</v>
      </c>
      <c r="D1639" t="inlineStr">
        <is>
          <t>VÄSTERNORRLANDS LÄN</t>
        </is>
      </c>
      <c r="E1639" t="inlineStr">
        <is>
          <t>ÖRNSKÖLDSVIK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3437-2025</t>
        </is>
      </c>
      <c r="B1640" s="1" t="n">
        <v>45680</v>
      </c>
      <c r="C1640" s="1" t="n">
        <v>45955</v>
      </c>
      <c r="D1640" t="inlineStr">
        <is>
          <t>VÄSTERNORRLANDS LÄN</t>
        </is>
      </c>
      <c r="E1640" t="inlineStr">
        <is>
          <t>ÖRNSKÖLDSVIK</t>
        </is>
      </c>
      <c r="G1640" t="n">
        <v>1.3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48115-2023</t>
        </is>
      </c>
      <c r="B1641" s="1" t="n">
        <v>45205.34935185185</v>
      </c>
      <c r="C1641" s="1" t="n">
        <v>45955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Holmen skog AB</t>
        </is>
      </c>
      <c r="G1641" t="n">
        <v>2.1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33047-2025</t>
        </is>
      </c>
      <c r="B1642" s="1" t="n">
        <v>45840.41137731481</v>
      </c>
      <c r="C1642" s="1" t="n">
        <v>45955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Holmen skog AB</t>
        </is>
      </c>
      <c r="G1642" t="n">
        <v>3.6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29055-2025</t>
        </is>
      </c>
      <c r="B1643" s="1" t="n">
        <v>45821.47163194444</v>
      </c>
      <c r="C1643" s="1" t="n">
        <v>45955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Holmen skog AB</t>
        </is>
      </c>
      <c r="G1643" t="n">
        <v>13.5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50347-2025</t>
        </is>
      </c>
      <c r="B1644" s="1" t="n">
        <v>45944.54627314815</v>
      </c>
      <c r="C1644" s="1" t="n">
        <v>45955</v>
      </c>
      <c r="D1644" t="inlineStr">
        <is>
          <t>VÄSTERNORRLANDS LÄN</t>
        </is>
      </c>
      <c r="E1644" t="inlineStr">
        <is>
          <t>ÖRNSKÖLDSVIK</t>
        </is>
      </c>
      <c r="G1644" t="n">
        <v>16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33557-2025</t>
        </is>
      </c>
      <c r="B1645" s="1" t="n">
        <v>45841.57519675926</v>
      </c>
      <c r="C1645" s="1" t="n">
        <v>45955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33652-2025</t>
        </is>
      </c>
      <c r="B1646" s="1" t="n">
        <v>45841.65756944445</v>
      </c>
      <c r="C1646" s="1" t="n">
        <v>45955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3.8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5595-2023</t>
        </is>
      </c>
      <c r="B1647" s="1" t="n">
        <v>44960</v>
      </c>
      <c r="C1647" s="1" t="n">
        <v>45955</v>
      </c>
      <c r="D1647" t="inlineStr">
        <is>
          <t>VÄSTERNORRLANDS LÄN</t>
        </is>
      </c>
      <c r="E1647" t="inlineStr">
        <is>
          <t>ÖRNSKÖLDSVIK</t>
        </is>
      </c>
      <c r="G1647" t="n">
        <v>22.8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33563-2025</t>
        </is>
      </c>
      <c r="B1648" s="1" t="n">
        <v>45841.57833333333</v>
      </c>
      <c r="C1648" s="1" t="n">
        <v>45955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2.8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33727-2025</t>
        </is>
      </c>
      <c r="B1649" s="1" t="n">
        <v>45842.28965277778</v>
      </c>
      <c r="C1649" s="1" t="n">
        <v>45955</v>
      </c>
      <c r="D1649" t="inlineStr">
        <is>
          <t>VÄSTERNORRLANDS LÄN</t>
        </is>
      </c>
      <c r="E1649" t="inlineStr">
        <is>
          <t>ÖRNSKÖLDSVIK</t>
        </is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33847-2025</t>
        </is>
      </c>
      <c r="B1650" s="1" t="n">
        <v>45842.49149305555</v>
      </c>
      <c r="C1650" s="1" t="n">
        <v>45955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50067-2025</t>
        </is>
      </c>
      <c r="B1651" s="1" t="n">
        <v>45943</v>
      </c>
      <c r="C1651" s="1" t="n">
        <v>45955</v>
      </c>
      <c r="D1651" t="inlineStr">
        <is>
          <t>VÄSTERNORRLANDS LÄN</t>
        </is>
      </c>
      <c r="E1651" t="inlineStr">
        <is>
          <t>ÖRNSKÖLDSVIK</t>
        </is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59287-2024</t>
        </is>
      </c>
      <c r="B1652" s="1" t="n">
        <v>45637</v>
      </c>
      <c r="C1652" s="1" t="n">
        <v>45955</v>
      </c>
      <c r="D1652" t="inlineStr">
        <is>
          <t>VÄSTERNORRLANDS LÄN</t>
        </is>
      </c>
      <c r="E1652" t="inlineStr">
        <is>
          <t>ÖRNSKÖLDSVIK</t>
        </is>
      </c>
      <c r="G1652" t="n">
        <v>3.7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33662-2025</t>
        </is>
      </c>
      <c r="B1653" s="1" t="n">
        <v>45841</v>
      </c>
      <c r="C1653" s="1" t="n">
        <v>45955</v>
      </c>
      <c r="D1653" t="inlineStr">
        <is>
          <t>VÄSTERNORRLANDS LÄN</t>
        </is>
      </c>
      <c r="E1653" t="inlineStr">
        <is>
          <t>ÖRNSKÖLDSVIK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56217-2024</t>
        </is>
      </c>
      <c r="B1654" s="1" t="n">
        <v>45624</v>
      </c>
      <c r="C1654" s="1" t="n">
        <v>45955</v>
      </c>
      <c r="D1654" t="inlineStr">
        <is>
          <t>VÄSTERNORRLANDS LÄN</t>
        </is>
      </c>
      <c r="E1654" t="inlineStr">
        <is>
          <t>ÖRNSKÖLDSVIK</t>
        </is>
      </c>
      <c r="F1654" t="inlineStr">
        <is>
          <t>Holmen skog AB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58725-2024</t>
        </is>
      </c>
      <c r="B1655" s="1" t="n">
        <v>45635.66519675926</v>
      </c>
      <c r="C1655" s="1" t="n">
        <v>45955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5.2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33656-2025</t>
        </is>
      </c>
      <c r="B1656" s="1" t="n">
        <v>45841.65966435185</v>
      </c>
      <c r="C1656" s="1" t="n">
        <v>45955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8.1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49074-2023</t>
        </is>
      </c>
      <c r="B1657" s="1" t="n">
        <v>45210</v>
      </c>
      <c r="C1657" s="1" t="n">
        <v>45955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2.3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39739-2022</t>
        </is>
      </c>
      <c r="B1658" s="1" t="n">
        <v>44819</v>
      </c>
      <c r="C1658" s="1" t="n">
        <v>45955</v>
      </c>
      <c r="D1658" t="inlineStr">
        <is>
          <t>VÄSTERNORRLANDS LÄN</t>
        </is>
      </c>
      <c r="E1658" t="inlineStr">
        <is>
          <t>ÖRNSKÖLDSVIK</t>
        </is>
      </c>
      <c r="G1658" t="n">
        <v>3.4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33734-2025</t>
        </is>
      </c>
      <c r="B1659" s="1" t="n">
        <v>45842.32634259259</v>
      </c>
      <c r="C1659" s="1" t="n">
        <v>45955</v>
      </c>
      <c r="D1659" t="inlineStr">
        <is>
          <t>VÄSTERNORRLANDS LÄN</t>
        </is>
      </c>
      <c r="E1659" t="inlineStr">
        <is>
          <t>ÖRNSKÖLDSVIK</t>
        </is>
      </c>
      <c r="G1659" t="n">
        <v>1.8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41545-2025</t>
        </is>
      </c>
      <c r="B1660" s="1" t="n">
        <v>45901.57559027777</v>
      </c>
      <c r="C1660" s="1" t="n">
        <v>45955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50285-2025</t>
        </is>
      </c>
      <c r="B1661" s="1" t="n">
        <v>45944.39403935185</v>
      </c>
      <c r="C1661" s="1" t="n">
        <v>45955</v>
      </c>
      <c r="D1661" t="inlineStr">
        <is>
          <t>VÄSTERNORRLANDS LÄN</t>
        </is>
      </c>
      <c r="E1661" t="inlineStr">
        <is>
          <t>ÖRNSKÖLDSVIK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59485-2024</t>
        </is>
      </c>
      <c r="B1662" s="1" t="n">
        <v>45638.5315625</v>
      </c>
      <c r="C1662" s="1" t="n">
        <v>45955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SCA</t>
        </is>
      </c>
      <c r="G1662" t="n">
        <v>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12475-2022</t>
        </is>
      </c>
      <c r="B1663" s="1" t="n">
        <v>44638</v>
      </c>
      <c r="C1663" s="1" t="n">
        <v>45955</v>
      </c>
      <c r="D1663" t="inlineStr">
        <is>
          <t>VÄSTERNORRLANDS LÄN</t>
        </is>
      </c>
      <c r="E1663" t="inlineStr">
        <is>
          <t>ÖRNSKÖLDSVIK</t>
        </is>
      </c>
      <c r="G1663" t="n">
        <v>1.7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41455-2025</t>
        </is>
      </c>
      <c r="B1664" s="1" t="n">
        <v>45901.44116898148</v>
      </c>
      <c r="C1664" s="1" t="n">
        <v>45955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7.2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55639-2023</t>
        </is>
      </c>
      <c r="B1665" s="1" t="n">
        <v>45238.92765046296</v>
      </c>
      <c r="C1665" s="1" t="n">
        <v>45955</v>
      </c>
      <c r="D1665" t="inlineStr">
        <is>
          <t>VÄSTERNORRLANDS LÄN</t>
        </is>
      </c>
      <c r="E1665" t="inlineStr">
        <is>
          <t>ÖRNSKÖLDSVIK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41489-2025</t>
        </is>
      </c>
      <c r="B1666" s="1" t="n">
        <v>45901.48653935185</v>
      </c>
      <c r="C1666" s="1" t="n">
        <v>45955</v>
      </c>
      <c r="D1666" t="inlineStr">
        <is>
          <t>VÄSTERNORRLANDS LÄN</t>
        </is>
      </c>
      <c r="E1666" t="inlineStr">
        <is>
          <t>ÖRNSKÖLDSVIK</t>
        </is>
      </c>
      <c r="G1666" t="n">
        <v>8.800000000000001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20856-2024</t>
        </is>
      </c>
      <c r="B1667" s="1" t="n">
        <v>45439.42201388889</v>
      </c>
      <c r="C1667" s="1" t="n">
        <v>45955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Holmen skog AB</t>
        </is>
      </c>
      <c r="G1667" t="n">
        <v>1.1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45820-2023</t>
        </is>
      </c>
      <c r="B1668" s="1" t="n">
        <v>45189</v>
      </c>
      <c r="C1668" s="1" t="n">
        <v>45955</v>
      </c>
      <c r="D1668" t="inlineStr">
        <is>
          <t>VÄSTERNORRLANDS LÄN</t>
        </is>
      </c>
      <c r="E1668" t="inlineStr">
        <is>
          <t>ÖRNSKÖLDSVIK</t>
        </is>
      </c>
      <c r="G1668" t="n">
        <v>0.8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33480-2025</t>
        </is>
      </c>
      <c r="B1669" s="1" t="n">
        <v>45841.49800925926</v>
      </c>
      <c r="C1669" s="1" t="n">
        <v>45955</v>
      </c>
      <c r="D1669" t="inlineStr">
        <is>
          <t>VÄSTERNORRLANDS LÄN</t>
        </is>
      </c>
      <c r="E1669" t="inlineStr">
        <is>
          <t>ÖRNSKÖLDSVIK</t>
        </is>
      </c>
      <c r="F1669" t="inlineStr">
        <is>
          <t>Holmen skog AB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33911-2025</t>
        </is>
      </c>
      <c r="B1670" s="1" t="n">
        <v>45842.60388888889</v>
      </c>
      <c r="C1670" s="1" t="n">
        <v>45955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12.6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33751-2025</t>
        </is>
      </c>
      <c r="B1671" s="1" t="n">
        <v>45842.3641087963</v>
      </c>
      <c r="C1671" s="1" t="n">
        <v>45955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13.6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54688-2024</t>
        </is>
      </c>
      <c r="B1672" s="1" t="n">
        <v>45618</v>
      </c>
      <c r="C1672" s="1" t="n">
        <v>45955</v>
      </c>
      <c r="D1672" t="inlineStr">
        <is>
          <t>VÄSTERNORRLANDS LÄN</t>
        </is>
      </c>
      <c r="E1672" t="inlineStr">
        <is>
          <t>ÖRNSKÖLDSVIK</t>
        </is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54798-2024</t>
        </is>
      </c>
      <c r="B1673" s="1" t="n">
        <v>45618.50070601852</v>
      </c>
      <c r="C1673" s="1" t="n">
        <v>45955</v>
      </c>
      <c r="D1673" t="inlineStr">
        <is>
          <t>VÄSTERNORRLANDS LÄN</t>
        </is>
      </c>
      <c r="E1673" t="inlineStr">
        <is>
          <t>ÖRNSKÖLDSVIK</t>
        </is>
      </c>
      <c r="F1673" t="inlineStr">
        <is>
          <t>Holmen skog AB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8054-2024</t>
        </is>
      </c>
      <c r="B1674" s="1" t="n">
        <v>45351.36135416666</v>
      </c>
      <c r="C1674" s="1" t="n">
        <v>45955</v>
      </c>
      <c r="D1674" t="inlineStr">
        <is>
          <t>VÄSTERNORRLANDS LÄN</t>
        </is>
      </c>
      <c r="E1674" t="inlineStr">
        <is>
          <t>ÖRNSKÖLDSVIK</t>
        </is>
      </c>
      <c r="G1674" t="n">
        <v>3.7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33324-2025</t>
        </is>
      </c>
      <c r="B1675" s="1" t="n">
        <v>45841.34554398148</v>
      </c>
      <c r="C1675" s="1" t="n">
        <v>45955</v>
      </c>
      <c r="D1675" t="inlineStr">
        <is>
          <t>VÄSTERNORRLANDS LÄN</t>
        </is>
      </c>
      <c r="E1675" t="inlineStr">
        <is>
          <t>ÖRNSKÖLDSVIK</t>
        </is>
      </c>
      <c r="F1675" t="inlineStr">
        <is>
          <t>SCA</t>
        </is>
      </c>
      <c r="G1675" t="n">
        <v>12.4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3966-2023</t>
        </is>
      </c>
      <c r="B1676" s="1" t="n">
        <v>44952</v>
      </c>
      <c r="C1676" s="1" t="n">
        <v>45955</v>
      </c>
      <c r="D1676" t="inlineStr">
        <is>
          <t>VÄSTERNORRLANDS LÄN</t>
        </is>
      </c>
      <c r="E1676" t="inlineStr">
        <is>
          <t>ÖRNSKÖLDSVIK</t>
        </is>
      </c>
      <c r="F1676" t="inlineStr">
        <is>
          <t>Holmen skog AB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14117-2024</t>
        </is>
      </c>
      <c r="B1677" s="1" t="n">
        <v>45392</v>
      </c>
      <c r="C1677" s="1" t="n">
        <v>45955</v>
      </c>
      <c r="D1677" t="inlineStr">
        <is>
          <t>VÄSTERNORRLANDS LÄN</t>
        </is>
      </c>
      <c r="E1677" t="inlineStr">
        <is>
          <t>ÖRNSKÖLDSVIK</t>
        </is>
      </c>
      <c r="F1677" t="inlineStr">
        <is>
          <t>Holmen skog AB</t>
        </is>
      </c>
      <c r="G1677" t="n">
        <v>4.4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14124-2024</t>
        </is>
      </c>
      <c r="B1678" s="1" t="n">
        <v>45392</v>
      </c>
      <c r="C1678" s="1" t="n">
        <v>45955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5.5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33620-2025</t>
        </is>
      </c>
      <c r="B1679" s="1" t="n">
        <v>45841</v>
      </c>
      <c r="C1679" s="1" t="n">
        <v>45955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33633-2025</t>
        </is>
      </c>
      <c r="B1680" s="1" t="n">
        <v>45841.64363425926</v>
      </c>
      <c r="C1680" s="1" t="n">
        <v>45955</v>
      </c>
      <c r="D1680" t="inlineStr">
        <is>
          <t>VÄSTERNORRLANDS LÄN</t>
        </is>
      </c>
      <c r="E1680" t="inlineStr">
        <is>
          <t>ÖRNSKÖLDSVIK</t>
        </is>
      </c>
      <c r="F1680" t="inlineStr">
        <is>
          <t>Holmen skog AB</t>
        </is>
      </c>
      <c r="G1680" t="n">
        <v>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33634-2025</t>
        </is>
      </c>
      <c r="B1681" s="1" t="n">
        <v>45841.64438657407</v>
      </c>
      <c r="C1681" s="1" t="n">
        <v>45955</v>
      </c>
      <c r="D1681" t="inlineStr">
        <is>
          <t>VÄSTERNORRLANDS LÄN</t>
        </is>
      </c>
      <c r="E1681" t="inlineStr">
        <is>
          <t>ÖRNSKÖLDSVIK</t>
        </is>
      </c>
      <c r="F1681" t="inlineStr">
        <is>
          <t>Holmen skog AB</t>
        </is>
      </c>
      <c r="G1681" t="n">
        <v>1.4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33568-2025</t>
        </is>
      </c>
      <c r="B1682" s="1" t="n">
        <v>45841.58291666667</v>
      </c>
      <c r="C1682" s="1" t="n">
        <v>45955</v>
      </c>
      <c r="D1682" t="inlineStr">
        <is>
          <t>VÄSTERNORRLANDS LÄN</t>
        </is>
      </c>
      <c r="E1682" t="inlineStr">
        <is>
          <t>ÖRNSKÖLDSVIK</t>
        </is>
      </c>
      <c r="G1682" t="n">
        <v>0.6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33628-2025</t>
        </is>
      </c>
      <c r="B1683" s="1" t="n">
        <v>45841</v>
      </c>
      <c r="C1683" s="1" t="n">
        <v>45955</v>
      </c>
      <c r="D1683" t="inlineStr">
        <is>
          <t>VÄSTERNORRLANDS LÄN</t>
        </is>
      </c>
      <c r="E1683" t="inlineStr">
        <is>
          <t>ÖRNSKÖLDSVIK</t>
        </is>
      </c>
      <c r="G1683" t="n">
        <v>1.7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52376-2024</t>
        </is>
      </c>
      <c r="B1684" s="1" t="n">
        <v>45609.40081018519</v>
      </c>
      <c r="C1684" s="1" t="n">
        <v>45955</v>
      </c>
      <c r="D1684" t="inlineStr">
        <is>
          <t>VÄSTERNORRLANDS LÄN</t>
        </is>
      </c>
      <c r="E1684" t="inlineStr">
        <is>
          <t>ÖRNSKÖLDSVIK</t>
        </is>
      </c>
      <c r="G1684" t="n">
        <v>0.5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28226-2025</t>
        </is>
      </c>
      <c r="B1685" s="1" t="n">
        <v>45818</v>
      </c>
      <c r="C1685" s="1" t="n">
        <v>45955</v>
      </c>
      <c r="D1685" t="inlineStr">
        <is>
          <t>VÄSTERNORRLANDS LÄN</t>
        </is>
      </c>
      <c r="E1685" t="inlineStr">
        <is>
          <t>ÖRNSKÖLDSVIK</t>
        </is>
      </c>
      <c r="G1685" t="n">
        <v>30.6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33524-2025</t>
        </is>
      </c>
      <c r="B1686" s="1" t="n">
        <v>45841.54736111111</v>
      </c>
      <c r="C1686" s="1" t="n">
        <v>45955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Holmen skog AB</t>
        </is>
      </c>
      <c r="G1686" t="n">
        <v>11.5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33587-2025</t>
        </is>
      </c>
      <c r="B1687" s="1" t="n">
        <v>45841</v>
      </c>
      <c r="C1687" s="1" t="n">
        <v>45955</v>
      </c>
      <c r="D1687" t="inlineStr">
        <is>
          <t>VÄSTERNORRLANDS LÄN</t>
        </is>
      </c>
      <c r="E1687" t="inlineStr">
        <is>
          <t>ÖRNSKÖLDSVIK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14508-2021</t>
        </is>
      </c>
      <c r="B1688" s="1" t="n">
        <v>44279.63966435185</v>
      </c>
      <c r="C1688" s="1" t="n">
        <v>45955</v>
      </c>
      <c r="D1688" t="inlineStr">
        <is>
          <t>VÄSTERNORRLANDS LÄN</t>
        </is>
      </c>
      <c r="E1688" t="inlineStr">
        <is>
          <t>ÖRNSKÖLDSVIK</t>
        </is>
      </c>
      <c r="G1688" t="n">
        <v>12.7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51437-2024</t>
        </is>
      </c>
      <c r="B1689" s="1" t="n">
        <v>45604.47586805555</v>
      </c>
      <c r="C1689" s="1" t="n">
        <v>45955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51456-2024</t>
        </is>
      </c>
      <c r="B1690" s="1" t="n">
        <v>45604.49204861111</v>
      </c>
      <c r="C1690" s="1" t="n">
        <v>45955</v>
      </c>
      <c r="D1690" t="inlineStr">
        <is>
          <t>VÄSTERNORRLANDS LÄN</t>
        </is>
      </c>
      <c r="E1690" t="inlineStr">
        <is>
          <t>ÖRNSKÖLDSVIK</t>
        </is>
      </c>
      <c r="F1690" t="inlineStr">
        <is>
          <t>Holmen skog AB</t>
        </is>
      </c>
      <c r="G1690" t="n">
        <v>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33471-2025</t>
        </is>
      </c>
      <c r="B1691" s="1" t="n">
        <v>45841.48929398148</v>
      </c>
      <c r="C1691" s="1" t="n">
        <v>45955</v>
      </c>
      <c r="D1691" t="inlineStr">
        <is>
          <t>VÄSTERNORRLANDS LÄN</t>
        </is>
      </c>
      <c r="E1691" t="inlineStr">
        <is>
          <t>ÖRNSKÖLDSVIK</t>
        </is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50727-2021</t>
        </is>
      </c>
      <c r="B1692" s="1" t="n">
        <v>44459</v>
      </c>
      <c r="C1692" s="1" t="n">
        <v>45955</v>
      </c>
      <c r="D1692" t="inlineStr">
        <is>
          <t>VÄSTERNORRLANDS LÄN</t>
        </is>
      </c>
      <c r="E1692" t="inlineStr">
        <is>
          <t>ÖRNSKÖLDSVIK</t>
        </is>
      </c>
      <c r="G1692" t="n">
        <v>1.7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33558-2025</t>
        </is>
      </c>
      <c r="B1693" s="1" t="n">
        <v>45841.57547453704</v>
      </c>
      <c r="C1693" s="1" t="n">
        <v>45955</v>
      </c>
      <c r="D1693" t="inlineStr">
        <is>
          <t>VÄSTERNORRLANDS LÄN</t>
        </is>
      </c>
      <c r="E1693" t="inlineStr">
        <is>
          <t>ÖRNSKÖLDSVIK</t>
        </is>
      </c>
      <c r="G1693" t="n">
        <v>0.7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48886-2024</t>
        </is>
      </c>
      <c r="B1694" s="1" t="n">
        <v>45594</v>
      </c>
      <c r="C1694" s="1" t="n">
        <v>45955</v>
      </c>
      <c r="D1694" t="inlineStr">
        <is>
          <t>VÄSTERNORRLANDS LÄN</t>
        </is>
      </c>
      <c r="E1694" t="inlineStr">
        <is>
          <t>ÖRNSKÖLDSVIK</t>
        </is>
      </c>
      <c r="G1694" t="n">
        <v>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26715-2025</t>
        </is>
      </c>
      <c r="B1695" s="1" t="n">
        <v>45810.47456018518</v>
      </c>
      <c r="C1695" s="1" t="n">
        <v>45955</v>
      </c>
      <c r="D1695" t="inlineStr">
        <is>
          <t>VÄSTERNORRLANDS LÄN</t>
        </is>
      </c>
      <c r="E1695" t="inlineStr">
        <is>
          <t>ÖRNSKÖLDSVIK</t>
        </is>
      </c>
      <c r="G1695" t="n">
        <v>10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33735-2025</t>
        </is>
      </c>
      <c r="B1696" s="1" t="n">
        <v>45842.33105324074</v>
      </c>
      <c r="C1696" s="1" t="n">
        <v>45955</v>
      </c>
      <c r="D1696" t="inlineStr">
        <is>
          <t>VÄSTERNORRLANDS LÄN</t>
        </is>
      </c>
      <c r="E1696" t="inlineStr">
        <is>
          <t>ÖRNSKÖLDSVIK</t>
        </is>
      </c>
      <c r="G1696" t="n">
        <v>2.3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33739-2025</t>
        </is>
      </c>
      <c r="B1697" s="1" t="n">
        <v>45842.34015046297</v>
      </c>
      <c r="C1697" s="1" t="n">
        <v>45955</v>
      </c>
      <c r="D1697" t="inlineStr">
        <is>
          <t>VÄSTERNORRLANDS LÄN</t>
        </is>
      </c>
      <c r="E1697" t="inlineStr">
        <is>
          <t>ÖRNSKÖLDSVIK</t>
        </is>
      </c>
      <c r="G1697" t="n">
        <v>2.9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33588-2025</t>
        </is>
      </c>
      <c r="B1698" s="1" t="n">
        <v>45841.59636574074</v>
      </c>
      <c r="C1698" s="1" t="n">
        <v>45955</v>
      </c>
      <c r="D1698" t="inlineStr">
        <is>
          <t>VÄSTERNORRLANDS LÄN</t>
        </is>
      </c>
      <c r="E1698" t="inlineStr">
        <is>
          <t>ÖRNSKÖLDSVIK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33596-2025</t>
        </is>
      </c>
      <c r="B1699" s="1" t="n">
        <v>45841.6034375</v>
      </c>
      <c r="C1699" s="1" t="n">
        <v>45955</v>
      </c>
      <c r="D1699" t="inlineStr">
        <is>
          <t>VÄSTERNORRLANDS LÄN</t>
        </is>
      </c>
      <c r="E1699" t="inlineStr">
        <is>
          <t>ÖRNSKÖLDSVIK</t>
        </is>
      </c>
      <c r="F1699" t="inlineStr">
        <is>
          <t>Holmen skog AB</t>
        </is>
      </c>
      <c r="G1699" t="n">
        <v>0.3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33401-2025</t>
        </is>
      </c>
      <c r="B1700" s="1" t="n">
        <v>45841.42359953704</v>
      </c>
      <c r="C1700" s="1" t="n">
        <v>45955</v>
      </c>
      <c r="D1700" t="inlineStr">
        <is>
          <t>VÄSTERNORRLANDS LÄN</t>
        </is>
      </c>
      <c r="E1700" t="inlineStr">
        <is>
          <t>ÖRNSKÖLDSVIK</t>
        </is>
      </c>
      <c r="G1700" t="n">
        <v>1.2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33357-2025</t>
        </is>
      </c>
      <c r="B1701" s="1" t="n">
        <v>45841</v>
      </c>
      <c r="C1701" s="1" t="n">
        <v>45955</v>
      </c>
      <c r="D1701" t="inlineStr">
        <is>
          <t>VÄSTERNORRLANDS LÄN</t>
        </is>
      </c>
      <c r="E1701" t="inlineStr">
        <is>
          <t>ÖRNSKÖLDSVIK</t>
        </is>
      </c>
      <c r="G1701" t="n">
        <v>1.8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33359-2025</t>
        </is>
      </c>
      <c r="B1702" s="1" t="n">
        <v>45841.38116898148</v>
      </c>
      <c r="C1702" s="1" t="n">
        <v>45955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11.2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3515-2025</t>
        </is>
      </c>
      <c r="B1703" s="1" t="n">
        <v>45680</v>
      </c>
      <c r="C1703" s="1" t="n">
        <v>45955</v>
      </c>
      <c r="D1703" t="inlineStr">
        <is>
          <t>VÄSTERNORRLANDS LÄN</t>
        </is>
      </c>
      <c r="E1703" t="inlineStr">
        <is>
          <t>ÖRNSKÖLDSVIK</t>
        </is>
      </c>
      <c r="G1703" t="n">
        <v>14.1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33886-2025</t>
        </is>
      </c>
      <c r="B1704" s="1" t="n">
        <v>45842.57224537037</v>
      </c>
      <c r="C1704" s="1" t="n">
        <v>45955</v>
      </c>
      <c r="D1704" t="inlineStr">
        <is>
          <t>VÄSTERNORRLANDS LÄN</t>
        </is>
      </c>
      <c r="E1704" t="inlineStr">
        <is>
          <t>ÖRNSKÖLDSVIK</t>
        </is>
      </c>
      <c r="G1704" t="n">
        <v>1.3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34447-2025</t>
        </is>
      </c>
      <c r="B1705" s="1" t="n">
        <v>45845</v>
      </c>
      <c r="C1705" s="1" t="n">
        <v>45955</v>
      </c>
      <c r="D1705" t="inlineStr">
        <is>
          <t>VÄSTERNORRLANDS LÄN</t>
        </is>
      </c>
      <c r="E1705" t="inlineStr">
        <is>
          <t>ÖRNSKÖLDSVIK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34462-2024</t>
        </is>
      </c>
      <c r="B1706" s="1" t="n">
        <v>45525</v>
      </c>
      <c r="C1706" s="1" t="n">
        <v>45955</v>
      </c>
      <c r="D1706" t="inlineStr">
        <is>
          <t>VÄSTERNORRLANDS LÄN</t>
        </is>
      </c>
      <c r="E1706" t="inlineStr">
        <is>
          <t>ÖRNSKÖLDSVIK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33922-2023</t>
        </is>
      </c>
      <c r="B1707" s="1" t="n">
        <v>45122</v>
      </c>
      <c r="C1707" s="1" t="n">
        <v>45955</v>
      </c>
      <c r="D1707" t="inlineStr">
        <is>
          <t>VÄSTERNORRLANDS LÄN</t>
        </is>
      </c>
      <c r="E1707" t="inlineStr">
        <is>
          <t>ÖRNSKÖLDSVIK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58775-2022</t>
        </is>
      </c>
      <c r="B1708" s="1" t="n">
        <v>44903.38847222222</v>
      </c>
      <c r="C1708" s="1" t="n">
        <v>45955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Holmen skog AB</t>
        </is>
      </c>
      <c r="G1708" t="n">
        <v>2.8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20333-2025</t>
        </is>
      </c>
      <c r="B1709" s="1" t="n">
        <v>45775.3646875</v>
      </c>
      <c r="C1709" s="1" t="n">
        <v>45955</v>
      </c>
      <c r="D1709" t="inlineStr">
        <is>
          <t>VÄSTERNORRLANDS LÄN</t>
        </is>
      </c>
      <c r="E1709" t="inlineStr">
        <is>
          <t>ÖRNSKÖLDSVIK</t>
        </is>
      </c>
      <c r="F1709" t="inlineStr">
        <is>
          <t>Holmen skog AB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34599-2025</t>
        </is>
      </c>
      <c r="B1710" s="1" t="n">
        <v>45846</v>
      </c>
      <c r="C1710" s="1" t="n">
        <v>45955</v>
      </c>
      <c r="D1710" t="inlineStr">
        <is>
          <t>VÄSTERNORRLANDS LÄN</t>
        </is>
      </c>
      <c r="E1710" t="inlineStr">
        <is>
          <t>ÖRNSKÖLDSVIK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34428-2025</t>
        </is>
      </c>
      <c r="B1711" s="1" t="n">
        <v>45845</v>
      </c>
      <c r="C1711" s="1" t="n">
        <v>45955</v>
      </c>
      <c r="D1711" t="inlineStr">
        <is>
          <t>VÄSTERNORRLANDS LÄN</t>
        </is>
      </c>
      <c r="E1711" t="inlineStr">
        <is>
          <t>ÖRNSKÖLDSVIK</t>
        </is>
      </c>
      <c r="G1711" t="n">
        <v>5.2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41522-2025</t>
        </is>
      </c>
      <c r="B1712" s="1" t="n">
        <v>45901.55219907407</v>
      </c>
      <c r="C1712" s="1" t="n">
        <v>45955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Holmen skog AB</t>
        </is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50165-2025</t>
        </is>
      </c>
      <c r="B1713" s="1" t="n">
        <v>45943.5905324074</v>
      </c>
      <c r="C1713" s="1" t="n">
        <v>45955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4.9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41742-2025</t>
        </is>
      </c>
      <c r="B1714" s="1" t="n">
        <v>45902.47954861111</v>
      </c>
      <c r="C1714" s="1" t="n">
        <v>45955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Holmen skog AB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34420-2025</t>
        </is>
      </c>
      <c r="B1715" s="1" t="n">
        <v>45846.66490740741</v>
      </c>
      <c r="C1715" s="1" t="n">
        <v>45955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34422-2025</t>
        </is>
      </c>
      <c r="B1716" s="1" t="n">
        <v>45845</v>
      </c>
      <c r="C1716" s="1" t="n">
        <v>45955</v>
      </c>
      <c r="D1716" t="inlineStr">
        <is>
          <t>VÄSTERNORRLANDS LÄN</t>
        </is>
      </c>
      <c r="E1716" t="inlineStr">
        <is>
          <t>ÖRNSKÖLDSVIK</t>
        </is>
      </c>
      <c r="G1716" t="n">
        <v>2.3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41586-2025</t>
        </is>
      </c>
      <c r="B1717" s="1" t="n">
        <v>45901</v>
      </c>
      <c r="C1717" s="1" t="n">
        <v>45955</v>
      </c>
      <c r="D1717" t="inlineStr">
        <is>
          <t>VÄSTERNORRLANDS LÄN</t>
        </is>
      </c>
      <c r="E1717" t="inlineStr">
        <is>
          <t>ÖRNSKÖLDSVIK</t>
        </is>
      </c>
      <c r="G1717" t="n">
        <v>13.6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50127-2025</t>
        </is>
      </c>
      <c r="B1718" s="1" t="n">
        <v>45943.55300925926</v>
      </c>
      <c r="C1718" s="1" t="n">
        <v>45955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3.7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61757-2020</t>
        </is>
      </c>
      <c r="B1719" s="1" t="n">
        <v>44158</v>
      </c>
      <c r="C1719" s="1" t="n">
        <v>45955</v>
      </c>
      <c r="D1719" t="inlineStr">
        <is>
          <t>VÄSTERNORRLANDS LÄN</t>
        </is>
      </c>
      <c r="E1719" t="inlineStr">
        <is>
          <t>ÖRNSKÖLDSVIK</t>
        </is>
      </c>
      <c r="F1719" t="inlineStr">
        <is>
          <t>Holmen skog AB</t>
        </is>
      </c>
      <c r="G1719" t="n">
        <v>0.5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33368-2024</t>
        </is>
      </c>
      <c r="B1720" s="1" t="n">
        <v>45519</v>
      </c>
      <c r="C1720" s="1" t="n">
        <v>45955</v>
      </c>
      <c r="D1720" t="inlineStr">
        <is>
          <t>VÄSTERNORRLANDS LÄN</t>
        </is>
      </c>
      <c r="E1720" t="inlineStr">
        <is>
          <t>ÖRNSKÖLDSVIK</t>
        </is>
      </c>
      <c r="F1720" t="inlineStr">
        <is>
          <t>Holmen skog AB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50404-2025</t>
        </is>
      </c>
      <c r="B1721" s="1" t="n">
        <v>45944.63642361111</v>
      </c>
      <c r="C1721" s="1" t="n">
        <v>45955</v>
      </c>
      <c r="D1721" t="inlineStr">
        <is>
          <t>VÄSTERNORRLANDS LÄN</t>
        </is>
      </c>
      <c r="E1721" t="inlineStr">
        <is>
          <t>ÖRNSKÖLDSVIK</t>
        </is>
      </c>
      <c r="F1721" t="inlineStr">
        <is>
          <t>Holmen skog AB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50382-2025</t>
        </is>
      </c>
      <c r="B1722" s="1" t="n">
        <v>45944.60185185185</v>
      </c>
      <c r="C1722" s="1" t="n">
        <v>45955</v>
      </c>
      <c r="D1722" t="inlineStr">
        <is>
          <t>VÄSTERNORRLANDS LÄN</t>
        </is>
      </c>
      <c r="E1722" t="inlineStr">
        <is>
          <t>ÖRNSKÖLDSVIK</t>
        </is>
      </c>
      <c r="G1722" t="n">
        <v>1.4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50017-2025</t>
        </is>
      </c>
      <c r="B1723" s="1" t="n">
        <v>45943.36004629629</v>
      </c>
      <c r="C1723" s="1" t="n">
        <v>45955</v>
      </c>
      <c r="D1723" t="inlineStr">
        <is>
          <t>VÄSTERNORRLANDS LÄN</t>
        </is>
      </c>
      <c r="E1723" t="inlineStr">
        <is>
          <t>ÖRNSKÖLDSVIK</t>
        </is>
      </c>
      <c r="F1723" t="inlineStr">
        <is>
          <t>Holmen skog AB</t>
        </is>
      </c>
      <c r="G1723" t="n">
        <v>8.300000000000001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3439-2025</t>
        </is>
      </c>
      <c r="B1724" s="1" t="n">
        <v>45680.44873842593</v>
      </c>
      <c r="C1724" s="1" t="n">
        <v>45955</v>
      </c>
      <c r="D1724" t="inlineStr">
        <is>
          <t>VÄSTERNORRLANDS LÄN</t>
        </is>
      </c>
      <c r="E1724" t="inlineStr">
        <is>
          <t>ÖRNSKÖLDSVIK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34431-2025</t>
        </is>
      </c>
      <c r="B1725" s="1" t="n">
        <v>45845</v>
      </c>
      <c r="C1725" s="1" t="n">
        <v>45955</v>
      </c>
      <c r="D1725" t="inlineStr">
        <is>
          <t>VÄSTERNORRLANDS LÄN</t>
        </is>
      </c>
      <c r="E1725" t="inlineStr">
        <is>
          <t>ÖRNSKÖLDSVIK</t>
        </is>
      </c>
      <c r="G1725" t="n">
        <v>7.4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34432-2025</t>
        </is>
      </c>
      <c r="B1726" s="1" t="n">
        <v>45845</v>
      </c>
      <c r="C1726" s="1" t="n">
        <v>45955</v>
      </c>
      <c r="D1726" t="inlineStr">
        <is>
          <t>VÄSTERNORRLANDS LÄN</t>
        </is>
      </c>
      <c r="E1726" t="inlineStr">
        <is>
          <t>ÖRNSKÖLDSVIK</t>
        </is>
      </c>
      <c r="G1726" t="n">
        <v>6.4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7820-2025</t>
        </is>
      </c>
      <c r="B1727" s="1" t="n">
        <v>45706</v>
      </c>
      <c r="C1727" s="1" t="n">
        <v>45955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SCA</t>
        </is>
      </c>
      <c r="G1727" t="n">
        <v>2.4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50597-2025</t>
        </is>
      </c>
      <c r="B1728" s="1" t="n">
        <v>45945.60997685185</v>
      </c>
      <c r="C1728" s="1" t="n">
        <v>45955</v>
      </c>
      <c r="D1728" t="inlineStr">
        <is>
          <t>VÄSTERNORRLANDS LÄN</t>
        </is>
      </c>
      <c r="E1728" t="inlineStr">
        <is>
          <t>ÖRNSKÖLDSVIK</t>
        </is>
      </c>
      <c r="F1728" t="inlineStr">
        <is>
          <t>Holmen skog AB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45942-2023</t>
        </is>
      </c>
      <c r="B1729" s="1" t="n">
        <v>45195</v>
      </c>
      <c r="C1729" s="1" t="n">
        <v>45955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SCA</t>
        </is>
      </c>
      <c r="G1729" t="n">
        <v>2.2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25093-2021</t>
        </is>
      </c>
      <c r="B1730" s="1" t="n">
        <v>44341</v>
      </c>
      <c r="C1730" s="1" t="n">
        <v>45955</v>
      </c>
      <c r="D1730" t="inlineStr">
        <is>
          <t>VÄSTERNORRLANDS LÄN</t>
        </is>
      </c>
      <c r="E1730" t="inlineStr">
        <is>
          <t>ÖRNSKÖLDSVIK</t>
        </is>
      </c>
      <c r="G1730" t="n">
        <v>1.1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1795-2025</t>
        </is>
      </c>
      <c r="B1731" s="1" t="n">
        <v>45670</v>
      </c>
      <c r="C1731" s="1" t="n">
        <v>45955</v>
      </c>
      <c r="D1731" t="inlineStr">
        <is>
          <t>VÄSTERNORRLANDS LÄN</t>
        </is>
      </c>
      <c r="E1731" t="inlineStr">
        <is>
          <t>ÖRNSKÖLDSVIK</t>
        </is>
      </c>
      <c r="G1731" t="n">
        <v>2.1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17874-2022</t>
        </is>
      </c>
      <c r="B1732" s="1" t="n">
        <v>44683</v>
      </c>
      <c r="C1732" s="1" t="n">
        <v>45955</v>
      </c>
      <c r="D1732" t="inlineStr">
        <is>
          <t>VÄSTERNORRLANDS LÄN</t>
        </is>
      </c>
      <c r="E1732" t="inlineStr">
        <is>
          <t>ÖRNSKÖLDSVIK</t>
        </is>
      </c>
      <c r="G1732" t="n">
        <v>2.7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42235-2023</t>
        </is>
      </c>
      <c r="B1733" s="1" t="n">
        <v>45180</v>
      </c>
      <c r="C1733" s="1" t="n">
        <v>45955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Holmen skog AB</t>
        </is>
      </c>
      <c r="G1733" t="n">
        <v>4.1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50904-2025</t>
        </is>
      </c>
      <c r="B1734" s="1" t="n">
        <v>45946.6493287037</v>
      </c>
      <c r="C1734" s="1" t="n">
        <v>45955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Holmen skog AB</t>
        </is>
      </c>
      <c r="G1734" t="n">
        <v>3.9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41891-2025</t>
        </is>
      </c>
      <c r="B1735" s="1" t="n">
        <v>45903.3791087963</v>
      </c>
      <c r="C1735" s="1" t="n">
        <v>45955</v>
      </c>
      <c r="D1735" t="inlineStr">
        <is>
          <t>VÄSTERNORRLANDS LÄN</t>
        </is>
      </c>
      <c r="E1735" t="inlineStr">
        <is>
          <t>ÖRNSKÖLDSVIK</t>
        </is>
      </c>
      <c r="G1735" t="n">
        <v>4.2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42254-2025</t>
        </is>
      </c>
      <c r="B1736" s="1" t="n">
        <v>45904.58797453704</v>
      </c>
      <c r="C1736" s="1" t="n">
        <v>45955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Holmen skog AB</t>
        </is>
      </c>
      <c r="G1736" t="n">
        <v>2.1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61255-2024</t>
        </is>
      </c>
      <c r="B1737" s="1" t="n">
        <v>45644</v>
      </c>
      <c r="C1737" s="1" t="n">
        <v>45955</v>
      </c>
      <c r="D1737" t="inlineStr">
        <is>
          <t>VÄSTERNORRLANDS LÄN</t>
        </is>
      </c>
      <c r="E1737" t="inlineStr">
        <is>
          <t>ÖRNSKÖLDSVIK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42239-2025</t>
        </is>
      </c>
      <c r="B1738" s="1" t="n">
        <v>45904.56450231482</v>
      </c>
      <c r="C1738" s="1" t="n">
        <v>45955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Holmen skog AB</t>
        </is>
      </c>
      <c r="G1738" t="n">
        <v>1.8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50796-2024</t>
        </is>
      </c>
      <c r="B1739" s="1" t="n">
        <v>45602.48866898148</v>
      </c>
      <c r="C1739" s="1" t="n">
        <v>45955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0.8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5891-2021</t>
        </is>
      </c>
      <c r="B1740" s="1" t="n">
        <v>44231</v>
      </c>
      <c r="C1740" s="1" t="n">
        <v>45955</v>
      </c>
      <c r="D1740" t="inlineStr">
        <is>
          <t>VÄSTERNORRLANDS LÄN</t>
        </is>
      </c>
      <c r="E1740" t="inlineStr">
        <is>
          <t>ÖRNSKÖLDSVIK</t>
        </is>
      </c>
      <c r="G1740" t="n">
        <v>2.2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20541-2025</t>
        </is>
      </c>
      <c r="B1741" s="1" t="n">
        <v>45775.62486111111</v>
      </c>
      <c r="C1741" s="1" t="n">
        <v>45955</v>
      </c>
      <c r="D1741" t="inlineStr">
        <is>
          <t>VÄSTERNORRLANDS LÄN</t>
        </is>
      </c>
      <c r="E1741" t="inlineStr">
        <is>
          <t>ÖRNSKÖLDSVIK</t>
        </is>
      </c>
      <c r="G1741" t="n">
        <v>8.1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50602-2025</t>
        </is>
      </c>
      <c r="B1742" s="1" t="n">
        <v>45945.61494212963</v>
      </c>
      <c r="C1742" s="1" t="n">
        <v>45955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0.9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41956-2025</t>
        </is>
      </c>
      <c r="B1743" s="1" t="n">
        <v>45903.46487268519</v>
      </c>
      <c r="C1743" s="1" t="n">
        <v>45955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Holmen skog AB</t>
        </is>
      </c>
      <c r="G1743" t="n">
        <v>2.2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41989-2025</t>
        </is>
      </c>
      <c r="B1744" s="1" t="n">
        <v>45903.54394675926</v>
      </c>
      <c r="C1744" s="1" t="n">
        <v>45955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1.6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34847-2023</t>
        </is>
      </c>
      <c r="B1745" s="1" t="n">
        <v>45141.95984953704</v>
      </c>
      <c r="C1745" s="1" t="n">
        <v>45955</v>
      </c>
      <c r="D1745" t="inlineStr">
        <is>
          <t>VÄSTERNORRLANDS LÄN</t>
        </is>
      </c>
      <c r="E1745" t="inlineStr">
        <is>
          <t>ÖRNSKÖLDSVIK</t>
        </is>
      </c>
      <c r="F1745" t="inlineStr">
        <is>
          <t>SCA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35379-2023</t>
        </is>
      </c>
      <c r="B1746" s="1" t="n">
        <v>45145</v>
      </c>
      <c r="C1746" s="1" t="n">
        <v>45955</v>
      </c>
      <c r="D1746" t="inlineStr">
        <is>
          <t>VÄSTERNORRLANDS LÄN</t>
        </is>
      </c>
      <c r="E1746" t="inlineStr">
        <is>
          <t>ÖRNSKÖLDSVIK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13225-2023</t>
        </is>
      </c>
      <c r="B1747" s="1" t="n">
        <v>45002</v>
      </c>
      <c r="C1747" s="1" t="n">
        <v>45955</v>
      </c>
      <c r="D1747" t="inlineStr">
        <is>
          <t>VÄSTERNORRLANDS LÄN</t>
        </is>
      </c>
      <c r="E1747" t="inlineStr">
        <is>
          <t>ÖRNSKÖLDSVIK</t>
        </is>
      </c>
      <c r="G1747" t="n">
        <v>2.7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13226-2023</t>
        </is>
      </c>
      <c r="B1748" s="1" t="n">
        <v>45002</v>
      </c>
      <c r="C1748" s="1" t="n">
        <v>45955</v>
      </c>
      <c r="D1748" t="inlineStr">
        <is>
          <t>VÄSTERNORRLANDS LÄN</t>
        </is>
      </c>
      <c r="E1748" t="inlineStr">
        <is>
          <t>ÖRNSKÖLDSVIK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20540-2022</t>
        </is>
      </c>
      <c r="B1749" s="1" t="n">
        <v>44700</v>
      </c>
      <c r="C1749" s="1" t="n">
        <v>45955</v>
      </c>
      <c r="D1749" t="inlineStr">
        <is>
          <t>VÄSTERNORRLANDS LÄN</t>
        </is>
      </c>
      <c r="E1749" t="inlineStr">
        <is>
          <t>ÖRNSKÖLDSVIK</t>
        </is>
      </c>
      <c r="G1749" t="n">
        <v>1.5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13279-2023</t>
        </is>
      </c>
      <c r="B1750" s="1" t="n">
        <v>45004</v>
      </c>
      <c r="C1750" s="1" t="n">
        <v>45955</v>
      </c>
      <c r="D1750" t="inlineStr">
        <is>
          <t>VÄSTERNORRLANDS LÄN</t>
        </is>
      </c>
      <c r="E1750" t="inlineStr">
        <is>
          <t>ÖRNSKÖLDSVIK</t>
        </is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34074-2025</t>
        </is>
      </c>
      <c r="B1751" s="1" t="n">
        <v>45845.44815972223</v>
      </c>
      <c r="C1751" s="1" t="n">
        <v>45955</v>
      </c>
      <c r="D1751" t="inlineStr">
        <is>
          <t>VÄSTERNORRLANDS LÄN</t>
        </is>
      </c>
      <c r="E1751" t="inlineStr">
        <is>
          <t>ÖRNSKÖLDSVIK</t>
        </is>
      </c>
      <c r="G1751" t="n">
        <v>4.1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35555-2023</t>
        </is>
      </c>
      <c r="B1752" s="1" t="n">
        <v>45146</v>
      </c>
      <c r="C1752" s="1" t="n">
        <v>45955</v>
      </c>
      <c r="D1752" t="inlineStr">
        <is>
          <t>VÄSTERNORRLANDS LÄN</t>
        </is>
      </c>
      <c r="E1752" t="inlineStr">
        <is>
          <t>ÖRNSKÖLDSVIK</t>
        </is>
      </c>
      <c r="G1752" t="n">
        <v>4.7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34427-2025</t>
        </is>
      </c>
      <c r="B1753" s="1" t="n">
        <v>45846.67054398148</v>
      </c>
      <c r="C1753" s="1" t="n">
        <v>45955</v>
      </c>
      <c r="D1753" t="inlineStr">
        <is>
          <t>VÄSTERNORRLANDS LÄN</t>
        </is>
      </c>
      <c r="E1753" t="inlineStr">
        <is>
          <t>ÖRNSKÖLDSVIK</t>
        </is>
      </c>
      <c r="G1753" t="n">
        <v>0.5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50480-2025</t>
        </is>
      </c>
      <c r="B1754" s="1" t="n">
        <v>45945.36724537037</v>
      </c>
      <c r="C1754" s="1" t="n">
        <v>45955</v>
      </c>
      <c r="D1754" t="inlineStr">
        <is>
          <t>VÄSTERNORRLANDS LÄN</t>
        </is>
      </c>
      <c r="E1754" t="inlineStr">
        <is>
          <t>ÖRNSKÖLDSVIK</t>
        </is>
      </c>
      <c r="F1754" t="inlineStr">
        <is>
          <t>Holmen skog AB</t>
        </is>
      </c>
      <c r="G1754" t="n">
        <v>2.6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58170-2021</t>
        </is>
      </c>
      <c r="B1755" s="1" t="n">
        <v>44487</v>
      </c>
      <c r="C1755" s="1" t="n">
        <v>45955</v>
      </c>
      <c r="D1755" t="inlineStr">
        <is>
          <t>VÄSTERNORRLANDS LÄN</t>
        </is>
      </c>
      <c r="E1755" t="inlineStr">
        <is>
          <t>ÖRNSKÖLDSVIK</t>
        </is>
      </c>
      <c r="G1755" t="n">
        <v>6.3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60494-2024</t>
        </is>
      </c>
      <c r="B1756" s="1" t="n">
        <v>45643.656875</v>
      </c>
      <c r="C1756" s="1" t="n">
        <v>45955</v>
      </c>
      <c r="D1756" t="inlineStr">
        <is>
          <t>VÄSTERNORRLANDS LÄN</t>
        </is>
      </c>
      <c r="E1756" t="inlineStr">
        <is>
          <t>ÖRNSKÖLDSVIK</t>
        </is>
      </c>
      <c r="F1756" t="inlineStr">
        <is>
          <t>SCA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42299-2025</t>
        </is>
      </c>
      <c r="B1757" s="1" t="n">
        <v>45904.64100694445</v>
      </c>
      <c r="C1757" s="1" t="n">
        <v>45955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Holmen skog AB</t>
        </is>
      </c>
      <c r="G1757" t="n">
        <v>2.1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34445-2025</t>
        </is>
      </c>
      <c r="B1758" s="1" t="n">
        <v>45845</v>
      </c>
      <c r="C1758" s="1" t="n">
        <v>45955</v>
      </c>
      <c r="D1758" t="inlineStr">
        <is>
          <t>VÄSTERNORRLANDS LÄN</t>
        </is>
      </c>
      <c r="E1758" t="inlineStr">
        <is>
          <t>ÖRNSKÖLDSVIK</t>
        </is>
      </c>
      <c r="G1758" t="n">
        <v>24.6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34063-2025</t>
        </is>
      </c>
      <c r="B1759" s="1" t="n">
        <v>45845.42737268518</v>
      </c>
      <c r="C1759" s="1" t="n">
        <v>45955</v>
      </c>
      <c r="D1759" t="inlineStr">
        <is>
          <t>VÄSTERNORRLANDS LÄN</t>
        </is>
      </c>
      <c r="E1759" t="inlineStr">
        <is>
          <t>ÖRNSKÖLDSVIK</t>
        </is>
      </c>
      <c r="G1759" t="n">
        <v>6.2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50466-2025</t>
        </is>
      </c>
      <c r="B1760" s="1" t="n">
        <v>45945.35434027778</v>
      </c>
      <c r="C1760" s="1" t="n">
        <v>45955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8.4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50469-2025</t>
        </is>
      </c>
      <c r="B1761" s="1" t="n">
        <v>45945.36196759259</v>
      </c>
      <c r="C1761" s="1" t="n">
        <v>45955</v>
      </c>
      <c r="D1761" t="inlineStr">
        <is>
          <t>VÄSTERNORRLANDS LÄN</t>
        </is>
      </c>
      <c r="E1761" t="inlineStr">
        <is>
          <t>ÖRNSKÖLDSVIK</t>
        </is>
      </c>
      <c r="F1761" t="inlineStr">
        <is>
          <t>Holmen skog AB</t>
        </is>
      </c>
      <c r="G1761" t="n">
        <v>0.8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41976-2025</t>
        </is>
      </c>
      <c r="B1762" s="1" t="n">
        <v>45903.49787037037</v>
      </c>
      <c r="C1762" s="1" t="n">
        <v>45955</v>
      </c>
      <c r="D1762" t="inlineStr">
        <is>
          <t>VÄSTERNORRLANDS LÄN</t>
        </is>
      </c>
      <c r="E1762" t="inlineStr">
        <is>
          <t>ÖRNSKÖLDSVIK</t>
        </is>
      </c>
      <c r="F1762" t="inlineStr">
        <is>
          <t>Holmen skog AB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41894-2025</t>
        </is>
      </c>
      <c r="B1763" s="1" t="n">
        <v>45903.38273148148</v>
      </c>
      <c r="C1763" s="1" t="n">
        <v>45955</v>
      </c>
      <c r="D1763" t="inlineStr">
        <is>
          <t>VÄSTERNORRLANDS LÄN</t>
        </is>
      </c>
      <c r="E1763" t="inlineStr">
        <is>
          <t>ÖRNSKÖLDSVIK</t>
        </is>
      </c>
      <c r="F1763" t="inlineStr">
        <is>
          <t>Holmen skog AB</t>
        </is>
      </c>
      <c r="G1763" t="n">
        <v>1.7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11050-2023</t>
        </is>
      </c>
      <c r="B1764" s="1" t="n">
        <v>44991</v>
      </c>
      <c r="C1764" s="1" t="n">
        <v>45955</v>
      </c>
      <c r="D1764" t="inlineStr">
        <is>
          <t>VÄSTERNORRLANDS LÄN</t>
        </is>
      </c>
      <c r="E1764" t="inlineStr">
        <is>
          <t>ÖRNSKÖLDSVIK</t>
        </is>
      </c>
      <c r="F1764" t="inlineStr">
        <is>
          <t>SCA</t>
        </is>
      </c>
      <c r="G1764" t="n">
        <v>2.6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33901-2023</t>
        </is>
      </c>
      <c r="B1765" s="1" t="n">
        <v>45122</v>
      </c>
      <c r="C1765" s="1" t="n">
        <v>45955</v>
      </c>
      <c r="D1765" t="inlineStr">
        <is>
          <t>VÄSTERNORRLANDS LÄN</t>
        </is>
      </c>
      <c r="E1765" t="inlineStr">
        <is>
          <t>ÖRNSKÖLDSVIK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13887-2022</t>
        </is>
      </c>
      <c r="B1766" s="1" t="n">
        <v>44649</v>
      </c>
      <c r="C1766" s="1" t="n">
        <v>45955</v>
      </c>
      <c r="D1766" t="inlineStr">
        <is>
          <t>VÄSTERNORRLANDS LÄN</t>
        </is>
      </c>
      <c r="E1766" t="inlineStr">
        <is>
          <t>ÖRNSKÖLDSVIK</t>
        </is>
      </c>
      <c r="G1766" t="n">
        <v>20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34259-2025</t>
        </is>
      </c>
      <c r="B1767" s="1" t="n">
        <v>45845.71927083333</v>
      </c>
      <c r="C1767" s="1" t="n">
        <v>45955</v>
      </c>
      <c r="D1767" t="inlineStr">
        <is>
          <t>VÄSTERNORRLANDS LÄN</t>
        </is>
      </c>
      <c r="E1767" t="inlineStr">
        <is>
          <t>ÖRNSKÖLDSVIK</t>
        </is>
      </c>
      <c r="F1767" t="inlineStr">
        <is>
          <t>SCA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42035-2025</t>
        </is>
      </c>
      <c r="B1768" s="1" t="n">
        <v>45903.61159722223</v>
      </c>
      <c r="C1768" s="1" t="n">
        <v>45955</v>
      </c>
      <c r="D1768" t="inlineStr">
        <is>
          <t>VÄSTERNORRLANDS LÄN</t>
        </is>
      </c>
      <c r="E1768" t="inlineStr">
        <is>
          <t>ÖRNSKÖLDSVIK</t>
        </is>
      </c>
      <c r="G1768" t="n">
        <v>6.8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41931-2025</t>
        </is>
      </c>
      <c r="B1769" s="1" t="n">
        <v>45903.4346412037</v>
      </c>
      <c r="C1769" s="1" t="n">
        <v>45955</v>
      </c>
      <c r="D1769" t="inlineStr">
        <is>
          <t>VÄSTERNORRLANDS LÄN</t>
        </is>
      </c>
      <c r="E1769" t="inlineStr">
        <is>
          <t>ÖRNSKÖLDSVIK</t>
        </is>
      </c>
      <c r="F1769" t="inlineStr">
        <is>
          <t>Holmen skog AB</t>
        </is>
      </c>
      <c r="G1769" t="n">
        <v>1.3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34449-2025</t>
        </is>
      </c>
      <c r="B1770" s="1" t="n">
        <v>45845</v>
      </c>
      <c r="C1770" s="1" t="n">
        <v>45955</v>
      </c>
      <c r="D1770" t="inlineStr">
        <is>
          <t>VÄSTERNORRLANDS LÄN</t>
        </is>
      </c>
      <c r="E1770" t="inlineStr">
        <is>
          <t>ÖRNSKÖLDSVIK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34448-2025</t>
        </is>
      </c>
      <c r="B1771" s="1" t="n">
        <v>45845</v>
      </c>
      <c r="C1771" s="1" t="n">
        <v>45955</v>
      </c>
      <c r="D1771" t="inlineStr">
        <is>
          <t>VÄSTERNORRLANDS LÄN</t>
        </is>
      </c>
      <c r="E1771" t="inlineStr">
        <is>
          <t>ÖRNSKÖLDSVIK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34594-2025</t>
        </is>
      </c>
      <c r="B1772" s="1" t="n">
        <v>45846</v>
      </c>
      <c r="C1772" s="1" t="n">
        <v>45955</v>
      </c>
      <c r="D1772" t="inlineStr">
        <is>
          <t>VÄSTERNORRLANDS LÄN</t>
        </is>
      </c>
      <c r="E1772" t="inlineStr">
        <is>
          <t>ÖRNSKÖLDSVIK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250-2024</t>
        </is>
      </c>
      <c r="B1773" s="1" t="n">
        <v>45294</v>
      </c>
      <c r="C1773" s="1" t="n">
        <v>45955</v>
      </c>
      <c r="D1773" t="inlineStr">
        <is>
          <t>VÄSTERNORRLANDS LÄN</t>
        </is>
      </c>
      <c r="E1773" t="inlineStr">
        <is>
          <t>ÖRNSKÖLDSVIK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8707-2024</t>
        </is>
      </c>
      <c r="B1774" s="1" t="n">
        <v>45356.38680555556</v>
      </c>
      <c r="C1774" s="1" t="n">
        <v>45955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Holmen skog AB</t>
        </is>
      </c>
      <c r="G1774" t="n">
        <v>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50568-2025</t>
        </is>
      </c>
      <c r="B1775" s="1" t="n">
        <v>45945.57202546296</v>
      </c>
      <c r="C1775" s="1" t="n">
        <v>45955</v>
      </c>
      <c r="D1775" t="inlineStr">
        <is>
          <t>VÄSTERNORRLANDS LÄN</t>
        </is>
      </c>
      <c r="E1775" t="inlineStr">
        <is>
          <t>ÖRNSKÖLDSVIK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34704-2025</t>
        </is>
      </c>
      <c r="B1776" s="1" t="n">
        <v>45848.48954861111</v>
      </c>
      <c r="C1776" s="1" t="n">
        <v>45955</v>
      </c>
      <c r="D1776" t="inlineStr">
        <is>
          <t>VÄSTERNORRLANDS LÄN</t>
        </is>
      </c>
      <c r="E1776" t="inlineStr">
        <is>
          <t>ÖRNSKÖLDSVIK</t>
        </is>
      </c>
      <c r="G1776" t="n">
        <v>12.2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42010-2025</t>
        </is>
      </c>
      <c r="B1777" s="1" t="n">
        <v>45903.56363425926</v>
      </c>
      <c r="C1777" s="1" t="n">
        <v>45955</v>
      </c>
      <c r="D1777" t="inlineStr">
        <is>
          <t>VÄSTERNORRLANDS LÄN</t>
        </is>
      </c>
      <c r="E1777" t="inlineStr">
        <is>
          <t>ÖRNSKÖLDSVIK</t>
        </is>
      </c>
      <c r="F1777" t="inlineStr">
        <is>
          <t>Holmen skog AB</t>
        </is>
      </c>
      <c r="G1777" t="n">
        <v>11.4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42023-2025</t>
        </is>
      </c>
      <c r="B1778" s="1" t="n">
        <v>45903.59159722222</v>
      </c>
      <c r="C1778" s="1" t="n">
        <v>45955</v>
      </c>
      <c r="D1778" t="inlineStr">
        <is>
          <t>VÄSTERNORRLANDS LÄN</t>
        </is>
      </c>
      <c r="E1778" t="inlineStr">
        <is>
          <t>ÖRNSKÖLDSVIK</t>
        </is>
      </c>
      <c r="F1778" t="inlineStr">
        <is>
          <t>Holmen skog AB</t>
        </is>
      </c>
      <c r="G1778" t="n">
        <v>3.5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34731-2025</t>
        </is>
      </c>
      <c r="B1779" s="1" t="n">
        <v>45848</v>
      </c>
      <c r="C1779" s="1" t="n">
        <v>45955</v>
      </c>
      <c r="D1779" t="inlineStr">
        <is>
          <t>VÄSTERNORRLANDS LÄN</t>
        </is>
      </c>
      <c r="E1779" t="inlineStr">
        <is>
          <t>ÖRNSKÖLDSVIK</t>
        </is>
      </c>
      <c r="G1779" t="n">
        <v>3.4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41903-2025</t>
        </is>
      </c>
      <c r="B1780" s="1" t="n">
        <v>45903.4015162037</v>
      </c>
      <c r="C1780" s="1" t="n">
        <v>45955</v>
      </c>
      <c r="D1780" t="inlineStr">
        <is>
          <t>VÄSTERNORRLANDS LÄN</t>
        </is>
      </c>
      <c r="E1780" t="inlineStr">
        <is>
          <t>ÖRNSKÖLDSVIK</t>
        </is>
      </c>
      <c r="F1780" t="inlineStr">
        <is>
          <t>Holmen skog AB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42122-2025</t>
        </is>
      </c>
      <c r="B1781" s="1" t="n">
        <v>45904.34324074074</v>
      </c>
      <c r="C1781" s="1" t="n">
        <v>45955</v>
      </c>
      <c r="D1781" t="inlineStr">
        <is>
          <t>VÄSTERNORRLANDS LÄN</t>
        </is>
      </c>
      <c r="E1781" t="inlineStr">
        <is>
          <t>ÖRNSKÖLDSVIK</t>
        </is>
      </c>
      <c r="G1781" t="n">
        <v>3.4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42228-2025</t>
        </is>
      </c>
      <c r="B1782" s="1" t="n">
        <v>45904.54723379629</v>
      </c>
      <c r="C1782" s="1" t="n">
        <v>45955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3.5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1001-2025</t>
        </is>
      </c>
      <c r="B1783" s="1" t="n">
        <v>45666</v>
      </c>
      <c r="C1783" s="1" t="n">
        <v>45955</v>
      </c>
      <c r="D1783" t="inlineStr">
        <is>
          <t>VÄSTERNORRLANDS LÄN</t>
        </is>
      </c>
      <c r="E1783" t="inlineStr">
        <is>
          <t>ÖRNSKÖLDSVIK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34494-2025</t>
        </is>
      </c>
      <c r="B1784" s="1" t="n">
        <v>45847.42627314815</v>
      </c>
      <c r="C1784" s="1" t="n">
        <v>45955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Holmen skog AB</t>
        </is>
      </c>
      <c r="G1784" t="n">
        <v>1.7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34551-2025</t>
        </is>
      </c>
      <c r="B1785" s="1" t="n">
        <v>45847.56693287037</v>
      </c>
      <c r="C1785" s="1" t="n">
        <v>45955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Holmen skog AB</t>
        </is>
      </c>
      <c r="G1785" t="n">
        <v>3.4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51070-2023</t>
        </is>
      </c>
      <c r="B1786" s="1" t="n">
        <v>45218</v>
      </c>
      <c r="C1786" s="1" t="n">
        <v>45955</v>
      </c>
      <c r="D1786" t="inlineStr">
        <is>
          <t>VÄSTERNORRLANDS LÄN</t>
        </is>
      </c>
      <c r="E1786" t="inlineStr">
        <is>
          <t>ÖRNSKÖLDSVIK</t>
        </is>
      </c>
      <c r="F1786" t="inlineStr">
        <is>
          <t>Holmen skog AB</t>
        </is>
      </c>
      <c r="G1786" t="n">
        <v>1.2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21136-2024</t>
        </is>
      </c>
      <c r="B1787" s="1" t="n">
        <v>45440</v>
      </c>
      <c r="C1787" s="1" t="n">
        <v>45955</v>
      </c>
      <c r="D1787" t="inlineStr">
        <is>
          <t>VÄSTERNORRLANDS LÄN</t>
        </is>
      </c>
      <c r="E1787" t="inlineStr">
        <is>
          <t>ÖRNSKÖLDSVIK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21138-2024</t>
        </is>
      </c>
      <c r="B1788" s="1" t="n">
        <v>45440.37989583334</v>
      </c>
      <c r="C1788" s="1" t="n">
        <v>45955</v>
      </c>
      <c r="D1788" t="inlineStr">
        <is>
          <t>VÄSTERNORRLANDS LÄN</t>
        </is>
      </c>
      <c r="E1788" t="inlineStr">
        <is>
          <t>ÖRNSKÖLDSVIK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34846-2023</t>
        </is>
      </c>
      <c r="B1789" s="1" t="n">
        <v>45141.9597337963</v>
      </c>
      <c r="C1789" s="1" t="n">
        <v>45955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SCA</t>
        </is>
      </c>
      <c r="G1789" t="n">
        <v>1.3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34506-2025</t>
        </is>
      </c>
      <c r="B1790" s="1" t="n">
        <v>45847.44273148148</v>
      </c>
      <c r="C1790" s="1" t="n">
        <v>45955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6.3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34606-2025</t>
        </is>
      </c>
      <c r="B1791" s="1" t="n">
        <v>45846</v>
      </c>
      <c r="C1791" s="1" t="n">
        <v>45955</v>
      </c>
      <c r="D1791" t="inlineStr">
        <is>
          <t>VÄSTERNORRLANDS LÄN</t>
        </is>
      </c>
      <c r="E1791" t="inlineStr">
        <is>
          <t>ÖRNSKÖLDSVIK</t>
        </is>
      </c>
      <c r="G1791" t="n">
        <v>10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17514-2023</t>
        </is>
      </c>
      <c r="B1792" s="1" t="n">
        <v>45034</v>
      </c>
      <c r="C1792" s="1" t="n">
        <v>45955</v>
      </c>
      <c r="D1792" t="inlineStr">
        <is>
          <t>VÄSTERNORRLANDS LÄN</t>
        </is>
      </c>
      <c r="E1792" t="inlineStr">
        <is>
          <t>ÖRNSKÖLDSVIK</t>
        </is>
      </c>
      <c r="G1792" t="n">
        <v>1.7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61265-2024</t>
        </is>
      </c>
      <c r="B1793" s="1" t="n">
        <v>45644</v>
      </c>
      <c r="C1793" s="1" t="n">
        <v>45955</v>
      </c>
      <c r="D1793" t="inlineStr">
        <is>
          <t>VÄSTERNORRLANDS LÄN</t>
        </is>
      </c>
      <c r="E1793" t="inlineStr">
        <is>
          <t>ÖRNSKÖLDSVIK</t>
        </is>
      </c>
      <c r="G1793" t="n">
        <v>3.1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34483-2025</t>
        </is>
      </c>
      <c r="B1794" s="1" t="n">
        <v>45847.38934027778</v>
      </c>
      <c r="C1794" s="1" t="n">
        <v>45955</v>
      </c>
      <c r="D1794" t="inlineStr">
        <is>
          <t>VÄSTERNORRLANDS LÄN</t>
        </is>
      </c>
      <c r="E1794" t="inlineStr">
        <is>
          <t>ÖRNSKÖLDSVIK</t>
        </is>
      </c>
      <c r="F1794" t="inlineStr">
        <is>
          <t>Holmen skog AB</t>
        </is>
      </c>
      <c r="G1794" t="n">
        <v>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34487-2025</t>
        </is>
      </c>
      <c r="B1795" s="1" t="n">
        <v>45847.40361111111</v>
      </c>
      <c r="C1795" s="1" t="n">
        <v>45955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Holmen skog AB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59164-2024</t>
        </is>
      </c>
      <c r="B1796" s="1" t="n">
        <v>45637.47819444445</v>
      </c>
      <c r="C1796" s="1" t="n">
        <v>45955</v>
      </c>
      <c r="D1796" t="inlineStr">
        <is>
          <t>VÄSTERNORRLANDS LÄN</t>
        </is>
      </c>
      <c r="E1796" t="inlineStr">
        <is>
          <t>ÖRNSKÖLDSVIK</t>
        </is>
      </c>
      <c r="G1796" t="n">
        <v>0.8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42326-2025</t>
        </is>
      </c>
      <c r="B1797" s="1" t="n">
        <v>45904.68515046296</v>
      </c>
      <c r="C1797" s="1" t="n">
        <v>45955</v>
      </c>
      <c r="D1797" t="inlineStr">
        <is>
          <t>VÄSTERNORRLANDS LÄN</t>
        </is>
      </c>
      <c r="E1797" t="inlineStr">
        <is>
          <t>ÖRNSKÖLDSVIK</t>
        </is>
      </c>
      <c r="F1797" t="inlineStr">
        <is>
          <t>Holmen skog AB</t>
        </is>
      </c>
      <c r="G1797" t="n">
        <v>4.4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53693-2024</t>
        </is>
      </c>
      <c r="B1798" s="1" t="n">
        <v>45615.37758101852</v>
      </c>
      <c r="C1798" s="1" t="n">
        <v>45955</v>
      </c>
      <c r="D1798" t="inlineStr">
        <is>
          <t>VÄSTERNORRLANDS LÄN</t>
        </is>
      </c>
      <c r="E1798" t="inlineStr">
        <is>
          <t>ÖRNSKÖLDSVIK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35005-2025</t>
        </is>
      </c>
      <c r="B1799" s="1" t="n">
        <v>45850.736875</v>
      </c>
      <c r="C1799" s="1" t="n">
        <v>45955</v>
      </c>
      <c r="D1799" t="inlineStr">
        <is>
          <t>VÄSTERNORRLANDS LÄN</t>
        </is>
      </c>
      <c r="E1799" t="inlineStr">
        <is>
          <t>ÖRNSKÖLDSVIK</t>
        </is>
      </c>
      <c r="G1799" t="n">
        <v>7.8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50573-2025</t>
        </is>
      </c>
      <c r="B1800" s="1" t="n">
        <v>45945.5749537037</v>
      </c>
      <c r="C1800" s="1" t="n">
        <v>45955</v>
      </c>
      <c r="D1800" t="inlineStr">
        <is>
          <t>VÄSTERNORRLANDS LÄN</t>
        </is>
      </c>
      <c r="E1800" t="inlineStr">
        <is>
          <t>ÖRNSKÖLDSVIK</t>
        </is>
      </c>
      <c r="G1800" t="n">
        <v>15.2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52763-2024</t>
        </is>
      </c>
      <c r="B1801" s="1" t="n">
        <v>45610.5115625</v>
      </c>
      <c r="C1801" s="1" t="n">
        <v>45955</v>
      </c>
      <c r="D1801" t="inlineStr">
        <is>
          <t>VÄSTERNORRLANDS LÄN</t>
        </is>
      </c>
      <c r="E1801" t="inlineStr">
        <is>
          <t>ÖRNSKÖLDSVIK</t>
        </is>
      </c>
      <c r="G1801" t="n">
        <v>5.2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42080-2025</t>
        </is>
      </c>
      <c r="B1802" s="1" t="n">
        <v>45903.68043981482</v>
      </c>
      <c r="C1802" s="1" t="n">
        <v>45955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Holmen skog AB</t>
        </is>
      </c>
      <c r="G1802" t="n">
        <v>5.4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10809-2025</t>
        </is>
      </c>
      <c r="B1803" s="1" t="n">
        <v>45722</v>
      </c>
      <c r="C1803" s="1" t="n">
        <v>45955</v>
      </c>
      <c r="D1803" t="inlineStr">
        <is>
          <t>VÄSTERNORRLANDS LÄN</t>
        </is>
      </c>
      <c r="E1803" t="inlineStr">
        <is>
          <t>ÖRNSKÖLDSVIK</t>
        </is>
      </c>
      <c r="G1803" t="n">
        <v>3.1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48704-2023</t>
        </is>
      </c>
      <c r="B1804" s="1" t="n">
        <v>45208</v>
      </c>
      <c r="C1804" s="1" t="n">
        <v>45955</v>
      </c>
      <c r="D1804" t="inlineStr">
        <is>
          <t>VÄSTERNORRLANDS LÄN</t>
        </is>
      </c>
      <c r="E1804" t="inlineStr">
        <is>
          <t>ÖRNSKÖLDSVIK</t>
        </is>
      </c>
      <c r="G1804" t="n">
        <v>1.9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59592-2023</t>
        </is>
      </c>
      <c r="B1805" s="1" t="n">
        <v>45254</v>
      </c>
      <c r="C1805" s="1" t="n">
        <v>45955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10526-2025</t>
        </is>
      </c>
      <c r="B1806" s="1" t="n">
        <v>45721</v>
      </c>
      <c r="C1806" s="1" t="n">
        <v>45955</v>
      </c>
      <c r="D1806" t="inlineStr">
        <is>
          <t>VÄSTERNORRLANDS LÄN</t>
        </is>
      </c>
      <c r="E1806" t="inlineStr">
        <is>
          <t>ÖRNSKÖLDSVIK</t>
        </is>
      </c>
      <c r="G1806" t="n">
        <v>1.9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11252-2024</t>
        </is>
      </c>
      <c r="B1807" s="1" t="n">
        <v>45371</v>
      </c>
      <c r="C1807" s="1" t="n">
        <v>45955</v>
      </c>
      <c r="D1807" t="inlineStr">
        <is>
          <t>VÄSTERNORRLANDS LÄN</t>
        </is>
      </c>
      <c r="E1807" t="inlineStr">
        <is>
          <t>ÖRNSKÖLDSVIK</t>
        </is>
      </c>
      <c r="G1807" t="n">
        <v>2.6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27801-2022</t>
        </is>
      </c>
      <c r="B1808" s="1" t="n">
        <v>44743.57354166666</v>
      </c>
      <c r="C1808" s="1" t="n">
        <v>45955</v>
      </c>
      <c r="D1808" t="inlineStr">
        <is>
          <t>VÄSTERNORRLANDS LÄN</t>
        </is>
      </c>
      <c r="E1808" t="inlineStr">
        <is>
          <t>ÖRNSKÖLDSVIK</t>
        </is>
      </c>
      <c r="G1808" t="n">
        <v>3.3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50526-2025</t>
        </is>
      </c>
      <c r="B1809" s="1" t="n">
        <v>45945.46888888889</v>
      </c>
      <c r="C1809" s="1" t="n">
        <v>45955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51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50710-2025</t>
        </is>
      </c>
      <c r="B1810" s="1" t="n">
        <v>45946.33462962963</v>
      </c>
      <c r="C1810" s="1" t="n">
        <v>45955</v>
      </c>
      <c r="D1810" t="inlineStr">
        <is>
          <t>VÄSTERNORRLANDS LÄN</t>
        </is>
      </c>
      <c r="E1810" t="inlineStr">
        <is>
          <t>ÖRNSKÖLDSVIK</t>
        </is>
      </c>
      <c r="F1810" t="inlineStr">
        <is>
          <t>Holmen skog AB</t>
        </is>
      </c>
      <c r="G1810" t="n">
        <v>11.1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39318-2023</t>
        </is>
      </c>
      <c r="B1811" s="1" t="n">
        <v>45166.58703703704</v>
      </c>
      <c r="C1811" s="1" t="n">
        <v>45955</v>
      </c>
      <c r="D1811" t="inlineStr">
        <is>
          <t>VÄSTERNORRLANDS LÄN</t>
        </is>
      </c>
      <c r="E1811" t="inlineStr">
        <is>
          <t>ÖRNSKÖLDSVIK</t>
        </is>
      </c>
      <c r="F1811" t="inlineStr">
        <is>
          <t>Holmen skog AB</t>
        </is>
      </c>
      <c r="G1811" t="n">
        <v>1.5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2656-2021</t>
        </is>
      </c>
      <c r="B1812" s="1" t="n">
        <v>44215</v>
      </c>
      <c r="C1812" s="1" t="n">
        <v>45955</v>
      </c>
      <c r="D1812" t="inlineStr">
        <is>
          <t>VÄSTERNORRLANDS LÄN</t>
        </is>
      </c>
      <c r="E1812" t="inlineStr">
        <is>
          <t>ÖRNSKÖLDSVIK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27092-2023</t>
        </is>
      </c>
      <c r="B1813" s="1" t="n">
        <v>45096</v>
      </c>
      <c r="C1813" s="1" t="n">
        <v>45955</v>
      </c>
      <c r="D1813" t="inlineStr">
        <is>
          <t>VÄSTERNORRLANDS LÄN</t>
        </is>
      </c>
      <c r="E1813" t="inlineStr">
        <is>
          <t>ÖRNSKÖLDSVIK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8429-2025</t>
        </is>
      </c>
      <c r="B1814" s="1" t="n">
        <v>45709.42633101852</v>
      </c>
      <c r="C1814" s="1" t="n">
        <v>45955</v>
      </c>
      <c r="D1814" t="inlineStr">
        <is>
          <t>VÄSTERNORRLANDS LÄN</t>
        </is>
      </c>
      <c r="E1814" t="inlineStr">
        <is>
          <t>ÖRNSKÖLDSVIK</t>
        </is>
      </c>
      <c r="G1814" t="n">
        <v>25.8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42034-2025</t>
        </is>
      </c>
      <c r="B1815" s="1" t="n">
        <v>45903.60880787037</v>
      </c>
      <c r="C1815" s="1" t="n">
        <v>45955</v>
      </c>
      <c r="D1815" t="inlineStr">
        <is>
          <t>VÄSTERNORRLANDS LÄN</t>
        </is>
      </c>
      <c r="E1815" t="inlineStr">
        <is>
          <t>ÖRNSKÖLDSVIK</t>
        </is>
      </c>
      <c r="F1815" t="inlineStr">
        <is>
          <t>Holmen skog AB</t>
        </is>
      </c>
      <c r="G1815" t="n">
        <v>2.7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50675-2025</t>
        </is>
      </c>
      <c r="B1816" s="1" t="n">
        <v>45945.73092592593</v>
      </c>
      <c r="C1816" s="1" t="n">
        <v>45955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Holmen skog AB</t>
        </is>
      </c>
      <c r="G1816" t="n">
        <v>13.5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50900-2025</t>
        </is>
      </c>
      <c r="B1817" s="1" t="n">
        <v>45946.64461805556</v>
      </c>
      <c r="C1817" s="1" t="n">
        <v>45955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Holmen skog AB</t>
        </is>
      </c>
      <c r="G1817" t="n">
        <v>1.8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7109-2025</t>
        </is>
      </c>
      <c r="B1818" s="1" t="n">
        <v>45701</v>
      </c>
      <c r="C1818" s="1" t="n">
        <v>45955</v>
      </c>
      <c r="D1818" t="inlineStr">
        <is>
          <t>VÄSTERNORRLANDS LÄN</t>
        </is>
      </c>
      <c r="E1818" t="inlineStr">
        <is>
          <t>ÖRNSKÖLDSVIK</t>
        </is>
      </c>
      <c r="G1818" t="n">
        <v>8.800000000000001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42160-2025</t>
        </is>
      </c>
      <c r="B1819" s="1" t="n">
        <v>45904.41231481481</v>
      </c>
      <c r="C1819" s="1" t="n">
        <v>45955</v>
      </c>
      <c r="D1819" t="inlineStr">
        <is>
          <t>VÄSTERNORRLANDS LÄN</t>
        </is>
      </c>
      <c r="E1819" t="inlineStr">
        <is>
          <t>ÖRNSKÖLDSVIK</t>
        </is>
      </c>
      <c r="F1819" t="inlineStr">
        <is>
          <t>Holmen skog AB</t>
        </is>
      </c>
      <c r="G1819" t="n">
        <v>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42164-2025</t>
        </is>
      </c>
      <c r="B1820" s="1" t="n">
        <v>45904.42023148148</v>
      </c>
      <c r="C1820" s="1" t="n">
        <v>45955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Holmen skog AB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34820-2025</t>
        </is>
      </c>
      <c r="B1821" s="1" t="n">
        <v>45849</v>
      </c>
      <c r="C1821" s="1" t="n">
        <v>45955</v>
      </c>
      <c r="D1821" t="inlineStr">
        <is>
          <t>VÄSTERNORRLANDS LÄN</t>
        </is>
      </c>
      <c r="E1821" t="inlineStr">
        <is>
          <t>ÖRNSKÖLDSVIK</t>
        </is>
      </c>
      <c r="G1821" t="n">
        <v>4.9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35166-2025</t>
        </is>
      </c>
      <c r="B1822" s="1" t="n">
        <v>45852</v>
      </c>
      <c r="C1822" s="1" t="n">
        <v>45955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374-2025</t>
        </is>
      </c>
      <c r="B1823" s="1" t="n">
        <v>45661.64950231482</v>
      </c>
      <c r="C1823" s="1" t="n">
        <v>45955</v>
      </c>
      <c r="D1823" t="inlineStr">
        <is>
          <t>VÄSTERNORRLANDS LÄN</t>
        </is>
      </c>
      <c r="E1823" t="inlineStr">
        <is>
          <t>ÖRNSKÖLDSVIK</t>
        </is>
      </c>
      <c r="G1823" t="n">
        <v>1.4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11033-2025</t>
        </is>
      </c>
      <c r="B1824" s="1" t="n">
        <v>45723</v>
      </c>
      <c r="C1824" s="1" t="n">
        <v>45955</v>
      </c>
      <c r="D1824" t="inlineStr">
        <is>
          <t>VÄSTERNORRLANDS LÄN</t>
        </is>
      </c>
      <c r="E1824" t="inlineStr">
        <is>
          <t>ÖRNSKÖLDSVIK</t>
        </is>
      </c>
      <c r="G1824" t="n">
        <v>2.6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27938-2025</t>
        </is>
      </c>
      <c r="B1825" s="1" t="n">
        <v>45817</v>
      </c>
      <c r="C1825" s="1" t="n">
        <v>45955</v>
      </c>
      <c r="D1825" t="inlineStr">
        <is>
          <t>VÄSTERNORRLANDS LÄN</t>
        </is>
      </c>
      <c r="E1825" t="inlineStr">
        <is>
          <t>ÖRNSKÖLDSVIK</t>
        </is>
      </c>
      <c r="G1825" t="n">
        <v>1.7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42904-2025</t>
        </is>
      </c>
      <c r="B1826" s="1" t="n">
        <v>45908.68134259259</v>
      </c>
      <c r="C1826" s="1" t="n">
        <v>45955</v>
      </c>
      <c r="D1826" t="inlineStr">
        <is>
          <t>VÄSTERNORRLANDS LÄN</t>
        </is>
      </c>
      <c r="E1826" t="inlineStr">
        <is>
          <t>ÖRNSKÖLDSVIK</t>
        </is>
      </c>
      <c r="G1826" t="n">
        <v>22.5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35246-2025</t>
        </is>
      </c>
      <c r="B1827" s="1" t="n">
        <v>45853.64482638889</v>
      </c>
      <c r="C1827" s="1" t="n">
        <v>45955</v>
      </c>
      <c r="D1827" t="inlineStr">
        <is>
          <t>VÄSTERNORRLANDS LÄN</t>
        </is>
      </c>
      <c r="E1827" t="inlineStr">
        <is>
          <t>ÖRNSKÖLDSVIK</t>
        </is>
      </c>
      <c r="G1827" t="n">
        <v>1.3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17778-2022</t>
        </is>
      </c>
      <c r="B1828" s="1" t="n">
        <v>44682</v>
      </c>
      <c r="C1828" s="1" t="n">
        <v>45955</v>
      </c>
      <c r="D1828" t="inlineStr">
        <is>
          <t>VÄSTERNORRLANDS LÄN</t>
        </is>
      </c>
      <c r="E1828" t="inlineStr">
        <is>
          <t>ÖRNSKÖLDSVIK</t>
        </is>
      </c>
      <c r="G1828" t="n">
        <v>15.6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59163-2024</t>
        </is>
      </c>
      <c r="B1829" s="1" t="n">
        <v>45637.47483796296</v>
      </c>
      <c r="C1829" s="1" t="n">
        <v>45955</v>
      </c>
      <c r="D1829" t="inlineStr">
        <is>
          <t>VÄSTERNORRLANDS LÄN</t>
        </is>
      </c>
      <c r="E1829" t="inlineStr">
        <is>
          <t>ÖRNSKÖLDSVIK</t>
        </is>
      </c>
      <c r="G1829" t="n">
        <v>3.9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42568-2025</t>
        </is>
      </c>
      <c r="B1830" s="1" t="n">
        <v>45905.60607638889</v>
      </c>
      <c r="C1830" s="1" t="n">
        <v>45955</v>
      </c>
      <c r="D1830" t="inlineStr">
        <is>
          <t>VÄSTERNORRLANDS LÄN</t>
        </is>
      </c>
      <c r="E1830" t="inlineStr">
        <is>
          <t>ÖRNSKÖLDSVIK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52996-2024</t>
        </is>
      </c>
      <c r="B1831" s="1" t="n">
        <v>45611.38575231482</v>
      </c>
      <c r="C1831" s="1" t="n">
        <v>45955</v>
      </c>
      <c r="D1831" t="inlineStr">
        <is>
          <t>VÄSTERNORRLANDS LÄN</t>
        </is>
      </c>
      <c r="E1831" t="inlineStr">
        <is>
          <t>ÖRNSKÖLDSVIK</t>
        </is>
      </c>
      <c r="F1831" t="inlineStr">
        <is>
          <t>SCA</t>
        </is>
      </c>
      <c r="G1831" t="n">
        <v>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14940-2025</t>
        </is>
      </c>
      <c r="B1832" s="1" t="n">
        <v>45743.56175925926</v>
      </c>
      <c r="C1832" s="1" t="n">
        <v>45955</v>
      </c>
      <c r="D1832" t="inlineStr">
        <is>
          <t>VÄSTERNORRLANDS LÄN</t>
        </is>
      </c>
      <c r="E1832" t="inlineStr">
        <is>
          <t>ÖRNSKÖLDSVIK</t>
        </is>
      </c>
      <c r="G1832" t="n">
        <v>11.8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51530-2025</t>
        </is>
      </c>
      <c r="B1833" s="1" t="n">
        <v>45950.68016203704</v>
      </c>
      <c r="C1833" s="1" t="n">
        <v>45955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Holmen skog AB</t>
        </is>
      </c>
      <c r="G1833" t="n">
        <v>2.8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40690-2024</t>
        </is>
      </c>
      <c r="B1834" s="1" t="n">
        <v>45558.39309027778</v>
      </c>
      <c r="C1834" s="1" t="n">
        <v>45955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Holmen skog AB</t>
        </is>
      </c>
      <c r="G1834" t="n">
        <v>0.4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8250-2025</t>
        </is>
      </c>
      <c r="B1835" s="1" t="n">
        <v>45708</v>
      </c>
      <c r="C1835" s="1" t="n">
        <v>45955</v>
      </c>
      <c r="D1835" t="inlineStr">
        <is>
          <t>VÄSTERNORRLANDS LÄN</t>
        </is>
      </c>
      <c r="E1835" t="inlineStr">
        <is>
          <t>ÖRNSKÖLDSVIK</t>
        </is>
      </c>
      <c r="G1835" t="n">
        <v>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53687-2024</t>
        </is>
      </c>
      <c r="B1836" s="1" t="n">
        <v>45615.36915509259</v>
      </c>
      <c r="C1836" s="1" t="n">
        <v>45955</v>
      </c>
      <c r="D1836" t="inlineStr">
        <is>
          <t>VÄSTERNORRLANDS LÄN</t>
        </is>
      </c>
      <c r="E1836" t="inlineStr">
        <is>
          <t>ÖRNSKÖLDSVIK</t>
        </is>
      </c>
      <c r="G1836" t="n">
        <v>1.6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25560-2021</t>
        </is>
      </c>
      <c r="B1837" s="1" t="n">
        <v>44342</v>
      </c>
      <c r="C1837" s="1" t="n">
        <v>45955</v>
      </c>
      <c r="D1837" t="inlineStr">
        <is>
          <t>VÄSTERNORRLANDS LÄN</t>
        </is>
      </c>
      <c r="E1837" t="inlineStr">
        <is>
          <t>ÖRNSKÖLDSVIK</t>
        </is>
      </c>
      <c r="G1837" t="n">
        <v>2.8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45363-2023</t>
        </is>
      </c>
      <c r="B1838" s="1" t="n">
        <v>45192.55768518519</v>
      </c>
      <c r="C1838" s="1" t="n">
        <v>45955</v>
      </c>
      <c r="D1838" t="inlineStr">
        <is>
          <t>VÄSTERNORRLANDS LÄN</t>
        </is>
      </c>
      <c r="E1838" t="inlineStr">
        <is>
          <t>ÖRNSKÖLDSVIK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37736-2023</t>
        </is>
      </c>
      <c r="B1839" s="1" t="n">
        <v>45159</v>
      </c>
      <c r="C1839" s="1" t="n">
        <v>45955</v>
      </c>
      <c r="D1839" t="inlineStr">
        <is>
          <t>VÄSTERNORRLANDS LÄN</t>
        </is>
      </c>
      <c r="E1839" t="inlineStr">
        <is>
          <t>ÖRNSKÖLDSVIK</t>
        </is>
      </c>
      <c r="F1839" t="inlineStr">
        <is>
          <t>Holmen skog AB</t>
        </is>
      </c>
      <c r="G1839" t="n">
        <v>3.2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61121-2024</t>
        </is>
      </c>
      <c r="B1840" s="1" t="n">
        <v>45645.57063657408</v>
      </c>
      <c r="C1840" s="1" t="n">
        <v>45955</v>
      </c>
      <c r="D1840" t="inlineStr">
        <is>
          <t>VÄSTERNORRLANDS LÄN</t>
        </is>
      </c>
      <c r="E1840" t="inlineStr">
        <is>
          <t>ÖRNSKÖLDSVIK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61148-2024</t>
        </is>
      </c>
      <c r="B1841" s="1" t="n">
        <v>45645.58738425926</v>
      </c>
      <c r="C1841" s="1" t="n">
        <v>45955</v>
      </c>
      <c r="D1841" t="inlineStr">
        <is>
          <t>VÄSTERNORRLANDS LÄN</t>
        </is>
      </c>
      <c r="E1841" t="inlineStr">
        <is>
          <t>ÖRNSKÖLDSVIK</t>
        </is>
      </c>
      <c r="G1841" t="n">
        <v>4.7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29181-2025</t>
        </is>
      </c>
      <c r="B1842" s="1" t="n">
        <v>45821</v>
      </c>
      <c r="C1842" s="1" t="n">
        <v>45955</v>
      </c>
      <c r="D1842" t="inlineStr">
        <is>
          <t>VÄSTERNORRLANDS LÄN</t>
        </is>
      </c>
      <c r="E1842" t="inlineStr">
        <is>
          <t>ÖRNSKÖLDSVIK</t>
        </is>
      </c>
      <c r="G1842" t="n">
        <v>1.2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50670-2025</t>
        </is>
      </c>
      <c r="B1843" s="1" t="n">
        <v>45945</v>
      </c>
      <c r="C1843" s="1" t="n">
        <v>45955</v>
      </c>
      <c r="D1843" t="inlineStr">
        <is>
          <t>VÄSTERNORRLANDS LÄN</t>
        </is>
      </c>
      <c r="E1843" t="inlineStr">
        <is>
          <t>ÖRNSKÖLDSVIK</t>
        </is>
      </c>
      <c r="G1843" t="n">
        <v>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45794-2023</t>
        </is>
      </c>
      <c r="B1844" s="1" t="n">
        <v>45195</v>
      </c>
      <c r="C1844" s="1" t="n">
        <v>45955</v>
      </c>
      <c r="D1844" t="inlineStr">
        <is>
          <t>VÄSTERNORRLANDS LÄN</t>
        </is>
      </c>
      <c r="E1844" t="inlineStr">
        <is>
          <t>ÖRNSKÖLDSVIK</t>
        </is>
      </c>
      <c r="G1844" t="n">
        <v>6.3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45824-2023</t>
        </is>
      </c>
      <c r="B1845" s="1" t="n">
        <v>45189</v>
      </c>
      <c r="C1845" s="1" t="n">
        <v>45955</v>
      </c>
      <c r="D1845" t="inlineStr">
        <is>
          <t>VÄSTERNORRLANDS LÄN</t>
        </is>
      </c>
      <c r="E1845" t="inlineStr">
        <is>
          <t>ÖRNSKÖLDSVIK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35738-2025</t>
        </is>
      </c>
      <c r="B1846" s="1" t="n">
        <v>45860.51138888889</v>
      </c>
      <c r="C1846" s="1" t="n">
        <v>45955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9.699999999999999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51299-2025</t>
        </is>
      </c>
      <c r="B1847" s="1" t="n">
        <v>45950.36258101852</v>
      </c>
      <c r="C1847" s="1" t="n">
        <v>45955</v>
      </c>
      <c r="D1847" t="inlineStr">
        <is>
          <t>VÄSTERNORRLANDS LÄN</t>
        </is>
      </c>
      <c r="E1847" t="inlineStr">
        <is>
          <t>ÖRNSKÖLDSVIK</t>
        </is>
      </c>
      <c r="F1847" t="inlineStr">
        <is>
          <t>Holmen skog AB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17301-2025</t>
        </is>
      </c>
      <c r="B1848" s="1" t="n">
        <v>45756</v>
      </c>
      <c r="C1848" s="1" t="n">
        <v>45955</v>
      </c>
      <c r="D1848" t="inlineStr">
        <is>
          <t>VÄSTERNORRLANDS LÄN</t>
        </is>
      </c>
      <c r="E1848" t="inlineStr">
        <is>
          <t>ÖRNSKÖLDSVIK</t>
        </is>
      </c>
      <c r="G1848" t="n">
        <v>2.5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26263-2024</t>
        </is>
      </c>
      <c r="B1849" s="1" t="n">
        <v>45468</v>
      </c>
      <c r="C1849" s="1" t="n">
        <v>45955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4.5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45955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19328-2021</t>
        </is>
      </c>
      <c r="B1851" s="1" t="n">
        <v>44309</v>
      </c>
      <c r="C1851" s="1" t="n">
        <v>45955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Holmen skog AB</t>
        </is>
      </c>
      <c r="G1851" t="n">
        <v>1.4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51507-2025</t>
        </is>
      </c>
      <c r="B1852" s="1" t="n">
        <v>45950.64262731482</v>
      </c>
      <c r="C1852" s="1" t="n">
        <v>45955</v>
      </c>
      <c r="D1852" t="inlineStr">
        <is>
          <t>VÄSTERNORRLANDS LÄN</t>
        </is>
      </c>
      <c r="E1852" t="inlineStr">
        <is>
          <t>ÖRNSKÖLDSVIK</t>
        </is>
      </c>
      <c r="F1852" t="inlineStr">
        <is>
          <t>Holmen skog AB</t>
        </is>
      </c>
      <c r="G1852" t="n">
        <v>4.5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42450-2025</t>
        </is>
      </c>
      <c r="B1853" s="1" t="n">
        <v>45905.44320601852</v>
      </c>
      <c r="C1853" s="1" t="n">
        <v>45955</v>
      </c>
      <c r="D1853" t="inlineStr">
        <is>
          <t>VÄSTERNORRLANDS LÄN</t>
        </is>
      </c>
      <c r="E1853" t="inlineStr">
        <is>
          <t>ÖRNSKÖLDSVIK</t>
        </is>
      </c>
      <c r="G1853" t="n">
        <v>0.5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42451-2025</t>
        </is>
      </c>
      <c r="B1854" s="1" t="n">
        <v>45905.44340277778</v>
      </c>
      <c r="C1854" s="1" t="n">
        <v>45955</v>
      </c>
      <c r="D1854" t="inlineStr">
        <is>
          <t>VÄSTERNORRLANDS LÄN</t>
        </is>
      </c>
      <c r="E1854" t="inlineStr">
        <is>
          <t>ÖRNSKÖLDSVIK</t>
        </is>
      </c>
      <c r="G1854" t="n">
        <v>5.4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35696-2025</t>
        </is>
      </c>
      <c r="B1855" s="1" t="n">
        <v>45860.34473379629</v>
      </c>
      <c r="C1855" s="1" t="n">
        <v>45955</v>
      </c>
      <c r="D1855" t="inlineStr">
        <is>
          <t>VÄSTERNORRLANDS LÄN</t>
        </is>
      </c>
      <c r="E1855" t="inlineStr">
        <is>
          <t>ÖRNSKÖLDSVIK</t>
        </is>
      </c>
      <c r="G1855" t="n">
        <v>3.5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58043-2024</t>
        </is>
      </c>
      <c r="B1856" s="1" t="n">
        <v>45631</v>
      </c>
      <c r="C1856" s="1" t="n">
        <v>45955</v>
      </c>
      <c r="D1856" t="inlineStr">
        <is>
          <t>VÄSTERNORRLANDS LÄN</t>
        </is>
      </c>
      <c r="E1856" t="inlineStr">
        <is>
          <t>ÖRNSKÖLDSVIK</t>
        </is>
      </c>
      <c r="G1856" t="n">
        <v>5.2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42561-2023</t>
        </is>
      </c>
      <c r="B1857" s="1" t="n">
        <v>45181</v>
      </c>
      <c r="C1857" s="1" t="n">
        <v>45955</v>
      </c>
      <c r="D1857" t="inlineStr">
        <is>
          <t>VÄSTERNORRLANDS LÄN</t>
        </is>
      </c>
      <c r="E1857" t="inlineStr">
        <is>
          <t>ÖRNSKÖLDSVIK</t>
        </is>
      </c>
      <c r="G1857" t="n">
        <v>1.5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42614-2023</t>
        </is>
      </c>
      <c r="B1858" s="1" t="n">
        <v>45176</v>
      </c>
      <c r="C1858" s="1" t="n">
        <v>45955</v>
      </c>
      <c r="D1858" t="inlineStr">
        <is>
          <t>VÄSTERNORRLANDS LÄN</t>
        </is>
      </c>
      <c r="E1858" t="inlineStr">
        <is>
          <t>ÖRNSKÖLDSVIK</t>
        </is>
      </c>
      <c r="G1858" t="n">
        <v>3.5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42846-2025</t>
        </is>
      </c>
      <c r="B1859" s="1" t="n">
        <v>45908.59391203704</v>
      </c>
      <c r="C1859" s="1" t="n">
        <v>45955</v>
      </c>
      <c r="D1859" t="inlineStr">
        <is>
          <t>VÄSTERNORRLANDS LÄN</t>
        </is>
      </c>
      <c r="E1859" t="inlineStr">
        <is>
          <t>ÖRNSKÖLDSVIK</t>
        </is>
      </c>
      <c r="G1859" t="n">
        <v>2.6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35692-2025</t>
        </is>
      </c>
      <c r="B1860" s="1" t="n">
        <v>45860.34452546296</v>
      </c>
      <c r="C1860" s="1" t="n">
        <v>45955</v>
      </c>
      <c r="D1860" t="inlineStr">
        <is>
          <t>VÄSTERNORRLANDS LÄN</t>
        </is>
      </c>
      <c r="E1860" t="inlineStr">
        <is>
          <t>ÖRNSKÖLDSVIK</t>
        </is>
      </c>
      <c r="G1860" t="n">
        <v>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35777-2025</t>
        </is>
      </c>
      <c r="B1861" s="1" t="n">
        <v>45860.69244212963</v>
      </c>
      <c r="C1861" s="1" t="n">
        <v>45955</v>
      </c>
      <c r="D1861" t="inlineStr">
        <is>
          <t>VÄSTERNORRLANDS LÄN</t>
        </is>
      </c>
      <c r="E1861" t="inlineStr">
        <is>
          <t>ÖRNSKÖLDSVIK</t>
        </is>
      </c>
      <c r="G1861" t="n">
        <v>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35653-2025</t>
        </is>
      </c>
      <c r="B1862" s="1" t="n">
        <v>45859.54060185186</v>
      </c>
      <c r="C1862" s="1" t="n">
        <v>45955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Holmen skog AB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37749-2025</t>
        </is>
      </c>
      <c r="B1863" s="1" t="n">
        <v>45880.66991898148</v>
      </c>
      <c r="C1863" s="1" t="n">
        <v>45955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7.3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21896-2022</t>
        </is>
      </c>
      <c r="B1864" s="1" t="n">
        <v>44711</v>
      </c>
      <c r="C1864" s="1" t="n">
        <v>45955</v>
      </c>
      <c r="D1864" t="inlineStr">
        <is>
          <t>VÄSTERNORRLANDS LÄN</t>
        </is>
      </c>
      <c r="E1864" t="inlineStr">
        <is>
          <t>ÖRNSKÖLDSVIK</t>
        </is>
      </c>
      <c r="G1864" t="n">
        <v>2.2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51229-2025</t>
        </is>
      </c>
      <c r="B1865" s="1" t="n">
        <v>45947.66895833334</v>
      </c>
      <c r="C1865" s="1" t="n">
        <v>45955</v>
      </c>
      <c r="D1865" t="inlineStr">
        <is>
          <t>VÄSTERNORRLANDS LÄN</t>
        </is>
      </c>
      <c r="E1865" t="inlineStr">
        <is>
          <t>ÖRNSKÖLDSVIK</t>
        </is>
      </c>
      <c r="G1865" t="n">
        <v>2.2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51170-2025</t>
        </is>
      </c>
      <c r="B1866" s="1" t="n">
        <v>45947.60293981482</v>
      </c>
      <c r="C1866" s="1" t="n">
        <v>45955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4.8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51297-2025</t>
        </is>
      </c>
      <c r="B1867" s="1" t="n">
        <v>45950.35905092592</v>
      </c>
      <c r="C1867" s="1" t="n">
        <v>45955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Holmen skog AB</t>
        </is>
      </c>
      <c r="G1867" t="n">
        <v>16.9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42419-2025</t>
        </is>
      </c>
      <c r="B1868" s="1" t="n">
        <v>45905</v>
      </c>
      <c r="C1868" s="1" t="n">
        <v>45955</v>
      </c>
      <c r="D1868" t="inlineStr">
        <is>
          <t>VÄSTERNORRLANDS LÄN</t>
        </is>
      </c>
      <c r="E1868" t="inlineStr">
        <is>
          <t>ÖRNSKÖLDSVIK</t>
        </is>
      </c>
      <c r="G1868" t="n">
        <v>2.6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51004-2025</t>
        </is>
      </c>
      <c r="B1869" s="1" t="n">
        <v>45947.36502314815</v>
      </c>
      <c r="C1869" s="1" t="n">
        <v>45955</v>
      </c>
      <c r="D1869" t="inlineStr">
        <is>
          <t>VÄSTERNORRLANDS LÄN</t>
        </is>
      </c>
      <c r="E1869" t="inlineStr">
        <is>
          <t>ÖRNSKÖLDSVIK</t>
        </is>
      </c>
      <c r="F1869" t="inlineStr">
        <is>
          <t>SCA</t>
        </is>
      </c>
      <c r="G1869" t="n">
        <v>1.8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61424-2024</t>
        </is>
      </c>
      <c r="B1870" s="1" t="n">
        <v>45646.45277777778</v>
      </c>
      <c r="C1870" s="1" t="n">
        <v>45955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2111-2025</t>
        </is>
      </c>
      <c r="B1871" s="1" t="n">
        <v>45672</v>
      </c>
      <c r="C1871" s="1" t="n">
        <v>45955</v>
      </c>
      <c r="D1871" t="inlineStr">
        <is>
          <t>VÄSTERNORRLANDS LÄN</t>
        </is>
      </c>
      <c r="E1871" t="inlineStr">
        <is>
          <t>ÖRNSKÖLDSVIK</t>
        </is>
      </c>
      <c r="G1871" t="n">
        <v>13.7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41942-2023</t>
        </is>
      </c>
      <c r="B1872" s="1" t="n">
        <v>45177</v>
      </c>
      <c r="C1872" s="1" t="n">
        <v>45955</v>
      </c>
      <c r="D1872" t="inlineStr">
        <is>
          <t>VÄSTERNORRLANDS LÄN</t>
        </is>
      </c>
      <c r="E1872" t="inlineStr">
        <is>
          <t>ÖRNSKÖLDSVIK</t>
        </is>
      </c>
      <c r="F1872" t="inlineStr">
        <is>
          <t>Holmen skog AB</t>
        </is>
      </c>
      <c r="G1872" t="n">
        <v>8.4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13736-2025</t>
        </is>
      </c>
      <c r="B1873" s="1" t="n">
        <v>45736</v>
      </c>
      <c r="C1873" s="1" t="n">
        <v>45955</v>
      </c>
      <c r="D1873" t="inlineStr">
        <is>
          <t>VÄSTERNORRLANDS LÄN</t>
        </is>
      </c>
      <c r="E1873" t="inlineStr">
        <is>
          <t>ÖRNSKÖLDSVIK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25213-2025</t>
        </is>
      </c>
      <c r="B1874" s="1" t="n">
        <v>45800</v>
      </c>
      <c r="C1874" s="1" t="n">
        <v>45955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5.3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35828-2025</t>
        </is>
      </c>
      <c r="B1875" s="1" t="n">
        <v>45861.49105324074</v>
      </c>
      <c r="C1875" s="1" t="n">
        <v>45955</v>
      </c>
      <c r="D1875" t="inlineStr">
        <is>
          <t>VÄSTERNORRLANDS LÄN</t>
        </is>
      </c>
      <c r="E1875" t="inlineStr">
        <is>
          <t>ÖRNSKÖLDSVIK</t>
        </is>
      </c>
      <c r="F1875" t="inlineStr">
        <is>
          <t>Holmen skog AB</t>
        </is>
      </c>
      <c r="G1875" t="n">
        <v>4.7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51359-2025</t>
        </is>
      </c>
      <c r="B1876" s="1" t="n">
        <v>45950.44296296296</v>
      </c>
      <c r="C1876" s="1" t="n">
        <v>45955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11.9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35824-2025</t>
        </is>
      </c>
      <c r="B1877" s="1" t="n">
        <v>45861.4843287037</v>
      </c>
      <c r="C1877" s="1" t="n">
        <v>45955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0.8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53976-2024</t>
        </is>
      </c>
      <c r="B1878" s="1" t="n">
        <v>45616.32620370371</v>
      </c>
      <c r="C1878" s="1" t="n">
        <v>45955</v>
      </c>
      <c r="D1878" t="inlineStr">
        <is>
          <t>VÄSTERNORRLANDS LÄN</t>
        </is>
      </c>
      <c r="E1878" t="inlineStr">
        <is>
          <t>ÖRNSKÖLDSVIK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51492-2025</t>
        </is>
      </c>
      <c r="B1879" s="1" t="n">
        <v>45950.63407407407</v>
      </c>
      <c r="C1879" s="1" t="n">
        <v>45955</v>
      </c>
      <c r="D1879" t="inlineStr">
        <is>
          <t>VÄSTERNORRLANDS LÄN</t>
        </is>
      </c>
      <c r="E1879" t="inlineStr">
        <is>
          <t>ÖRNSKÖLDSVIK</t>
        </is>
      </c>
      <c r="F1879" t="inlineStr">
        <is>
          <t>Holmen skog AB</t>
        </is>
      </c>
      <c r="G1879" t="n">
        <v>3.5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42700-2025</t>
        </is>
      </c>
      <c r="B1880" s="1" t="n">
        <v>45908.36534722222</v>
      </c>
      <c r="C1880" s="1" t="n">
        <v>45955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SCA</t>
        </is>
      </c>
      <c r="G1880" t="n">
        <v>0.4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42746-2025</t>
        </is>
      </c>
      <c r="B1881" s="1" t="n">
        <v>45908.43310185185</v>
      </c>
      <c r="C1881" s="1" t="n">
        <v>45955</v>
      </c>
      <c r="D1881" t="inlineStr">
        <is>
          <t>VÄSTERNORRLANDS LÄN</t>
        </is>
      </c>
      <c r="E1881" t="inlineStr">
        <is>
          <t>ÖRNSKÖLDSVIK</t>
        </is>
      </c>
      <c r="G1881" t="n">
        <v>16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23869-2024</t>
        </is>
      </c>
      <c r="B1882" s="1" t="n">
        <v>45455.60939814815</v>
      </c>
      <c r="C1882" s="1" t="n">
        <v>45955</v>
      </c>
      <c r="D1882" t="inlineStr">
        <is>
          <t>VÄSTERNORRLANDS LÄN</t>
        </is>
      </c>
      <c r="E1882" t="inlineStr">
        <is>
          <t>ÖRNSKÖLDSVIK</t>
        </is>
      </c>
      <c r="G1882" t="n">
        <v>1.1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62082-2023</t>
        </is>
      </c>
      <c r="B1883" s="1" t="n">
        <v>45266</v>
      </c>
      <c r="C1883" s="1" t="n">
        <v>45955</v>
      </c>
      <c r="D1883" t="inlineStr">
        <is>
          <t>VÄSTERNORRLANDS LÄN</t>
        </is>
      </c>
      <c r="E1883" t="inlineStr">
        <is>
          <t>ÖRNSKÖLDSVIK</t>
        </is>
      </c>
      <c r="G1883" t="n">
        <v>4.6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36057-2025</t>
        </is>
      </c>
      <c r="B1884" s="1" t="n">
        <v>45866.39201388889</v>
      </c>
      <c r="C1884" s="1" t="n">
        <v>45955</v>
      </c>
      <c r="D1884" t="inlineStr">
        <is>
          <t>VÄSTERNORRLANDS LÄN</t>
        </is>
      </c>
      <c r="E1884" t="inlineStr">
        <is>
          <t>ÖRNSKÖLDSVIK</t>
        </is>
      </c>
      <c r="G1884" t="n">
        <v>3.8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42874-2025</t>
        </is>
      </c>
      <c r="B1885" s="1" t="n">
        <v>45908.6328125</v>
      </c>
      <c r="C1885" s="1" t="n">
        <v>45955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24.6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51316-2025</t>
        </is>
      </c>
      <c r="B1886" s="1" t="n">
        <v>45950.38076388889</v>
      </c>
      <c r="C1886" s="1" t="n">
        <v>45955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51490-2025</t>
        </is>
      </c>
      <c r="B1887" s="1" t="n">
        <v>45950.63325231482</v>
      </c>
      <c r="C1887" s="1" t="n">
        <v>45955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4.5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18417-2023</t>
        </is>
      </c>
      <c r="B1888" s="1" t="n">
        <v>45042</v>
      </c>
      <c r="C1888" s="1" t="n">
        <v>45955</v>
      </c>
      <c r="D1888" t="inlineStr">
        <is>
          <t>VÄSTERNORRLANDS LÄN</t>
        </is>
      </c>
      <c r="E1888" t="inlineStr">
        <is>
          <t>ÖRNSKÖLDSVIK</t>
        </is>
      </c>
      <c r="G1888" t="n">
        <v>0.7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41238-2024</t>
        </is>
      </c>
      <c r="B1889" s="1" t="n">
        <v>45558</v>
      </c>
      <c r="C1889" s="1" t="n">
        <v>45955</v>
      </c>
      <c r="D1889" t="inlineStr">
        <is>
          <t>VÄSTERNORRLANDS LÄN</t>
        </is>
      </c>
      <c r="E1889" t="inlineStr">
        <is>
          <t>ÖRNSKÖLDSVIK</t>
        </is>
      </c>
      <c r="G1889" t="n">
        <v>7.5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60324-2023</t>
        </is>
      </c>
      <c r="B1890" s="1" t="n">
        <v>45258</v>
      </c>
      <c r="C1890" s="1" t="n">
        <v>45955</v>
      </c>
      <c r="D1890" t="inlineStr">
        <is>
          <t>VÄSTERNORRLANDS LÄN</t>
        </is>
      </c>
      <c r="E1890" t="inlineStr">
        <is>
          <t>ÖRNSKÖLDSVIK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58526-2024</t>
        </is>
      </c>
      <c r="B1891" s="1" t="n">
        <v>45635.44359953704</v>
      </c>
      <c r="C1891" s="1" t="n">
        <v>45955</v>
      </c>
      <c r="D1891" t="inlineStr">
        <is>
          <t>VÄSTERNORRLANDS LÄN</t>
        </is>
      </c>
      <c r="E1891" t="inlineStr">
        <is>
          <t>ÖRNSKÖLDSVIK</t>
        </is>
      </c>
      <c r="G1891" t="n">
        <v>0.9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42844-2025</t>
        </is>
      </c>
      <c r="B1892" s="1" t="n">
        <v>45908.58981481481</v>
      </c>
      <c r="C1892" s="1" t="n">
        <v>45955</v>
      </c>
      <c r="D1892" t="inlineStr">
        <is>
          <t>VÄSTERNORRLANDS LÄN</t>
        </is>
      </c>
      <c r="E1892" t="inlineStr">
        <is>
          <t>ÖRNSKÖLDSVIK</t>
        </is>
      </c>
      <c r="G1892" t="n">
        <v>5.2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17230-2024</t>
        </is>
      </c>
      <c r="B1893" s="1" t="n">
        <v>45414</v>
      </c>
      <c r="C1893" s="1" t="n">
        <v>45955</v>
      </c>
      <c r="D1893" t="inlineStr">
        <is>
          <t>VÄSTERNORRLANDS LÄN</t>
        </is>
      </c>
      <c r="E1893" t="inlineStr">
        <is>
          <t>ÖRNSKÖLDSVIK</t>
        </is>
      </c>
      <c r="G1893" t="n">
        <v>5.6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8019-2025</t>
        </is>
      </c>
      <c r="B1894" s="1" t="n">
        <v>45707</v>
      </c>
      <c r="C1894" s="1" t="n">
        <v>45955</v>
      </c>
      <c r="D1894" t="inlineStr">
        <is>
          <t>VÄSTERNORRLANDS LÄN</t>
        </is>
      </c>
      <c r="E1894" t="inlineStr">
        <is>
          <t>ÖRNSKÖLDSVIK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51114-2025</t>
        </is>
      </c>
      <c r="B1895" s="1" t="n">
        <v>45947.51740740741</v>
      </c>
      <c r="C1895" s="1" t="n">
        <v>45955</v>
      </c>
      <c r="D1895" t="inlineStr">
        <is>
          <t>VÄSTERNORRLANDS LÄN</t>
        </is>
      </c>
      <c r="E1895" t="inlineStr">
        <is>
          <t>ÖRNSKÖLDSVIK</t>
        </is>
      </c>
      <c r="G1895" t="n">
        <v>1.1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49746-2025</t>
        </is>
      </c>
      <c r="B1896" s="1" t="n">
        <v>45940.34447916667</v>
      </c>
      <c r="C1896" s="1" t="n">
        <v>45955</v>
      </c>
      <c r="D1896" t="inlineStr">
        <is>
          <t>VÄSTERNORRLANDS LÄN</t>
        </is>
      </c>
      <c r="E1896" t="inlineStr">
        <is>
          <t>ÖRNSKÖLDSVIK</t>
        </is>
      </c>
      <c r="F1896" t="inlineStr">
        <is>
          <t>SCA</t>
        </is>
      </c>
      <c r="G1896" t="n">
        <v>4.5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51281-2025</t>
        </is>
      </c>
      <c r="B1897" s="1" t="n">
        <v>45950.32935185185</v>
      </c>
      <c r="C1897" s="1" t="n">
        <v>45955</v>
      </c>
      <c r="D1897" t="inlineStr">
        <is>
          <t>VÄSTERNORRLANDS LÄN</t>
        </is>
      </c>
      <c r="E1897" t="inlineStr">
        <is>
          <t>ÖRNSKÖLDSVIK</t>
        </is>
      </c>
      <c r="F1897" t="inlineStr">
        <is>
          <t>Holmen skog AB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42755-2025</t>
        </is>
      </c>
      <c r="B1898" s="1" t="n">
        <v>45908.44833333333</v>
      </c>
      <c r="C1898" s="1" t="n">
        <v>45955</v>
      </c>
      <c r="D1898" t="inlineStr">
        <is>
          <t>VÄSTERNORRLANDS LÄN</t>
        </is>
      </c>
      <c r="E1898" t="inlineStr">
        <is>
          <t>ÖRNSKÖLDSVIK</t>
        </is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42538-2025</t>
        </is>
      </c>
      <c r="B1899" s="1" t="n">
        <v>45905.57106481482</v>
      </c>
      <c r="C1899" s="1" t="n">
        <v>45955</v>
      </c>
      <c r="D1899" t="inlineStr">
        <is>
          <t>VÄSTERNORRLANDS LÄN</t>
        </is>
      </c>
      <c r="E1899" t="inlineStr">
        <is>
          <t>ÖRNSKÖLDSVIK</t>
        </is>
      </c>
      <c r="F1899" t="inlineStr">
        <is>
          <t>Holmen skog AB</t>
        </is>
      </c>
      <c r="G1899" t="n">
        <v>10.4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42699-2025</t>
        </is>
      </c>
      <c r="B1900" s="1" t="n">
        <v>45908.36521990741</v>
      </c>
      <c r="C1900" s="1" t="n">
        <v>45955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SCA</t>
        </is>
      </c>
      <c r="G1900" t="n">
        <v>4.6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51008-2025</t>
        </is>
      </c>
      <c r="B1901" s="1" t="n">
        <v>45947.37548611111</v>
      </c>
      <c r="C1901" s="1" t="n">
        <v>45955</v>
      </c>
      <c r="D1901" t="inlineStr">
        <is>
          <t>VÄSTERNORRLANDS LÄN</t>
        </is>
      </c>
      <c r="E1901" t="inlineStr">
        <is>
          <t>ÖRNSKÖLDSVIK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42594-2025</t>
        </is>
      </c>
      <c r="B1902" s="1" t="n">
        <v>45905.65270833333</v>
      </c>
      <c r="C1902" s="1" t="n">
        <v>45955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6.6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7687-2025</t>
        </is>
      </c>
      <c r="B1903" s="1" t="n">
        <v>45706</v>
      </c>
      <c r="C1903" s="1" t="n">
        <v>45955</v>
      </c>
      <c r="D1903" t="inlineStr">
        <is>
          <t>VÄSTERNORRLANDS LÄN</t>
        </is>
      </c>
      <c r="E1903" t="inlineStr">
        <is>
          <t>ÖRNSKÖLDSVIK</t>
        </is>
      </c>
      <c r="F1903" t="inlineStr">
        <is>
          <t>SCA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51516-2025</t>
        </is>
      </c>
      <c r="B1904" s="1" t="n">
        <v>45950.65561342592</v>
      </c>
      <c r="C1904" s="1" t="n">
        <v>45955</v>
      </c>
      <c r="D1904" t="inlineStr">
        <is>
          <t>VÄSTERNORRLANDS LÄN</t>
        </is>
      </c>
      <c r="E1904" t="inlineStr">
        <is>
          <t>ÖRNSKÖLDSVIK</t>
        </is>
      </c>
      <c r="F1904" t="inlineStr">
        <is>
          <t>Holmen skog AB</t>
        </is>
      </c>
      <c r="G1904" t="n">
        <v>6.8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57416-2024</t>
        </is>
      </c>
      <c r="B1905" s="1" t="n">
        <v>45629.78733796296</v>
      </c>
      <c r="C1905" s="1" t="n">
        <v>45955</v>
      </c>
      <c r="D1905" t="inlineStr">
        <is>
          <t>VÄSTERNORRLANDS LÄN</t>
        </is>
      </c>
      <c r="E1905" t="inlineStr">
        <is>
          <t>ÖRNSKÖLDSVIK</t>
        </is>
      </c>
      <c r="G1905" t="n">
        <v>5.3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32115-2025</t>
        </is>
      </c>
      <c r="B1906" s="1" t="n">
        <v>45835.48665509259</v>
      </c>
      <c r="C1906" s="1" t="n">
        <v>45955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Holmen skog AB</t>
        </is>
      </c>
      <c r="G1906" t="n">
        <v>3.1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51387-2025</t>
        </is>
      </c>
      <c r="B1907" s="1" t="n">
        <v>45950.46667824074</v>
      </c>
      <c r="C1907" s="1" t="n">
        <v>45955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23.1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49284-2023</t>
        </is>
      </c>
      <c r="B1908" s="1" t="n">
        <v>45210.7169212963</v>
      </c>
      <c r="C1908" s="1" t="n">
        <v>45955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Holmen skog AB</t>
        </is>
      </c>
      <c r="G1908" t="n">
        <v>1.4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49929-2023</t>
        </is>
      </c>
      <c r="B1909" s="1" t="n">
        <v>45214.93671296296</v>
      </c>
      <c r="C1909" s="1" t="n">
        <v>45955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SCA</t>
        </is>
      </c>
      <c r="G1909" t="n">
        <v>3.7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7903-2025</t>
        </is>
      </c>
      <c r="B1910" s="1" t="n">
        <v>45707.32737268518</v>
      </c>
      <c r="C1910" s="1" t="n">
        <v>45955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7.8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42418-2025</t>
        </is>
      </c>
      <c r="B1911" s="1" t="n">
        <v>45905.39775462963</v>
      </c>
      <c r="C1911" s="1" t="n">
        <v>45955</v>
      </c>
      <c r="D1911" t="inlineStr">
        <is>
          <t>VÄSTERNORRLANDS LÄN</t>
        </is>
      </c>
      <c r="E1911" t="inlineStr">
        <is>
          <t>ÖRNSKÖLDSVIK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36156-2025</t>
        </is>
      </c>
      <c r="B1912" s="1" t="n">
        <v>45867</v>
      </c>
      <c r="C1912" s="1" t="n">
        <v>45955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39079-2023</t>
        </is>
      </c>
      <c r="B1913" s="1" t="n">
        <v>45163.95831018518</v>
      </c>
      <c r="C1913" s="1" t="n">
        <v>45955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SCA</t>
        </is>
      </c>
      <c r="G1913" t="n">
        <v>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48202-2023</t>
        </is>
      </c>
      <c r="B1914" s="1" t="n">
        <v>45205</v>
      </c>
      <c r="C1914" s="1" t="n">
        <v>45955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5.4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12903-2022</t>
        </is>
      </c>
      <c r="B1915" s="1" t="n">
        <v>44642</v>
      </c>
      <c r="C1915" s="1" t="n">
        <v>45955</v>
      </c>
      <c r="D1915" t="inlineStr">
        <is>
          <t>VÄSTERNORRLANDS LÄN</t>
        </is>
      </c>
      <c r="E1915" t="inlineStr">
        <is>
          <t>ÖRNSKÖLDSVIK</t>
        </is>
      </c>
      <c r="G1915" t="n">
        <v>2.2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36401-2025</t>
        </is>
      </c>
      <c r="B1916" s="1" t="n">
        <v>45868.64728009259</v>
      </c>
      <c r="C1916" s="1" t="n">
        <v>45955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2.4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44159-2024</t>
        </is>
      </c>
      <c r="B1917" s="1" t="n">
        <v>45572.69930555556</v>
      </c>
      <c r="C1917" s="1" t="n">
        <v>45955</v>
      </c>
      <c r="D1917" t="inlineStr">
        <is>
          <t>VÄSTERNORRLANDS LÄN</t>
        </is>
      </c>
      <c r="E1917" t="inlineStr">
        <is>
          <t>ÖRNSKÖLDSVIK</t>
        </is>
      </c>
      <c r="G1917" t="n">
        <v>2.5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43023-2025</t>
        </is>
      </c>
      <c r="B1918" s="1" t="n">
        <v>45909</v>
      </c>
      <c r="C1918" s="1" t="n">
        <v>45955</v>
      </c>
      <c r="D1918" t="inlineStr">
        <is>
          <t>VÄSTERNORRLANDS LÄN</t>
        </is>
      </c>
      <c r="E1918" t="inlineStr">
        <is>
          <t>ÖRNSKÖLDSVIK</t>
        </is>
      </c>
      <c r="G1918" t="n">
        <v>8.4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28651-2023</t>
        </is>
      </c>
      <c r="B1919" s="1" t="n">
        <v>45096</v>
      </c>
      <c r="C1919" s="1" t="n">
        <v>45955</v>
      </c>
      <c r="D1919" t="inlineStr">
        <is>
          <t>VÄSTERNORRLANDS LÄN</t>
        </is>
      </c>
      <c r="E1919" t="inlineStr">
        <is>
          <t>ÖRNSKÖLDSVIK</t>
        </is>
      </c>
      <c r="G1919" t="n">
        <v>1.4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51713-2025</t>
        </is>
      </c>
      <c r="B1920" s="1" t="n">
        <v>45951.5744212963</v>
      </c>
      <c r="C1920" s="1" t="n">
        <v>45955</v>
      </c>
      <c r="D1920" t="inlineStr">
        <is>
          <t>VÄSTERNORRLANDS LÄN</t>
        </is>
      </c>
      <c r="E1920" t="inlineStr">
        <is>
          <t>ÖRNSKÖLDSVIK</t>
        </is>
      </c>
      <c r="G1920" t="n">
        <v>2.9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51599-2025</t>
        </is>
      </c>
      <c r="B1921" s="1" t="n">
        <v>45951.37236111111</v>
      </c>
      <c r="C1921" s="1" t="n">
        <v>45955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0.5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43150-2025</t>
        </is>
      </c>
      <c r="B1922" s="1" t="n">
        <v>45910.33319444444</v>
      </c>
      <c r="C1922" s="1" t="n">
        <v>45955</v>
      </c>
      <c r="D1922" t="inlineStr">
        <is>
          <t>VÄSTERNORRLANDS LÄN</t>
        </is>
      </c>
      <c r="E1922" t="inlineStr">
        <is>
          <t>ÖRNSKÖLDSVIK</t>
        </is>
      </c>
      <c r="G1922" t="n">
        <v>22.8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43161-2025</t>
        </is>
      </c>
      <c r="B1923" s="1" t="n">
        <v>45910.36539351852</v>
      </c>
      <c r="C1923" s="1" t="n">
        <v>45955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Kommuner</t>
        </is>
      </c>
      <c r="G1923" t="n">
        <v>11.5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25737-2022</t>
        </is>
      </c>
      <c r="B1924" s="1" t="n">
        <v>44733.43085648148</v>
      </c>
      <c r="C1924" s="1" t="n">
        <v>45955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12736-2025</t>
        </is>
      </c>
      <c r="B1925" s="1" t="n">
        <v>45733.52583333333</v>
      </c>
      <c r="C1925" s="1" t="n">
        <v>45955</v>
      </c>
      <c r="D1925" t="inlineStr">
        <is>
          <t>VÄSTERNORRLANDS LÄN</t>
        </is>
      </c>
      <c r="E1925" t="inlineStr">
        <is>
          <t>ÖRNSKÖLDSVIK</t>
        </is>
      </c>
      <c r="G1925" t="n">
        <v>2.5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19321-2021</t>
        </is>
      </c>
      <c r="B1926" s="1" t="n">
        <v>44309</v>
      </c>
      <c r="C1926" s="1" t="n">
        <v>45955</v>
      </c>
      <c r="D1926" t="inlineStr">
        <is>
          <t>VÄSTERNORRLANDS LÄN</t>
        </is>
      </c>
      <c r="E1926" t="inlineStr">
        <is>
          <t>ÖRNSKÖLDSVIK</t>
        </is>
      </c>
      <c r="F1926" t="inlineStr">
        <is>
          <t>Holmen skog AB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52047-2025</t>
        </is>
      </c>
      <c r="B1927" s="1" t="n">
        <v>45952.6171412037</v>
      </c>
      <c r="C1927" s="1" t="n">
        <v>45955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52055-2025</t>
        </is>
      </c>
      <c r="B1928" s="1" t="n">
        <v>45952.63206018518</v>
      </c>
      <c r="C1928" s="1" t="n">
        <v>45955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43431-2025</t>
        </is>
      </c>
      <c r="B1929" s="1" t="n">
        <v>45910</v>
      </c>
      <c r="C1929" s="1" t="n">
        <v>45955</v>
      </c>
      <c r="D1929" t="inlineStr">
        <is>
          <t>VÄSTERNORRLANDS LÄN</t>
        </is>
      </c>
      <c r="E1929" t="inlineStr">
        <is>
          <t>ÖRNSKÖLDSVIK</t>
        </is>
      </c>
      <c r="G1929" t="n">
        <v>2.5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51761-2025</t>
        </is>
      </c>
      <c r="B1930" s="1" t="n">
        <v>45951.63597222222</v>
      </c>
      <c r="C1930" s="1" t="n">
        <v>45955</v>
      </c>
      <c r="D1930" t="inlineStr">
        <is>
          <t>VÄSTERNORRLANDS LÄN</t>
        </is>
      </c>
      <c r="E1930" t="inlineStr">
        <is>
          <t>ÖRNSKÖLDSVIK</t>
        </is>
      </c>
      <c r="G1930" t="n">
        <v>8.5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47164-2023</t>
        </is>
      </c>
      <c r="B1931" s="1" t="n">
        <v>45201</v>
      </c>
      <c r="C1931" s="1" t="n">
        <v>45955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SCA</t>
        </is>
      </c>
      <c r="G1931" t="n">
        <v>10.5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43321-2025</t>
        </is>
      </c>
      <c r="B1932" s="1" t="n">
        <v>45910.66033564815</v>
      </c>
      <c r="C1932" s="1" t="n">
        <v>45955</v>
      </c>
      <c r="D1932" t="inlineStr">
        <is>
          <t>VÄSTERNORRLANDS LÄN</t>
        </is>
      </c>
      <c r="E1932" t="inlineStr">
        <is>
          <t>ÖRNSKÖLDSVIK</t>
        </is>
      </c>
      <c r="F1932" t="inlineStr">
        <is>
          <t>Holmen skog AB</t>
        </is>
      </c>
      <c r="G1932" t="n">
        <v>12.3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49312-2024</t>
        </is>
      </c>
      <c r="B1933" s="1" t="n">
        <v>45595.55799768519</v>
      </c>
      <c r="C1933" s="1" t="n">
        <v>45955</v>
      </c>
      <c r="D1933" t="inlineStr">
        <is>
          <t>VÄSTERNORRLANDS LÄN</t>
        </is>
      </c>
      <c r="E1933" t="inlineStr">
        <is>
          <t>ÖRNSKÖLDSVIK</t>
        </is>
      </c>
      <c r="G1933" t="n">
        <v>7.8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51518-2023</t>
        </is>
      </c>
      <c r="B1934" s="1" t="n">
        <v>45222</v>
      </c>
      <c r="C1934" s="1" t="n">
        <v>45955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0.7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2488-2022</t>
        </is>
      </c>
      <c r="B1935" s="1" t="n">
        <v>44579.67612268519</v>
      </c>
      <c r="C1935" s="1" t="n">
        <v>45955</v>
      </c>
      <c r="D1935" t="inlineStr">
        <is>
          <t>VÄSTERNORRLANDS LÄN</t>
        </is>
      </c>
      <c r="E1935" t="inlineStr">
        <is>
          <t>ÖRNSKÖLDSVIK</t>
        </is>
      </c>
      <c r="G1935" t="n">
        <v>2.3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51303-2024</t>
        </is>
      </c>
      <c r="B1936" s="1" t="n">
        <v>45604.30552083333</v>
      </c>
      <c r="C1936" s="1" t="n">
        <v>45955</v>
      </c>
      <c r="D1936" t="inlineStr">
        <is>
          <t>VÄSTERNORRLANDS LÄN</t>
        </is>
      </c>
      <c r="E1936" t="inlineStr">
        <is>
          <t>ÖRNSKÖLDSVIK</t>
        </is>
      </c>
      <c r="F1936" t="inlineStr">
        <is>
          <t>Holmen skog AB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43302-2025</t>
        </is>
      </c>
      <c r="B1937" s="1" t="n">
        <v>45910.635625</v>
      </c>
      <c r="C1937" s="1" t="n">
        <v>45955</v>
      </c>
      <c r="D1937" t="inlineStr">
        <is>
          <t>VÄSTERNORRLANDS LÄN</t>
        </is>
      </c>
      <c r="E1937" t="inlineStr">
        <is>
          <t>ÖRNSKÖLDSVIK</t>
        </is>
      </c>
      <c r="F1937" t="inlineStr">
        <is>
          <t>Holmen skog AB</t>
        </is>
      </c>
      <c r="G1937" t="n">
        <v>0.6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58643-2023</t>
        </is>
      </c>
      <c r="B1938" s="1" t="n">
        <v>45251.58550925926</v>
      </c>
      <c r="C1938" s="1" t="n">
        <v>45955</v>
      </c>
      <c r="D1938" t="inlineStr">
        <is>
          <t>VÄSTERNORRLANDS LÄN</t>
        </is>
      </c>
      <c r="E1938" t="inlineStr">
        <is>
          <t>ÖRNSKÖLDSVIK</t>
        </is>
      </c>
      <c r="G1938" t="n">
        <v>2.4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51645-2025</t>
        </is>
      </c>
      <c r="B1939" s="1" t="n">
        <v>45951.44699074074</v>
      </c>
      <c r="C1939" s="1" t="n">
        <v>45955</v>
      </c>
      <c r="D1939" t="inlineStr">
        <is>
          <t>VÄSTERNORRLANDS LÄN</t>
        </is>
      </c>
      <c r="E1939" t="inlineStr">
        <is>
          <t>ÖRNSKÖLDSVIK</t>
        </is>
      </c>
      <c r="F1939" t="inlineStr">
        <is>
          <t>Holmen skog AB</t>
        </is>
      </c>
      <c r="G1939" t="n">
        <v>1.5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52081-2025</t>
        </is>
      </c>
      <c r="B1940" s="1" t="n">
        <v>45952.66413194445</v>
      </c>
      <c r="C1940" s="1" t="n">
        <v>45955</v>
      </c>
      <c r="D1940" t="inlineStr">
        <is>
          <t>VÄSTERNORRLANDS LÄN</t>
        </is>
      </c>
      <c r="E1940" t="inlineStr">
        <is>
          <t>ÖRNSKÖLDSVIK</t>
        </is>
      </c>
      <c r="F1940" t="inlineStr">
        <is>
          <t>Holmen skog AB</t>
        </is>
      </c>
      <c r="G1940" t="n">
        <v>0.9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51784-2025</t>
        </is>
      </c>
      <c r="B1941" s="1" t="n">
        <v>45951.67762731481</v>
      </c>
      <c r="C1941" s="1" t="n">
        <v>45955</v>
      </c>
      <c r="D1941" t="inlineStr">
        <is>
          <t>VÄSTERNORRLANDS LÄN</t>
        </is>
      </c>
      <c r="E1941" t="inlineStr">
        <is>
          <t>ÖRNSKÖLDSVIK</t>
        </is>
      </c>
      <c r="F1941" t="inlineStr">
        <is>
          <t>SCA</t>
        </is>
      </c>
      <c r="G1941" t="n">
        <v>7.6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43105-2025</t>
        </is>
      </c>
      <c r="B1942" s="1" t="n">
        <v>45909.6418287037</v>
      </c>
      <c r="C1942" s="1" t="n">
        <v>45955</v>
      </c>
      <c r="D1942" t="inlineStr">
        <is>
          <t>VÄSTERNORRLANDS LÄN</t>
        </is>
      </c>
      <c r="E1942" t="inlineStr">
        <is>
          <t>ÖRNSKÖLDSVIK</t>
        </is>
      </c>
      <c r="F1942" t="inlineStr">
        <is>
          <t>Holmen skog AB</t>
        </is>
      </c>
      <c r="G1942" t="n">
        <v>0.7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43104-2025</t>
        </is>
      </c>
      <c r="B1943" s="1" t="n">
        <v>45909</v>
      </c>
      <c r="C1943" s="1" t="n">
        <v>45955</v>
      </c>
      <c r="D1943" t="inlineStr">
        <is>
          <t>VÄSTERNORRLANDS LÄN</t>
        </is>
      </c>
      <c r="E1943" t="inlineStr">
        <is>
          <t>ÖRNSKÖLDSVIK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17739-2022</t>
        </is>
      </c>
      <c r="B1944" s="1" t="n">
        <v>44680</v>
      </c>
      <c r="C1944" s="1" t="n">
        <v>45955</v>
      </c>
      <c r="D1944" t="inlineStr">
        <is>
          <t>VÄSTERNORRLANDS LÄN</t>
        </is>
      </c>
      <c r="E1944" t="inlineStr">
        <is>
          <t>ÖRNSKÖLDSVIK</t>
        </is>
      </c>
      <c r="F1944" t="inlineStr">
        <is>
          <t>SCA</t>
        </is>
      </c>
      <c r="G1944" t="n">
        <v>6.2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10872-2025</t>
        </is>
      </c>
      <c r="B1945" s="1" t="n">
        <v>45722.63076388889</v>
      </c>
      <c r="C1945" s="1" t="n">
        <v>45955</v>
      </c>
      <c r="D1945" t="inlineStr">
        <is>
          <t>VÄSTERNORRLANDS LÄN</t>
        </is>
      </c>
      <c r="E1945" t="inlineStr">
        <is>
          <t>ÖRNSKÖLDSVIK</t>
        </is>
      </c>
      <c r="G1945" t="n">
        <v>2.5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48611-2022</t>
        </is>
      </c>
      <c r="B1946" s="1" t="n">
        <v>44859</v>
      </c>
      <c r="C1946" s="1" t="n">
        <v>45955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51834-2025</t>
        </is>
      </c>
      <c r="B1947" s="1" t="n">
        <v>45952.33072916666</v>
      </c>
      <c r="C1947" s="1" t="n">
        <v>45955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6.8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43201-2025</t>
        </is>
      </c>
      <c r="B1948" s="1" t="n">
        <v>45910.43829861111</v>
      </c>
      <c r="C1948" s="1" t="n">
        <v>45955</v>
      </c>
      <c r="D1948" t="inlineStr">
        <is>
          <t>VÄSTERNORRLANDS LÄN</t>
        </is>
      </c>
      <c r="E1948" t="inlineStr">
        <is>
          <t>ÖRNSKÖLDSVIK</t>
        </is>
      </c>
      <c r="G1948" t="n">
        <v>3.6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52070-2025</t>
        </is>
      </c>
      <c r="B1949" s="1" t="n">
        <v>45952.64622685185</v>
      </c>
      <c r="C1949" s="1" t="n">
        <v>45955</v>
      </c>
      <c r="D1949" t="inlineStr">
        <is>
          <t>VÄSTERNORRLANDS LÄN</t>
        </is>
      </c>
      <c r="E1949" t="inlineStr">
        <is>
          <t>ÖRNSKÖLDSVIK</t>
        </is>
      </c>
      <c r="G1949" t="n">
        <v>7.1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54613-2024</t>
        </is>
      </c>
      <c r="B1950" s="1" t="n">
        <v>45617.70974537037</v>
      </c>
      <c r="C1950" s="1" t="n">
        <v>45955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3.2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35624-2023</t>
        </is>
      </c>
      <c r="B1951" s="1" t="n">
        <v>45147.54612268518</v>
      </c>
      <c r="C1951" s="1" t="n">
        <v>45955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0.7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48740-2025</t>
        </is>
      </c>
      <c r="B1952" s="1" t="n">
        <v>45936.67753472222</v>
      </c>
      <c r="C1952" s="1" t="n">
        <v>45955</v>
      </c>
      <c r="D1952" t="inlineStr">
        <is>
          <t>VÄSTERNORRLANDS LÄN</t>
        </is>
      </c>
      <c r="E1952" t="inlineStr">
        <is>
          <t>ÖRNSKÖLDSVIK</t>
        </is>
      </c>
      <c r="F1952" t="inlineStr">
        <is>
          <t>SCA</t>
        </is>
      </c>
      <c r="G1952" t="n">
        <v>7.6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34342-2024</t>
        </is>
      </c>
      <c r="B1953" s="1" t="n">
        <v>45525.32556712963</v>
      </c>
      <c r="C1953" s="1" t="n">
        <v>45955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5.2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43236-2023</t>
        </is>
      </c>
      <c r="B1954" s="1" t="n">
        <v>45183.47719907408</v>
      </c>
      <c r="C1954" s="1" t="n">
        <v>45955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Holmen skog AB</t>
        </is>
      </c>
      <c r="G1954" t="n">
        <v>1.3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37914-2022</t>
        </is>
      </c>
      <c r="B1955" s="1" t="n">
        <v>44811</v>
      </c>
      <c r="C1955" s="1" t="n">
        <v>45955</v>
      </c>
      <c r="D1955" t="inlineStr">
        <is>
          <t>VÄSTERNORRLANDS LÄN</t>
        </is>
      </c>
      <c r="E1955" t="inlineStr">
        <is>
          <t>ÖRNSKÖLDSVIK</t>
        </is>
      </c>
      <c r="F1955" t="inlineStr">
        <is>
          <t>Holmen skog AB</t>
        </is>
      </c>
      <c r="G1955" t="n">
        <v>1.3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37087-2023</t>
        </is>
      </c>
      <c r="B1956" s="1" t="n">
        <v>45154</v>
      </c>
      <c r="C1956" s="1" t="n">
        <v>45955</v>
      </c>
      <c r="D1956" t="inlineStr">
        <is>
          <t>VÄSTERNORRLANDS LÄN</t>
        </is>
      </c>
      <c r="E1956" t="inlineStr">
        <is>
          <t>ÖRNSKÖLDSVIK</t>
        </is>
      </c>
      <c r="G1956" t="n">
        <v>4.7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44471-2025</t>
        </is>
      </c>
      <c r="B1957" s="1" t="n">
        <v>45916.64369212963</v>
      </c>
      <c r="C1957" s="1" t="n">
        <v>45955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13.2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44490-2025</t>
        </is>
      </c>
      <c r="B1958" s="1" t="n">
        <v>45916.6590162037</v>
      </c>
      <c r="C1958" s="1" t="n">
        <v>45955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18.1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55023-2023</t>
        </is>
      </c>
      <c r="B1959" s="1" t="n">
        <v>45237</v>
      </c>
      <c r="C1959" s="1" t="n">
        <v>45955</v>
      </c>
      <c r="D1959" t="inlineStr">
        <is>
          <t>VÄSTERNORRLANDS LÄN</t>
        </is>
      </c>
      <c r="E1959" t="inlineStr">
        <is>
          <t>ÖRNSKÖLDSVIK</t>
        </is>
      </c>
      <c r="G1959" t="n">
        <v>2.6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27153-2022</t>
        </is>
      </c>
      <c r="B1960" s="1" t="n">
        <v>44741</v>
      </c>
      <c r="C1960" s="1" t="n">
        <v>45955</v>
      </c>
      <c r="D1960" t="inlineStr">
        <is>
          <t>VÄSTERNORRLANDS LÄN</t>
        </is>
      </c>
      <c r="E1960" t="inlineStr">
        <is>
          <t>ÖRNSKÖLDSVIK</t>
        </is>
      </c>
      <c r="G1960" t="n">
        <v>6.3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20475-2022</t>
        </is>
      </c>
      <c r="B1961" s="1" t="n">
        <v>44699</v>
      </c>
      <c r="C1961" s="1" t="n">
        <v>45955</v>
      </c>
      <c r="D1961" t="inlineStr">
        <is>
          <t>VÄSTERNORRLANDS LÄN</t>
        </is>
      </c>
      <c r="E1961" t="inlineStr">
        <is>
          <t>ÖRNSKÖLDSVIK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51749-2025</t>
        </is>
      </c>
      <c r="B1962" s="1" t="n">
        <v>45951.61526620371</v>
      </c>
      <c r="C1962" s="1" t="n">
        <v>45955</v>
      </c>
      <c r="D1962" t="inlineStr">
        <is>
          <t>VÄSTERNORRLANDS LÄN</t>
        </is>
      </c>
      <c r="E1962" t="inlineStr">
        <is>
          <t>ÖRNSKÖLDSVIK</t>
        </is>
      </c>
      <c r="G1962" t="n">
        <v>3.9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43045-2025</t>
        </is>
      </c>
      <c r="B1963" s="1" t="n">
        <v>45909.56072916667</v>
      </c>
      <c r="C1963" s="1" t="n">
        <v>45955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35250-2022</t>
        </is>
      </c>
      <c r="B1964" s="1" t="n">
        <v>44798.33560185185</v>
      </c>
      <c r="C1964" s="1" t="n">
        <v>45955</v>
      </c>
      <c r="D1964" t="inlineStr">
        <is>
          <t>VÄSTERNORRLANDS LÄN</t>
        </is>
      </c>
      <c r="E1964" t="inlineStr">
        <is>
          <t>ÖRNSKÖLDSVIK</t>
        </is>
      </c>
      <c r="G1964" t="n">
        <v>1.4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35266-2022</t>
        </is>
      </c>
      <c r="B1965" s="1" t="n">
        <v>44798</v>
      </c>
      <c r="C1965" s="1" t="n">
        <v>45955</v>
      </c>
      <c r="D1965" t="inlineStr">
        <is>
          <t>VÄSTERNORRLANDS LÄN</t>
        </is>
      </c>
      <c r="E1965" t="inlineStr">
        <is>
          <t>ÖRNSKÖLDSVIK</t>
        </is>
      </c>
      <c r="F1965" t="inlineStr">
        <is>
          <t>Kyrkan</t>
        </is>
      </c>
      <c r="G1965" t="n">
        <v>13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41253-2022</t>
        </is>
      </c>
      <c r="B1966" s="1" t="n">
        <v>44825</v>
      </c>
      <c r="C1966" s="1" t="n">
        <v>45955</v>
      </c>
      <c r="D1966" t="inlineStr">
        <is>
          <t>VÄSTERNORRLANDS LÄN</t>
        </is>
      </c>
      <c r="E1966" t="inlineStr">
        <is>
          <t>ÖRNSKÖLDSVIK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13787-2022</t>
        </is>
      </c>
      <c r="B1967" s="1" t="n">
        <v>44649</v>
      </c>
      <c r="C1967" s="1" t="n">
        <v>45955</v>
      </c>
      <c r="D1967" t="inlineStr">
        <is>
          <t>VÄSTERNORRLANDS LÄN</t>
        </is>
      </c>
      <c r="E1967" t="inlineStr">
        <is>
          <t>ÖRNSKÖLDSVIK</t>
        </is>
      </c>
      <c r="G1967" t="n">
        <v>1.7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41394-2023</t>
        </is>
      </c>
      <c r="B1968" s="1" t="n">
        <v>45174</v>
      </c>
      <c r="C1968" s="1" t="n">
        <v>45955</v>
      </c>
      <c r="D1968" t="inlineStr">
        <is>
          <t>VÄSTERNORRLANDS LÄN</t>
        </is>
      </c>
      <c r="E1968" t="inlineStr">
        <is>
          <t>ÖRNSKÖLDSVIK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264-2025</t>
        </is>
      </c>
      <c r="B1969" s="1" t="n">
        <v>45660.4575</v>
      </c>
      <c r="C1969" s="1" t="n">
        <v>45955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3.9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63114-2020</t>
        </is>
      </c>
      <c r="B1970" s="1" t="n">
        <v>44162</v>
      </c>
      <c r="C1970" s="1" t="n">
        <v>45955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16558-2022</t>
        </is>
      </c>
      <c r="B1971" s="1" t="n">
        <v>44672</v>
      </c>
      <c r="C1971" s="1" t="n">
        <v>45955</v>
      </c>
      <c r="D1971" t="inlineStr">
        <is>
          <t>VÄSTERNORRLANDS LÄN</t>
        </is>
      </c>
      <c r="E1971" t="inlineStr">
        <is>
          <t>ÖRNSKÖLDSVIK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5580-2025</t>
        </is>
      </c>
      <c r="B1972" s="1" t="n">
        <v>45693.54991898148</v>
      </c>
      <c r="C1972" s="1" t="n">
        <v>45955</v>
      </c>
      <c r="D1972" t="inlineStr">
        <is>
          <t>VÄSTERNORRLANDS LÄN</t>
        </is>
      </c>
      <c r="E1972" t="inlineStr">
        <is>
          <t>ÖRNSKÖLDSVIK</t>
        </is>
      </c>
      <c r="G1972" t="n">
        <v>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65016-2020</t>
        </is>
      </c>
      <c r="B1973" s="1" t="n">
        <v>44172</v>
      </c>
      <c r="C1973" s="1" t="n">
        <v>45955</v>
      </c>
      <c r="D1973" t="inlineStr">
        <is>
          <t>VÄSTERNORRLANDS LÄN</t>
        </is>
      </c>
      <c r="E1973" t="inlineStr">
        <is>
          <t>ÖRNSKÖLDSVIK</t>
        </is>
      </c>
      <c r="G1973" t="n">
        <v>4.1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31088-2025</t>
        </is>
      </c>
      <c r="B1974" s="1" t="n">
        <v>45832.59282407408</v>
      </c>
      <c r="C1974" s="1" t="n">
        <v>45955</v>
      </c>
      <c r="D1974" t="inlineStr">
        <is>
          <t>VÄSTERNORRLANDS LÄN</t>
        </is>
      </c>
      <c r="E1974" t="inlineStr">
        <is>
          <t>ÖRNSKÖLDSVIK</t>
        </is>
      </c>
      <c r="G1974" t="n">
        <v>5.9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58481-2024</t>
        </is>
      </c>
      <c r="B1975" s="1" t="n">
        <v>45635.39123842592</v>
      </c>
      <c r="C1975" s="1" t="n">
        <v>45955</v>
      </c>
      <c r="D1975" t="inlineStr">
        <is>
          <t>VÄSTERNORRLANDS LÄN</t>
        </is>
      </c>
      <c r="E1975" t="inlineStr">
        <is>
          <t>ÖRNSKÖLDSVIK</t>
        </is>
      </c>
      <c r="G1975" t="n">
        <v>0.3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26658-2023</t>
        </is>
      </c>
      <c r="B1976" s="1" t="n">
        <v>45092.94011574074</v>
      </c>
      <c r="C1976" s="1" t="n">
        <v>45955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SCA</t>
        </is>
      </c>
      <c r="G1976" t="n">
        <v>4.5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44161-2025</t>
        </is>
      </c>
      <c r="B1977" s="1" t="n">
        <v>45915.59734953703</v>
      </c>
      <c r="C1977" s="1" t="n">
        <v>45955</v>
      </c>
      <c r="D1977" t="inlineStr">
        <is>
          <t>VÄSTERNORRLANDS LÄN</t>
        </is>
      </c>
      <c r="E1977" t="inlineStr">
        <is>
          <t>ÖRNSKÖLDSVIK</t>
        </is>
      </c>
      <c r="F1977" t="inlineStr">
        <is>
          <t>Holmen skog AB</t>
        </is>
      </c>
      <c r="G1977" t="n">
        <v>10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51562-2025</t>
        </is>
      </c>
      <c r="B1978" s="1" t="n">
        <v>45951.26741898148</v>
      </c>
      <c r="C1978" s="1" t="n">
        <v>45955</v>
      </c>
      <c r="D1978" t="inlineStr">
        <is>
          <t>VÄSTERNORRLANDS LÄN</t>
        </is>
      </c>
      <c r="E1978" t="inlineStr">
        <is>
          <t>ÖRNSKÖLDSVIK</t>
        </is>
      </c>
      <c r="F1978" t="inlineStr">
        <is>
          <t>Holmen skog AB</t>
        </is>
      </c>
      <c r="G1978" t="n">
        <v>22.5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373-2025</t>
        </is>
      </c>
      <c r="B1979" s="1" t="n">
        <v>45661.62334490741</v>
      </c>
      <c r="C1979" s="1" t="n">
        <v>45955</v>
      </c>
      <c r="D1979" t="inlineStr">
        <is>
          <t>VÄSTERNORRLANDS LÄN</t>
        </is>
      </c>
      <c r="E1979" t="inlineStr">
        <is>
          <t>ÖRNSKÖLDSVIK</t>
        </is>
      </c>
      <c r="G1979" t="n">
        <v>0.3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52029-2025</t>
        </is>
      </c>
      <c r="B1980" s="1" t="n">
        <v>45952.6055324074</v>
      </c>
      <c r="C1980" s="1" t="n">
        <v>45955</v>
      </c>
      <c r="D1980" t="inlineStr">
        <is>
          <t>VÄSTERNORRLANDS LÄN</t>
        </is>
      </c>
      <c r="E1980" t="inlineStr">
        <is>
          <t>ÖRNSKÖLDSVIK</t>
        </is>
      </c>
      <c r="G1980" t="n">
        <v>3.2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52068-2025</t>
        </is>
      </c>
      <c r="B1981" s="1" t="n">
        <v>45952.64356481482</v>
      </c>
      <c r="C1981" s="1" t="n">
        <v>45955</v>
      </c>
      <c r="D1981" t="inlineStr">
        <is>
          <t>VÄSTERNORRLANDS LÄN</t>
        </is>
      </c>
      <c r="E1981" t="inlineStr">
        <is>
          <t>ÖRNSKÖLDSVIK</t>
        </is>
      </c>
      <c r="G1981" t="n">
        <v>48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52071-2025</t>
        </is>
      </c>
      <c r="B1982" s="1" t="n">
        <v>45952.64829861111</v>
      </c>
      <c r="C1982" s="1" t="n">
        <v>45955</v>
      </c>
      <c r="D1982" t="inlineStr">
        <is>
          <t>VÄSTERNORRLANDS LÄN</t>
        </is>
      </c>
      <c r="E1982" t="inlineStr">
        <is>
          <t>ÖRNSKÖLDSVIK</t>
        </is>
      </c>
      <c r="G1982" t="n">
        <v>7.9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43120-2025</t>
        </is>
      </c>
      <c r="B1983" s="1" t="n">
        <v>45909.67707175926</v>
      </c>
      <c r="C1983" s="1" t="n">
        <v>45955</v>
      </c>
      <c r="D1983" t="inlineStr">
        <is>
          <t>VÄSTERNORRLANDS LÄN</t>
        </is>
      </c>
      <c r="E1983" t="inlineStr">
        <is>
          <t>ÖRNSKÖLDSVIK</t>
        </is>
      </c>
      <c r="F1983" t="inlineStr">
        <is>
          <t>Holmen skog AB</t>
        </is>
      </c>
      <c r="G1983" t="n">
        <v>6.6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52005-2025</t>
        </is>
      </c>
      <c r="B1984" s="1" t="n">
        <v>45952.59306712963</v>
      </c>
      <c r="C1984" s="1" t="n">
        <v>45955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2.3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44105-2025</t>
        </is>
      </c>
      <c r="B1985" s="1" t="n">
        <v>45915.57025462963</v>
      </c>
      <c r="C1985" s="1" t="n">
        <v>45955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7.5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36811-2025</t>
        </is>
      </c>
      <c r="B1986" s="1" t="n">
        <v>45873</v>
      </c>
      <c r="C1986" s="1" t="n">
        <v>45955</v>
      </c>
      <c r="D1986" t="inlineStr">
        <is>
          <t>VÄSTERNORRLANDS LÄN</t>
        </is>
      </c>
      <c r="E1986" t="inlineStr">
        <is>
          <t>ÖRNSKÖLDSVIK</t>
        </is>
      </c>
      <c r="G1986" t="n">
        <v>0.3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43359-2025</t>
        </is>
      </c>
      <c r="B1987" s="1" t="n">
        <v>45910</v>
      </c>
      <c r="C1987" s="1" t="n">
        <v>45955</v>
      </c>
      <c r="D1987" t="inlineStr">
        <is>
          <t>VÄSTERNORRLANDS LÄN</t>
        </is>
      </c>
      <c r="E1987" t="inlineStr">
        <is>
          <t>ÖRNSKÖLDSVIK</t>
        </is>
      </c>
      <c r="G1987" t="n">
        <v>0.9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43035-2025</t>
        </is>
      </c>
      <c r="B1988" s="1" t="n">
        <v>45909.54824074074</v>
      </c>
      <c r="C1988" s="1" t="n">
        <v>45955</v>
      </c>
      <c r="D1988" t="inlineStr">
        <is>
          <t>VÄSTERNORRLANDS LÄN</t>
        </is>
      </c>
      <c r="E1988" t="inlineStr">
        <is>
          <t>ÖRNSKÖLDSVIK</t>
        </is>
      </c>
      <c r="G1988" t="n">
        <v>2.9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108-2025</t>
        </is>
      </c>
      <c r="B1989" s="1" t="n">
        <v>45649</v>
      </c>
      <c r="C1989" s="1" t="n">
        <v>45955</v>
      </c>
      <c r="D1989" t="inlineStr">
        <is>
          <t>VÄSTERNORRLANDS LÄN</t>
        </is>
      </c>
      <c r="E1989" t="inlineStr">
        <is>
          <t>ÖRNSKÖLDSVIK</t>
        </is>
      </c>
      <c r="G1989" t="n">
        <v>13.6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44522-2022</t>
        </is>
      </c>
      <c r="B1990" s="1" t="n">
        <v>44840</v>
      </c>
      <c r="C1990" s="1" t="n">
        <v>45955</v>
      </c>
      <c r="D1990" t="inlineStr">
        <is>
          <t>VÄSTERNORRLANDS LÄN</t>
        </is>
      </c>
      <c r="E1990" t="inlineStr">
        <is>
          <t>ÖRNSKÖLDSVIK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8068-2025</t>
        </is>
      </c>
      <c r="B1991" s="1" t="n">
        <v>45707.64283564815</v>
      </c>
      <c r="C1991" s="1" t="n">
        <v>45955</v>
      </c>
      <c r="D1991" t="inlineStr">
        <is>
          <t>VÄSTERNORRLANDS LÄN</t>
        </is>
      </c>
      <c r="E1991" t="inlineStr">
        <is>
          <t>ÖRNSKÖLDSVIK</t>
        </is>
      </c>
      <c r="G1991" t="n">
        <v>12.6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51742-2025</t>
        </is>
      </c>
      <c r="B1992" s="1" t="n">
        <v>45951.60730324074</v>
      </c>
      <c r="C1992" s="1" t="n">
        <v>45955</v>
      </c>
      <c r="D1992" t="inlineStr">
        <is>
          <t>VÄSTERNORRLANDS LÄN</t>
        </is>
      </c>
      <c r="E1992" t="inlineStr">
        <is>
          <t>ÖRNSKÖLDSVIK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44314-2025</t>
        </is>
      </c>
      <c r="B1993" s="1" t="n">
        <v>45915</v>
      </c>
      <c r="C1993" s="1" t="n">
        <v>45955</v>
      </c>
      <c r="D1993" t="inlineStr">
        <is>
          <t>VÄSTERNORRLANDS LÄN</t>
        </is>
      </c>
      <c r="E1993" t="inlineStr">
        <is>
          <t>ÖRNSKÖLDSVIK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46307-2023</t>
        </is>
      </c>
      <c r="B1994" s="1" t="n">
        <v>45197</v>
      </c>
      <c r="C1994" s="1" t="n">
        <v>45955</v>
      </c>
      <c r="D1994" t="inlineStr">
        <is>
          <t>VÄSTERNORRLANDS LÄN</t>
        </is>
      </c>
      <c r="E1994" t="inlineStr">
        <is>
          <t>ÖRNSKÖLDSVIK</t>
        </is>
      </c>
      <c r="G1994" t="n">
        <v>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44358-2025</t>
        </is>
      </c>
      <c r="B1995" s="1" t="n">
        <v>45915</v>
      </c>
      <c r="C1995" s="1" t="n">
        <v>45955</v>
      </c>
      <c r="D1995" t="inlineStr">
        <is>
          <t>VÄSTERNORRLANDS LÄN</t>
        </is>
      </c>
      <c r="E1995" t="inlineStr">
        <is>
          <t>ÖRNSKÖLDSVIK</t>
        </is>
      </c>
      <c r="G1995" t="n">
        <v>0.5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51856-2025</t>
        </is>
      </c>
      <c r="B1996" s="1" t="n">
        <v>45952.3637962963</v>
      </c>
      <c r="C1996" s="1" t="n">
        <v>45955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5.4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52129-2025</t>
        </is>
      </c>
      <c r="B1997" s="1" t="n">
        <v>45952</v>
      </c>
      <c r="C1997" s="1" t="n">
        <v>45955</v>
      </c>
      <c r="D1997" t="inlineStr">
        <is>
          <t>VÄSTERNORRLANDS LÄN</t>
        </is>
      </c>
      <c r="E1997" t="inlineStr">
        <is>
          <t>ÖRNSKÖLDSVIK</t>
        </is>
      </c>
      <c r="G1997" t="n">
        <v>22.6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43053-2025</t>
        </is>
      </c>
      <c r="B1998" s="1" t="n">
        <v>45909.57015046296</v>
      </c>
      <c r="C1998" s="1" t="n">
        <v>45955</v>
      </c>
      <c r="D1998" t="inlineStr">
        <is>
          <t>VÄSTERNORRLANDS LÄN</t>
        </is>
      </c>
      <c r="E1998" t="inlineStr">
        <is>
          <t>ÖRNSKÖLDSVIK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51658-2025</t>
        </is>
      </c>
      <c r="B1999" s="1" t="n">
        <v>45951.4737962963</v>
      </c>
      <c r="C1999" s="1" t="n">
        <v>45955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Holmen skog AB</t>
        </is>
      </c>
      <c r="G1999" t="n">
        <v>2.7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36673-2025</t>
        </is>
      </c>
      <c r="B2000" s="1" t="n">
        <v>45873.39258101852</v>
      </c>
      <c r="C2000" s="1" t="n">
        <v>45955</v>
      </c>
      <c r="D2000" t="inlineStr">
        <is>
          <t>VÄSTERNORRLANDS LÄN</t>
        </is>
      </c>
      <c r="E2000" t="inlineStr">
        <is>
          <t>ÖRNSKÖLDSVIK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52573-2025</t>
        </is>
      </c>
      <c r="B2001" s="1" t="n">
        <v>45954.60927083333</v>
      </c>
      <c r="C2001" s="1" t="n">
        <v>45955</v>
      </c>
      <c r="D2001" t="inlineStr">
        <is>
          <t>VÄSTERNORRLANDS LÄN</t>
        </is>
      </c>
      <c r="E2001" t="inlineStr">
        <is>
          <t>ÖRNSKÖLDSVIK</t>
        </is>
      </c>
      <c r="G2001" t="n">
        <v>1.7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52522-2025</t>
        </is>
      </c>
      <c r="B2002" s="1" t="n">
        <v>45954.52670138889</v>
      </c>
      <c r="C2002" s="1" t="n">
        <v>45955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Holmen skog AB</t>
        </is>
      </c>
      <c r="G2002" t="n">
        <v>10.7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30282-2021</t>
        </is>
      </c>
      <c r="B2003" s="1" t="n">
        <v>44364</v>
      </c>
      <c r="C2003" s="1" t="n">
        <v>45955</v>
      </c>
      <c r="D2003" t="inlineStr">
        <is>
          <t>VÄSTERNORRLANDS LÄN</t>
        </is>
      </c>
      <c r="E2003" t="inlineStr">
        <is>
          <t>ÖRNSKÖLDSVIK</t>
        </is>
      </c>
      <c r="F2003" t="inlineStr">
        <is>
          <t>Holmen skog AB</t>
        </is>
      </c>
      <c r="G2003" t="n">
        <v>1.1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24417-2024</t>
        </is>
      </c>
      <c r="B2004" s="1" t="n">
        <v>45457.80538194445</v>
      </c>
      <c r="C2004" s="1" t="n">
        <v>45955</v>
      </c>
      <c r="D2004" t="inlineStr">
        <is>
          <t>VÄSTERNORRLANDS LÄN</t>
        </is>
      </c>
      <c r="E2004" t="inlineStr">
        <is>
          <t>ÖRNSKÖLDSVIK</t>
        </is>
      </c>
      <c r="G2004" t="n">
        <v>1.4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43502-2025</t>
        </is>
      </c>
      <c r="B2005" s="1" t="n">
        <v>45911</v>
      </c>
      <c r="C2005" s="1" t="n">
        <v>45955</v>
      </c>
      <c r="D2005" t="inlineStr">
        <is>
          <t>VÄSTERNORRLANDS LÄN</t>
        </is>
      </c>
      <c r="E2005" t="inlineStr">
        <is>
          <t>ÖRNSKÖLDSVIK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52253-2025</t>
        </is>
      </c>
      <c r="B2006" s="1" t="n">
        <v>45953.49253472222</v>
      </c>
      <c r="C2006" s="1" t="n">
        <v>45955</v>
      </c>
      <c r="D2006" t="inlineStr">
        <is>
          <t>VÄSTERNORRLANDS LÄN</t>
        </is>
      </c>
      <c r="E2006" t="inlineStr">
        <is>
          <t>ÖRNSKÖLDSVIK</t>
        </is>
      </c>
      <c r="F2006" t="inlineStr">
        <is>
          <t>Holmen skog AB</t>
        </is>
      </c>
      <c r="G2006" t="n">
        <v>6.3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52255-2025</t>
        </is>
      </c>
      <c r="B2007" s="1" t="n">
        <v>45953.50049768519</v>
      </c>
      <c r="C2007" s="1" t="n">
        <v>45955</v>
      </c>
      <c r="D2007" t="inlineStr">
        <is>
          <t>VÄSTERNORRLANDS LÄN</t>
        </is>
      </c>
      <c r="E2007" t="inlineStr">
        <is>
          <t>ÖRNSKÖLDSVIK</t>
        </is>
      </c>
      <c r="F2007" t="inlineStr">
        <is>
          <t>Holmen skog AB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43353-2025</t>
        </is>
      </c>
      <c r="B2008" s="1" t="n">
        <v>45911.2953587963</v>
      </c>
      <c r="C2008" s="1" t="n">
        <v>45955</v>
      </c>
      <c r="D2008" t="inlineStr">
        <is>
          <t>VÄSTERNORRLANDS LÄN</t>
        </is>
      </c>
      <c r="E2008" t="inlineStr">
        <is>
          <t>ÖRNSKÖLDSVIK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42354-2021</t>
        </is>
      </c>
      <c r="B2009" s="1" t="n">
        <v>44427.44137731481</v>
      </c>
      <c r="C2009" s="1" t="n">
        <v>45955</v>
      </c>
      <c r="D2009" t="inlineStr">
        <is>
          <t>VÄSTERNORRLANDS LÄN</t>
        </is>
      </c>
      <c r="E2009" t="inlineStr">
        <is>
          <t>ÖRNSKÖLDSVIK</t>
        </is>
      </c>
      <c r="G2009" t="n">
        <v>4.1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16549-2023</t>
        </is>
      </c>
      <c r="B2010" s="1" t="n">
        <v>45029</v>
      </c>
      <c r="C2010" s="1" t="n">
        <v>45955</v>
      </c>
      <c r="D2010" t="inlineStr">
        <is>
          <t>VÄSTERNORRLANDS LÄN</t>
        </is>
      </c>
      <c r="E2010" t="inlineStr">
        <is>
          <t>ÖRNSKÖLDSVIK</t>
        </is>
      </c>
      <c r="G2010" t="n">
        <v>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43672-2023</t>
        </is>
      </c>
      <c r="B2011" s="1" t="n">
        <v>45187</v>
      </c>
      <c r="C2011" s="1" t="n">
        <v>45955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0.7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34020-2023</t>
        </is>
      </c>
      <c r="B2012" s="1" t="n">
        <v>45135.35714120371</v>
      </c>
      <c r="C2012" s="1" t="n">
        <v>45955</v>
      </c>
      <c r="D2012" t="inlineStr">
        <is>
          <t>VÄSTERNORRLANDS LÄN</t>
        </is>
      </c>
      <c r="E2012" t="inlineStr">
        <is>
          <t>ÖRNSKÖLDSVIK</t>
        </is>
      </c>
      <c r="F2012" t="inlineStr">
        <is>
          <t>Holmen skog AB</t>
        </is>
      </c>
      <c r="G2012" t="n">
        <v>3.4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33757-2022</t>
        </is>
      </c>
      <c r="B2013" s="1" t="n">
        <v>44789</v>
      </c>
      <c r="C2013" s="1" t="n">
        <v>45955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Kyrkan</t>
        </is>
      </c>
      <c r="G2013" t="n">
        <v>21.6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44482-2025</t>
        </is>
      </c>
      <c r="B2014" s="1" t="n">
        <v>45916.64935185185</v>
      </c>
      <c r="C2014" s="1" t="n">
        <v>45955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51752-2025</t>
        </is>
      </c>
      <c r="B2015" s="1" t="n">
        <v>45951</v>
      </c>
      <c r="C2015" s="1" t="n">
        <v>45955</v>
      </c>
      <c r="D2015" t="inlineStr">
        <is>
          <t>VÄSTERNORRLANDS LÄN</t>
        </is>
      </c>
      <c r="E2015" t="inlineStr">
        <is>
          <t>ÖRNSKÖLDSVIK</t>
        </is>
      </c>
      <c r="G2015" t="n">
        <v>1.7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16937-2025</t>
        </is>
      </c>
      <c r="B2016" s="1" t="n">
        <v>45754</v>
      </c>
      <c r="C2016" s="1" t="n">
        <v>45955</v>
      </c>
      <c r="D2016" t="inlineStr">
        <is>
          <t>VÄSTERNORRLANDS LÄN</t>
        </is>
      </c>
      <c r="E2016" t="inlineStr">
        <is>
          <t>ÖRNSKÖLDSVIK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44008-2025</t>
        </is>
      </c>
      <c r="B2017" s="1" t="n">
        <v>45915.45916666667</v>
      </c>
      <c r="C2017" s="1" t="n">
        <v>45955</v>
      </c>
      <c r="D2017" t="inlineStr">
        <is>
          <t>VÄSTERNORRLANDS LÄN</t>
        </is>
      </c>
      <c r="E2017" t="inlineStr">
        <is>
          <t>ÖRNSKÖLDSVIK</t>
        </is>
      </c>
      <c r="F2017" t="inlineStr">
        <is>
          <t>Holmen skog AB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25107-2024</t>
        </is>
      </c>
      <c r="B2018" s="1" t="n">
        <v>45462.43282407407</v>
      </c>
      <c r="C2018" s="1" t="n">
        <v>45955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Holmen skog AB</t>
        </is>
      </c>
      <c r="G2018" t="n">
        <v>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44434-2025</t>
        </is>
      </c>
      <c r="B2019" s="1" t="n">
        <v>45916.57939814815</v>
      </c>
      <c r="C2019" s="1" t="n">
        <v>45955</v>
      </c>
      <c r="D2019" t="inlineStr">
        <is>
          <t>VÄSTERNORRLANDS LÄN</t>
        </is>
      </c>
      <c r="E2019" t="inlineStr">
        <is>
          <t>ÖRNSKÖLDSVIK</t>
        </is>
      </c>
      <c r="F2019" t="inlineStr">
        <is>
          <t>Holmen skog AB</t>
        </is>
      </c>
      <c r="G2019" t="n">
        <v>7.2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44422-2025</t>
        </is>
      </c>
      <c r="B2020" s="1" t="n">
        <v>45916.55469907408</v>
      </c>
      <c r="C2020" s="1" t="n">
        <v>45955</v>
      </c>
      <c r="D2020" t="inlineStr">
        <is>
          <t>VÄSTERNORRLANDS LÄN</t>
        </is>
      </c>
      <c r="E2020" t="inlineStr">
        <is>
          <t>ÖRNSKÖLDSVIK</t>
        </is>
      </c>
      <c r="G2020" t="n">
        <v>2.7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44352-2025</t>
        </is>
      </c>
      <c r="B2021" s="1" t="n">
        <v>45915</v>
      </c>
      <c r="C2021" s="1" t="n">
        <v>45955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43582-2025</t>
        </is>
      </c>
      <c r="B2022" s="1" t="n">
        <v>45911.64875</v>
      </c>
      <c r="C2022" s="1" t="n">
        <v>45955</v>
      </c>
      <c r="D2022" t="inlineStr">
        <is>
          <t>VÄSTERNORRLANDS LÄN</t>
        </is>
      </c>
      <c r="E2022" t="inlineStr">
        <is>
          <t>ÖRNSKÖLDSVIK</t>
        </is>
      </c>
      <c r="F2022" t="inlineStr">
        <is>
          <t>Holmen skog AB</t>
        </is>
      </c>
      <c r="G2022" t="n">
        <v>6.5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35451-2022</t>
        </is>
      </c>
      <c r="B2023" s="1" t="n">
        <v>44798</v>
      </c>
      <c r="C2023" s="1" t="n">
        <v>45955</v>
      </c>
      <c r="D2023" t="inlineStr">
        <is>
          <t>VÄSTERNORRLANDS LÄN</t>
        </is>
      </c>
      <c r="E2023" t="inlineStr">
        <is>
          <t>ÖRNSKÖLDSVIK</t>
        </is>
      </c>
      <c r="G2023" t="n">
        <v>2.4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44330-2022</t>
        </is>
      </c>
      <c r="B2024" s="1" t="n">
        <v>44839.65895833333</v>
      </c>
      <c r="C2024" s="1" t="n">
        <v>45955</v>
      </c>
      <c r="D2024" t="inlineStr">
        <is>
          <t>VÄSTERNORRLANDS LÄN</t>
        </is>
      </c>
      <c r="E2024" t="inlineStr">
        <is>
          <t>ÖRNSKÖLDSVIK</t>
        </is>
      </c>
      <c r="F2024" t="inlineStr">
        <is>
          <t>Holmen skog AB</t>
        </is>
      </c>
      <c r="G2024" t="n">
        <v>8.1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60319-2022</t>
        </is>
      </c>
      <c r="B2025" s="1" t="n">
        <v>44903</v>
      </c>
      <c r="C2025" s="1" t="n">
        <v>45955</v>
      </c>
      <c r="D2025" t="inlineStr">
        <is>
          <t>VÄSTERNORRLANDS LÄN</t>
        </is>
      </c>
      <c r="E2025" t="inlineStr">
        <is>
          <t>ÖRNSKÖLDSVIK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327-2024</t>
        </is>
      </c>
      <c r="B2026" s="1" t="n">
        <v>45295</v>
      </c>
      <c r="C2026" s="1" t="n">
        <v>45955</v>
      </c>
      <c r="D2026" t="inlineStr">
        <is>
          <t>VÄSTERNORRLANDS LÄN</t>
        </is>
      </c>
      <c r="E2026" t="inlineStr">
        <is>
          <t>ÖRNSKÖLDSVIK</t>
        </is>
      </c>
      <c r="G2026" t="n">
        <v>3.4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10160-2025</t>
        </is>
      </c>
      <c r="B2027" s="1" t="n">
        <v>45719</v>
      </c>
      <c r="C2027" s="1" t="n">
        <v>45955</v>
      </c>
      <c r="D2027" t="inlineStr">
        <is>
          <t>VÄSTERNORRLANDS LÄN</t>
        </is>
      </c>
      <c r="E2027" t="inlineStr">
        <is>
          <t>ÖRNSKÖLDSVIK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43927-2025</t>
        </is>
      </c>
      <c r="B2028" s="1" t="n">
        <v>45915.32164351852</v>
      </c>
      <c r="C2028" s="1" t="n">
        <v>45955</v>
      </c>
      <c r="D2028" t="inlineStr">
        <is>
          <t>VÄSTERNORRLANDS LÄN</t>
        </is>
      </c>
      <c r="E2028" t="inlineStr">
        <is>
          <t>ÖRNSKÖLDSVIK</t>
        </is>
      </c>
      <c r="F2028" t="inlineStr">
        <is>
          <t>Holmen skog AB</t>
        </is>
      </c>
      <c r="G2028" t="n">
        <v>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43576-2022</t>
        </is>
      </c>
      <c r="B2029" s="1" t="n">
        <v>44834</v>
      </c>
      <c r="C2029" s="1" t="n">
        <v>45955</v>
      </c>
      <c r="D2029" t="inlineStr">
        <is>
          <t>VÄSTERNORRLANDS LÄN</t>
        </is>
      </c>
      <c r="E2029" t="inlineStr">
        <is>
          <t>ÖRNSKÖLDSVIK</t>
        </is>
      </c>
      <c r="G2029" t="n">
        <v>6.1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27509-2022</t>
        </is>
      </c>
      <c r="B2030" s="1" t="n">
        <v>44742</v>
      </c>
      <c r="C2030" s="1" t="n">
        <v>45955</v>
      </c>
      <c r="D2030" t="inlineStr">
        <is>
          <t>VÄSTERNORRLANDS LÄN</t>
        </is>
      </c>
      <c r="E2030" t="inlineStr">
        <is>
          <t>ÖRNSKÖLDSVIK</t>
        </is>
      </c>
      <c r="G2030" t="n">
        <v>2.8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27522-2022</t>
        </is>
      </c>
      <c r="B2031" s="1" t="n">
        <v>44742</v>
      </c>
      <c r="C2031" s="1" t="n">
        <v>45955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11.3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47190-2023</t>
        </is>
      </c>
      <c r="B2032" s="1" t="n">
        <v>45202</v>
      </c>
      <c r="C2032" s="1" t="n">
        <v>45955</v>
      </c>
      <c r="D2032" t="inlineStr">
        <is>
          <t>VÄSTERNORRLANDS LÄN</t>
        </is>
      </c>
      <c r="E2032" t="inlineStr">
        <is>
          <t>ÖRNSKÖLDSVIK</t>
        </is>
      </c>
      <c r="G2032" t="n">
        <v>1.6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57924-2023</t>
        </is>
      </c>
      <c r="B2033" s="1" t="n">
        <v>45247</v>
      </c>
      <c r="C2033" s="1" t="n">
        <v>45955</v>
      </c>
      <c r="D2033" t="inlineStr">
        <is>
          <t>VÄSTERNORRLANDS LÄN</t>
        </is>
      </c>
      <c r="E2033" t="inlineStr">
        <is>
          <t>ÖRNSKÖLDSVIK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1559-2024</t>
        </is>
      </c>
      <c r="B2034" s="1" t="n">
        <v>45306</v>
      </c>
      <c r="C2034" s="1" t="n">
        <v>45955</v>
      </c>
      <c r="D2034" t="inlineStr">
        <is>
          <t>VÄSTERNORRLANDS LÄN</t>
        </is>
      </c>
      <c r="E2034" t="inlineStr">
        <is>
          <t>ÖRNSKÖLDSVIK</t>
        </is>
      </c>
      <c r="F2034" t="inlineStr">
        <is>
          <t>Holmen skog AB</t>
        </is>
      </c>
      <c r="G2034" t="n">
        <v>3.7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14300-2025</t>
        </is>
      </c>
      <c r="B2035" s="1" t="n">
        <v>45740.68648148148</v>
      </c>
      <c r="C2035" s="1" t="n">
        <v>45955</v>
      </c>
      <c r="D2035" t="inlineStr">
        <is>
          <t>VÄSTERNORRLANDS LÄN</t>
        </is>
      </c>
      <c r="E2035" t="inlineStr">
        <is>
          <t>ÖRNSKÖLDSVIK</t>
        </is>
      </c>
      <c r="F2035" t="inlineStr">
        <is>
          <t>Holmen skog AB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60720-2024</t>
        </is>
      </c>
      <c r="B2036" s="1" t="n">
        <v>45638</v>
      </c>
      <c r="C2036" s="1" t="n">
        <v>45955</v>
      </c>
      <c r="D2036" t="inlineStr">
        <is>
          <t>VÄSTERNORRLANDS LÄN</t>
        </is>
      </c>
      <c r="E2036" t="inlineStr">
        <is>
          <t>ÖRNSKÖLDSVIK</t>
        </is>
      </c>
      <c r="G2036" t="n">
        <v>0.6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195-2025</t>
        </is>
      </c>
      <c r="B2037" s="1" t="n">
        <v>45659.79195601852</v>
      </c>
      <c r="C2037" s="1" t="n">
        <v>45955</v>
      </c>
      <c r="D2037" t="inlineStr">
        <is>
          <t>VÄSTERNORRLANDS LÄN</t>
        </is>
      </c>
      <c r="E2037" t="inlineStr">
        <is>
          <t>ÖRNSKÖLDSVIK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12693-2025</t>
        </is>
      </c>
      <c r="B2038" s="1" t="n">
        <v>45733.45829861111</v>
      </c>
      <c r="C2038" s="1" t="n">
        <v>45955</v>
      </c>
      <c r="D2038" t="inlineStr">
        <is>
          <t>VÄSTERNORRLANDS LÄN</t>
        </is>
      </c>
      <c r="E2038" t="inlineStr">
        <is>
          <t>ÖRNSKÖLDSVIK</t>
        </is>
      </c>
      <c r="G2038" t="n">
        <v>3.7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44274-2025</t>
        </is>
      </c>
      <c r="B2039" s="1" t="n">
        <v>45916.33296296297</v>
      </c>
      <c r="C2039" s="1" t="n">
        <v>45955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8.9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10821-2025</t>
        </is>
      </c>
      <c r="B2040" s="1" t="n">
        <v>45722.5502662037</v>
      </c>
      <c r="C2040" s="1" t="n">
        <v>45955</v>
      </c>
      <c r="D2040" t="inlineStr">
        <is>
          <t>VÄSTERNORRLANDS LÄN</t>
        </is>
      </c>
      <c r="E2040" t="inlineStr">
        <is>
          <t>ÖRNSKÖLDSVIK</t>
        </is>
      </c>
      <c r="G2040" t="n">
        <v>0.9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44255-2025</t>
        </is>
      </c>
      <c r="B2041" s="1" t="n">
        <v>45915.73341435185</v>
      </c>
      <c r="C2041" s="1" t="n">
        <v>45955</v>
      </c>
      <c r="D2041" t="inlineStr">
        <is>
          <t>VÄSTERNORRLANDS LÄN</t>
        </is>
      </c>
      <c r="E2041" t="inlineStr">
        <is>
          <t>ÖRNSKÖLDSVIK</t>
        </is>
      </c>
      <c r="G2041" t="n">
        <v>8.5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43648-2025</t>
        </is>
      </c>
      <c r="B2042" s="1" t="n">
        <v>45912.31762731481</v>
      </c>
      <c r="C2042" s="1" t="n">
        <v>45955</v>
      </c>
      <c r="D2042" t="inlineStr">
        <is>
          <t>VÄSTERNORRLANDS LÄN</t>
        </is>
      </c>
      <c r="E2042" t="inlineStr">
        <is>
          <t>ÖRNSKÖLDSVIK</t>
        </is>
      </c>
      <c r="F2042" t="inlineStr">
        <is>
          <t>Holmen skog AB</t>
        </is>
      </c>
      <c r="G2042" t="n">
        <v>2.2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43377-2025</t>
        </is>
      </c>
      <c r="B2043" s="1" t="n">
        <v>45911</v>
      </c>
      <c r="C2043" s="1" t="n">
        <v>45955</v>
      </c>
      <c r="D2043" t="inlineStr">
        <is>
          <t>VÄSTERNORRLANDS LÄN</t>
        </is>
      </c>
      <c r="E2043" t="inlineStr">
        <is>
          <t>ÖRNSKÖLDSVIK</t>
        </is>
      </c>
      <c r="F2043" t="inlineStr">
        <is>
          <t>Kommuner</t>
        </is>
      </c>
      <c r="G2043" t="n">
        <v>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36825-2025</t>
        </is>
      </c>
      <c r="B2044" s="1" t="n">
        <v>45874.30641203704</v>
      </c>
      <c r="C2044" s="1" t="n">
        <v>45955</v>
      </c>
      <c r="D2044" t="inlineStr">
        <is>
          <t>VÄSTERNORRLANDS LÄN</t>
        </is>
      </c>
      <c r="E2044" t="inlineStr">
        <is>
          <t>ÖRNSKÖLDSVIK</t>
        </is>
      </c>
      <c r="G2044" t="n">
        <v>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61234-2024</t>
        </is>
      </c>
      <c r="B2045" s="1" t="n">
        <v>45644</v>
      </c>
      <c r="C2045" s="1" t="n">
        <v>45955</v>
      </c>
      <c r="D2045" t="inlineStr">
        <is>
          <t>VÄSTERNORRLANDS LÄN</t>
        </is>
      </c>
      <c r="E2045" t="inlineStr">
        <is>
          <t>ÖRNSKÖLDSVIK</t>
        </is>
      </c>
      <c r="G2045" t="n">
        <v>12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44045-2025</t>
        </is>
      </c>
      <c r="B2046" s="1" t="n">
        <v>45915.49804398148</v>
      </c>
      <c r="C2046" s="1" t="n">
        <v>45955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1.8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698-2024</t>
        </is>
      </c>
      <c r="B2047" s="1" t="n">
        <v>45300.38689814815</v>
      </c>
      <c r="C2047" s="1" t="n">
        <v>45955</v>
      </c>
      <c r="D2047" t="inlineStr">
        <is>
          <t>VÄSTERNORRLANDS LÄN</t>
        </is>
      </c>
      <c r="E2047" t="inlineStr">
        <is>
          <t>ÖRNSKÖLDSVIK</t>
        </is>
      </c>
      <c r="G2047" t="n">
        <v>2.4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44002-2025</t>
        </is>
      </c>
      <c r="B2048" s="1" t="n">
        <v>45915.45387731482</v>
      </c>
      <c r="C2048" s="1" t="n">
        <v>45955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1.1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44525-2025</t>
        </is>
      </c>
      <c r="B2049" s="1" t="n">
        <v>45916</v>
      </c>
      <c r="C2049" s="1" t="n">
        <v>45955</v>
      </c>
      <c r="D2049" t="inlineStr">
        <is>
          <t>VÄSTERNORRLANDS LÄN</t>
        </is>
      </c>
      <c r="E2049" t="inlineStr">
        <is>
          <t>ÖRNSKÖLDSVIK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44187-2025</t>
        </is>
      </c>
      <c r="B2050" s="1" t="n">
        <v>45915.61329861111</v>
      </c>
      <c r="C2050" s="1" t="n">
        <v>45955</v>
      </c>
      <c r="D2050" t="inlineStr">
        <is>
          <t>VÄSTERNORRLANDS LÄN</t>
        </is>
      </c>
      <c r="E2050" t="inlineStr">
        <is>
          <t>ÖRNSKÖLDSVIK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43712-2025</t>
        </is>
      </c>
      <c r="B2051" s="1" t="n">
        <v>45912.40709490741</v>
      </c>
      <c r="C2051" s="1" t="n">
        <v>45955</v>
      </c>
      <c r="D2051" t="inlineStr">
        <is>
          <t>VÄSTERNORRLANDS LÄN</t>
        </is>
      </c>
      <c r="E2051" t="inlineStr">
        <is>
          <t>ÖRNSKÖLDSVIK</t>
        </is>
      </c>
      <c r="G2051" t="n">
        <v>4.3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52338-2025</t>
        </is>
      </c>
      <c r="B2052" s="1" t="n">
        <v>45953.69459490741</v>
      </c>
      <c r="C2052" s="1" t="n">
        <v>45955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Holmen skog AB</t>
        </is>
      </c>
      <c r="G2052" t="n">
        <v>2.8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59898-2023</t>
        </is>
      </c>
      <c r="B2053" s="1" t="n">
        <v>45257</v>
      </c>
      <c r="C2053" s="1" t="n">
        <v>45955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63673-2023</t>
        </is>
      </c>
      <c r="B2054" s="1" t="n">
        <v>45275</v>
      </c>
      <c r="C2054" s="1" t="n">
        <v>45955</v>
      </c>
      <c r="D2054" t="inlineStr">
        <is>
          <t>VÄSTERNORRLANDS LÄN</t>
        </is>
      </c>
      <c r="E2054" t="inlineStr">
        <is>
          <t>ÖRNSKÖLDSVIK</t>
        </is>
      </c>
      <c r="G2054" t="n">
        <v>11.5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63732-2023</t>
        </is>
      </c>
      <c r="B2055" s="1" t="n">
        <v>45277</v>
      </c>
      <c r="C2055" s="1" t="n">
        <v>45955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Övriga Aktiebolag</t>
        </is>
      </c>
      <c r="G2055" t="n">
        <v>21.8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63733-2023</t>
        </is>
      </c>
      <c r="B2056" s="1" t="n">
        <v>45277.74315972222</v>
      </c>
      <c r="C2056" s="1" t="n">
        <v>45955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Övriga Aktiebolag</t>
        </is>
      </c>
      <c r="G2056" t="n">
        <v>1.2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55490-2023</t>
        </is>
      </c>
      <c r="B2057" s="1" t="n">
        <v>45238.54555555555</v>
      </c>
      <c r="C2057" s="1" t="n">
        <v>45955</v>
      </c>
      <c r="D2057" t="inlineStr">
        <is>
          <t>VÄSTERNORRLANDS LÄN</t>
        </is>
      </c>
      <c r="E2057" t="inlineStr">
        <is>
          <t>ÖRNSKÖLDSVIK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44222-2025</t>
        </is>
      </c>
      <c r="B2058" s="1" t="n">
        <v>45915.63806712963</v>
      </c>
      <c r="C2058" s="1" t="n">
        <v>45955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0.6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8266-2025</t>
        </is>
      </c>
      <c r="B2059" s="1" t="n">
        <v>45708</v>
      </c>
      <c r="C2059" s="1" t="n">
        <v>45955</v>
      </c>
      <c r="D2059" t="inlineStr">
        <is>
          <t>VÄSTERNORRLANDS LÄN</t>
        </is>
      </c>
      <c r="E2059" t="inlineStr">
        <is>
          <t>ÖRNSKÖLDSVIK</t>
        </is>
      </c>
      <c r="G2059" t="n">
        <v>2.9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5437-2025</t>
        </is>
      </c>
      <c r="B2060" s="1" t="n">
        <v>45692</v>
      </c>
      <c r="C2060" s="1" t="n">
        <v>45955</v>
      </c>
      <c r="D2060" t="inlineStr">
        <is>
          <t>VÄSTERNORRLANDS LÄN</t>
        </is>
      </c>
      <c r="E2060" t="inlineStr">
        <is>
          <t>ÖRNSKÖLDSVIK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44123-2025</t>
        </is>
      </c>
      <c r="B2061" s="1" t="n">
        <v>45915.57984953704</v>
      </c>
      <c r="C2061" s="1" t="n">
        <v>45955</v>
      </c>
      <c r="D2061" t="inlineStr">
        <is>
          <t>VÄSTERNORRLANDS LÄN</t>
        </is>
      </c>
      <c r="E2061" t="inlineStr">
        <is>
          <t>ÖRNSKÖLDSVIK</t>
        </is>
      </c>
      <c r="F2061" t="inlineStr">
        <is>
          <t>Holmen skog AB</t>
        </is>
      </c>
      <c r="G2061" t="n">
        <v>1.3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53112-2024</t>
        </is>
      </c>
      <c r="B2062" s="1" t="n">
        <v>45611.5637037037</v>
      </c>
      <c r="C2062" s="1" t="n">
        <v>45955</v>
      </c>
      <c r="D2062" t="inlineStr">
        <is>
          <t>VÄSTERNORRLANDS LÄN</t>
        </is>
      </c>
      <c r="E2062" t="inlineStr">
        <is>
          <t>ÖRNSKÖLDSVIK</t>
        </is>
      </c>
      <c r="F2062" t="inlineStr">
        <is>
          <t>Holmen skog AB</t>
        </is>
      </c>
      <c r="G2062" t="n">
        <v>5.8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59649-2023</t>
        </is>
      </c>
      <c r="B2063" s="1" t="n">
        <v>45253</v>
      </c>
      <c r="C2063" s="1" t="n">
        <v>45955</v>
      </c>
      <c r="D2063" t="inlineStr">
        <is>
          <t>VÄSTERNORRLANDS LÄN</t>
        </is>
      </c>
      <c r="E2063" t="inlineStr">
        <is>
          <t>ÖRNSKÖLDSVIK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28618-2024</t>
        </is>
      </c>
      <c r="B2064" s="1" t="n">
        <v>45478.43987268519</v>
      </c>
      <c r="C2064" s="1" t="n">
        <v>45955</v>
      </c>
      <c r="D2064" t="inlineStr">
        <is>
          <t>VÄSTERNORRLANDS LÄN</t>
        </is>
      </c>
      <c r="E2064" t="inlineStr">
        <is>
          <t>ÖRNSKÖLDSVIK</t>
        </is>
      </c>
      <c r="F2064" t="inlineStr">
        <is>
          <t>Holmen skog AB</t>
        </is>
      </c>
      <c r="G2064" t="n">
        <v>1.3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61081-2022</t>
        </is>
      </c>
      <c r="B2065" s="1" t="n">
        <v>44915</v>
      </c>
      <c r="C2065" s="1" t="n">
        <v>45955</v>
      </c>
      <c r="D2065" t="inlineStr">
        <is>
          <t>VÄSTERNORRLANDS LÄN</t>
        </is>
      </c>
      <c r="E2065" t="inlineStr">
        <is>
          <t>ÖRNSKÖLDSVIK</t>
        </is>
      </c>
      <c r="G2065" t="n">
        <v>2.2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42356-2023</t>
        </is>
      </c>
      <c r="B2066" s="1" t="n">
        <v>45180</v>
      </c>
      <c r="C2066" s="1" t="n">
        <v>45955</v>
      </c>
      <c r="D2066" t="inlineStr">
        <is>
          <t>VÄSTERNORRLANDS LÄN</t>
        </is>
      </c>
      <c r="E2066" t="inlineStr">
        <is>
          <t>ÖRNSKÖLDSVIK</t>
        </is>
      </c>
      <c r="F2066" t="inlineStr">
        <is>
          <t>Holmen skog AB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48239-2023</t>
        </is>
      </c>
      <c r="B2067" s="1" t="n">
        <v>45205.50068287037</v>
      </c>
      <c r="C2067" s="1" t="n">
        <v>45955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1.3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19472-2025</t>
        </is>
      </c>
      <c r="B2068" s="1" t="n">
        <v>45770</v>
      </c>
      <c r="C2068" s="1" t="n">
        <v>45955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4.6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48323-2023</t>
        </is>
      </c>
      <c r="B2069" s="1" t="n">
        <v>45201</v>
      </c>
      <c r="C2069" s="1" t="n">
        <v>45955</v>
      </c>
      <c r="D2069" t="inlineStr">
        <is>
          <t>VÄSTERNORRLANDS LÄN</t>
        </is>
      </c>
      <c r="E2069" t="inlineStr">
        <is>
          <t>ÖRNSKÖLDSVIK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15692-2022</t>
        </is>
      </c>
      <c r="B2070" s="1" t="n">
        <v>44663</v>
      </c>
      <c r="C2070" s="1" t="n">
        <v>45955</v>
      </c>
      <c r="D2070" t="inlineStr">
        <is>
          <t>VÄSTERNORRLANDS LÄN</t>
        </is>
      </c>
      <c r="E2070" t="inlineStr">
        <is>
          <t>ÖRNSKÖLDSVIK</t>
        </is>
      </c>
      <c r="G2070" t="n">
        <v>0.8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35602-2023</t>
        </is>
      </c>
      <c r="B2071" s="1" t="n">
        <v>45147.5024537037</v>
      </c>
      <c r="C2071" s="1" t="n">
        <v>45955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27467-2022</t>
        </is>
      </c>
      <c r="B2072" s="1" t="n">
        <v>44742.59049768518</v>
      </c>
      <c r="C2072" s="1" t="n">
        <v>45955</v>
      </c>
      <c r="D2072" t="inlineStr">
        <is>
          <t>VÄSTERNORRLANDS LÄN</t>
        </is>
      </c>
      <c r="E2072" t="inlineStr">
        <is>
          <t>ÖRNSKÖLDSVIK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9052-2025</t>
        </is>
      </c>
      <c r="B2073" s="1" t="n">
        <v>45713.63570601852</v>
      </c>
      <c r="C2073" s="1" t="n">
        <v>45955</v>
      </c>
      <c r="D2073" t="inlineStr">
        <is>
          <t>VÄSTERNORRLANDS LÄN</t>
        </is>
      </c>
      <c r="E2073" t="inlineStr">
        <is>
          <t>ÖRNSKÖLDSVIK</t>
        </is>
      </c>
      <c r="G2073" t="n">
        <v>2.1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9053-2025</t>
        </is>
      </c>
      <c r="B2074" s="1" t="n">
        <v>45713.63590277778</v>
      </c>
      <c r="C2074" s="1" t="n">
        <v>45955</v>
      </c>
      <c r="D2074" t="inlineStr">
        <is>
          <t>VÄSTERNORRLANDS LÄN</t>
        </is>
      </c>
      <c r="E2074" t="inlineStr">
        <is>
          <t>ÖRNSKÖLDSVIK</t>
        </is>
      </c>
      <c r="G2074" t="n">
        <v>7.1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60754-2023</t>
        </is>
      </c>
      <c r="B2075" s="1" t="n">
        <v>45260</v>
      </c>
      <c r="C2075" s="1" t="n">
        <v>45955</v>
      </c>
      <c r="D2075" t="inlineStr">
        <is>
          <t>VÄSTERNORRLANDS LÄN</t>
        </is>
      </c>
      <c r="E2075" t="inlineStr">
        <is>
          <t>ÖRNSKÖLDSVIK</t>
        </is>
      </c>
      <c r="G2075" t="n">
        <v>0.1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60773-2023</t>
        </is>
      </c>
      <c r="B2076" s="1" t="n">
        <v>45260</v>
      </c>
      <c r="C2076" s="1" t="n">
        <v>45955</v>
      </c>
      <c r="D2076" t="inlineStr">
        <is>
          <t>VÄSTERNORRLANDS LÄN</t>
        </is>
      </c>
      <c r="E2076" t="inlineStr">
        <is>
          <t>ÖRNSKÖLDSVIK</t>
        </is>
      </c>
      <c r="G2076" t="n">
        <v>3.6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19532-2025</t>
        </is>
      </c>
      <c r="B2077" s="1" t="n">
        <v>45770.47039351852</v>
      </c>
      <c r="C2077" s="1" t="n">
        <v>45955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Holmen skog AB</t>
        </is>
      </c>
      <c r="G2077" t="n">
        <v>0.5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57305-2023</t>
        </is>
      </c>
      <c r="B2078" s="1" t="n">
        <v>45245.61770833333</v>
      </c>
      <c r="C2078" s="1" t="n">
        <v>45955</v>
      </c>
      <c r="D2078" t="inlineStr">
        <is>
          <t>VÄSTERNORRLANDS LÄN</t>
        </is>
      </c>
      <c r="E2078" t="inlineStr">
        <is>
          <t>ÖRNSKÖLDSVIK</t>
        </is>
      </c>
      <c r="G2078" t="n">
        <v>0.4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40598-2023</t>
        </is>
      </c>
      <c r="B2079" s="1" t="n">
        <v>45170</v>
      </c>
      <c r="C2079" s="1" t="n">
        <v>45955</v>
      </c>
      <c r="D2079" t="inlineStr">
        <is>
          <t>VÄSTERNORRLANDS LÄN</t>
        </is>
      </c>
      <c r="E2079" t="inlineStr">
        <is>
          <t>ÖRNSKÖLDSVIK</t>
        </is>
      </c>
      <c r="G2079" t="n">
        <v>2.2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31346-2024</t>
        </is>
      </c>
      <c r="B2080" s="1" t="n">
        <v>45504.92356481482</v>
      </c>
      <c r="C2080" s="1" t="n">
        <v>45955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1.6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50044-2023</t>
        </is>
      </c>
      <c r="B2081" s="1" t="n">
        <v>45215.49438657407</v>
      </c>
      <c r="C2081" s="1" t="n">
        <v>45955</v>
      </c>
      <c r="D2081" t="inlineStr">
        <is>
          <t>VÄSTERNORRLANDS LÄN</t>
        </is>
      </c>
      <c r="E2081" t="inlineStr">
        <is>
          <t>ÖRNSKÖLDSVIK</t>
        </is>
      </c>
      <c r="F2081" t="inlineStr">
        <is>
          <t>Holmen skog AB</t>
        </is>
      </c>
      <c r="G2081" t="n">
        <v>8.1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4575-2024</t>
        </is>
      </c>
      <c r="B2082" s="1" t="n">
        <v>45327</v>
      </c>
      <c r="C2082" s="1" t="n">
        <v>45955</v>
      </c>
      <c r="D2082" t="inlineStr">
        <is>
          <t>VÄSTERNORRLANDS LÄN</t>
        </is>
      </c>
      <c r="E2082" t="inlineStr">
        <is>
          <t>ÖRNSKÖLDSVIK</t>
        </is>
      </c>
      <c r="G2082" t="n">
        <v>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35248-2022</t>
        </is>
      </c>
      <c r="B2083" s="1" t="n">
        <v>44798.33049768519</v>
      </c>
      <c r="C2083" s="1" t="n">
        <v>45955</v>
      </c>
      <c r="D2083" t="inlineStr">
        <is>
          <t>VÄSTERNORRLANDS LÄN</t>
        </is>
      </c>
      <c r="E2083" t="inlineStr">
        <is>
          <t>ÖRNSKÖLDSVIK</t>
        </is>
      </c>
      <c r="G2083" t="n">
        <v>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14027-2025</t>
        </is>
      </c>
      <c r="B2084" s="1" t="n">
        <v>45740.35100694445</v>
      </c>
      <c r="C2084" s="1" t="n">
        <v>45955</v>
      </c>
      <c r="D2084" t="inlineStr">
        <is>
          <t>VÄSTERNORRLANDS LÄN</t>
        </is>
      </c>
      <c r="E2084" t="inlineStr">
        <is>
          <t>ÖRNSKÖLDSVIK</t>
        </is>
      </c>
      <c r="G2084" t="n">
        <v>27.3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44266-2025</t>
        </is>
      </c>
      <c r="B2085" s="1" t="n">
        <v>45916.295625</v>
      </c>
      <c r="C2085" s="1" t="n">
        <v>45955</v>
      </c>
      <c r="D2085" t="inlineStr">
        <is>
          <t>VÄSTERNORRLANDS LÄN</t>
        </is>
      </c>
      <c r="E2085" t="inlineStr">
        <is>
          <t>ÖRNSKÖLDSVIK</t>
        </is>
      </c>
      <c r="F2085" t="inlineStr">
        <is>
          <t>Holmen skog AB</t>
        </is>
      </c>
      <c r="G2085" t="n">
        <v>2.9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44298-2025</t>
        </is>
      </c>
      <c r="B2086" s="1" t="n">
        <v>45916.36700231482</v>
      </c>
      <c r="C2086" s="1" t="n">
        <v>45955</v>
      </c>
      <c r="D2086" t="inlineStr">
        <is>
          <t>VÄSTERNORRLANDS LÄN</t>
        </is>
      </c>
      <c r="E2086" t="inlineStr">
        <is>
          <t>ÖRNSKÖLDSVIK</t>
        </is>
      </c>
      <c r="F2086" t="inlineStr">
        <is>
          <t>Holmen skog AB</t>
        </is>
      </c>
      <c r="G2086" t="n">
        <v>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24867-2023</t>
        </is>
      </c>
      <c r="B2087" s="1" t="n">
        <v>45085</v>
      </c>
      <c r="C2087" s="1" t="n">
        <v>45955</v>
      </c>
      <c r="D2087" t="inlineStr">
        <is>
          <t>VÄSTERNORRLANDS LÄN</t>
        </is>
      </c>
      <c r="E2087" t="inlineStr">
        <is>
          <t>ÖRNSKÖLDSVIK</t>
        </is>
      </c>
      <c r="F2087" t="inlineStr">
        <is>
          <t>Holmen skog AB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1268-2025</t>
        </is>
      </c>
      <c r="B2088" s="1" t="n">
        <v>45667</v>
      </c>
      <c r="C2088" s="1" t="n">
        <v>45955</v>
      </c>
      <c r="D2088" t="inlineStr">
        <is>
          <t>VÄSTERNORRLANDS LÄN</t>
        </is>
      </c>
      <c r="E2088" t="inlineStr">
        <is>
          <t>ÖRNSKÖLDSVIK</t>
        </is>
      </c>
      <c r="G2088" t="n">
        <v>7.7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12477-2024</t>
        </is>
      </c>
      <c r="B2089" s="1" t="n">
        <v>45379</v>
      </c>
      <c r="C2089" s="1" t="n">
        <v>45955</v>
      </c>
      <c r="D2089" t="inlineStr">
        <is>
          <t>VÄSTERNORRLANDS LÄN</t>
        </is>
      </c>
      <c r="E2089" t="inlineStr">
        <is>
          <t>ÖRNSKÖLDSVIK</t>
        </is>
      </c>
      <c r="G2089" t="n">
        <v>7.5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28336-2024</t>
        </is>
      </c>
      <c r="B2090" s="1" t="n">
        <v>45477.54378472222</v>
      </c>
      <c r="C2090" s="1" t="n">
        <v>45955</v>
      </c>
      <c r="D2090" t="inlineStr">
        <is>
          <t>VÄSTERNORRLANDS LÄN</t>
        </is>
      </c>
      <c r="E2090" t="inlineStr">
        <is>
          <t>ÖRNSKÖLDSVIK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37619-2022</t>
        </is>
      </c>
      <c r="B2091" s="1" t="n">
        <v>44810</v>
      </c>
      <c r="C2091" s="1" t="n">
        <v>45955</v>
      </c>
      <c r="D2091" t="inlineStr">
        <is>
          <t>VÄSTERNORRLANDS LÄN</t>
        </is>
      </c>
      <c r="E2091" t="inlineStr">
        <is>
          <t>ÖRNSKÖLDSVIK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35472-2024</t>
        </is>
      </c>
      <c r="B2092" s="1" t="n">
        <v>45531.46997685185</v>
      </c>
      <c r="C2092" s="1" t="n">
        <v>45955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59924-2023</t>
        </is>
      </c>
      <c r="B2093" s="1" t="n">
        <v>45257.65327546297</v>
      </c>
      <c r="C2093" s="1" t="n">
        <v>45955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1.5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58055-2023</t>
        </is>
      </c>
      <c r="B2094" s="1" t="n">
        <v>45247</v>
      </c>
      <c r="C2094" s="1" t="n">
        <v>45955</v>
      </c>
      <c r="D2094" t="inlineStr">
        <is>
          <t>VÄSTERNORRLANDS LÄN</t>
        </is>
      </c>
      <c r="E2094" t="inlineStr">
        <is>
          <t>ÖRNSKÖLDSVIK</t>
        </is>
      </c>
      <c r="G2094" t="n">
        <v>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56607-2020</t>
        </is>
      </c>
      <c r="B2095" s="1" t="n">
        <v>44137</v>
      </c>
      <c r="C2095" s="1" t="n">
        <v>45955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3.4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11485-2025</t>
        </is>
      </c>
      <c r="B2096" s="1" t="n">
        <v>45726.69515046296</v>
      </c>
      <c r="C2096" s="1" t="n">
        <v>45955</v>
      </c>
      <c r="D2096" t="inlineStr">
        <is>
          <t>VÄSTERNORRLANDS LÄN</t>
        </is>
      </c>
      <c r="E2096" t="inlineStr">
        <is>
          <t>ÖRNSKÖLDSVIK</t>
        </is>
      </c>
      <c r="G2096" t="n">
        <v>2.4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44961-2025</t>
        </is>
      </c>
      <c r="B2097" s="1" t="n">
        <v>45918.61648148148</v>
      </c>
      <c r="C2097" s="1" t="n">
        <v>45955</v>
      </c>
      <c r="D2097" t="inlineStr">
        <is>
          <t>VÄSTERNORRLANDS LÄN</t>
        </is>
      </c>
      <c r="E2097" t="inlineStr">
        <is>
          <t>ÖRNSKÖLDSVIK</t>
        </is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20529-2024</t>
        </is>
      </c>
      <c r="B2098" s="1" t="n">
        <v>45435</v>
      </c>
      <c r="C2098" s="1" t="n">
        <v>45955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SCA</t>
        </is>
      </c>
      <c r="G2098" t="n">
        <v>1.1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21590-2022</t>
        </is>
      </c>
      <c r="B2099" s="1" t="n">
        <v>44706</v>
      </c>
      <c r="C2099" s="1" t="n">
        <v>45955</v>
      </c>
      <c r="D2099" t="inlineStr">
        <is>
          <t>VÄSTERNORRLANDS LÄN</t>
        </is>
      </c>
      <c r="E2099" t="inlineStr">
        <is>
          <t>ÖRNSKÖLDSVIK</t>
        </is>
      </c>
      <c r="G2099" t="n">
        <v>1.7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60905-2023</t>
        </is>
      </c>
      <c r="B2100" s="1" t="n">
        <v>45261</v>
      </c>
      <c r="C2100" s="1" t="n">
        <v>45955</v>
      </c>
      <c r="D2100" t="inlineStr">
        <is>
          <t>VÄSTERNORRLANDS LÄN</t>
        </is>
      </c>
      <c r="E2100" t="inlineStr">
        <is>
          <t>ÖRNSKÖLDSVIK</t>
        </is>
      </c>
      <c r="G2100" t="n">
        <v>3.5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73269-2021</t>
        </is>
      </c>
      <c r="B2101" s="1" t="n">
        <v>44550.88486111111</v>
      </c>
      <c r="C2101" s="1" t="n">
        <v>45955</v>
      </c>
      <c r="D2101" t="inlineStr">
        <is>
          <t>VÄSTERNORRLANDS LÄN</t>
        </is>
      </c>
      <c r="E2101" t="inlineStr">
        <is>
          <t>ÖRNSKÖLDSVIK</t>
        </is>
      </c>
      <c r="G2101" t="n">
        <v>6.6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62857-2023</t>
        </is>
      </c>
      <c r="B2102" s="1" t="n">
        <v>45272</v>
      </c>
      <c r="C2102" s="1" t="n">
        <v>45955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7.4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40742-2021</t>
        </is>
      </c>
      <c r="B2103" s="1" t="n">
        <v>44420.67804398148</v>
      </c>
      <c r="C2103" s="1" t="n">
        <v>45955</v>
      </c>
      <c r="D2103" t="inlineStr">
        <is>
          <t>VÄSTERNORRLANDS LÄN</t>
        </is>
      </c>
      <c r="E2103" t="inlineStr">
        <is>
          <t>ÖRNSKÖLDSVIK</t>
        </is>
      </c>
      <c r="F2103" t="inlineStr">
        <is>
          <t>Holmen skog AB</t>
        </is>
      </c>
      <c r="G2103" t="n">
        <v>3.9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43650-2025</t>
        </is>
      </c>
      <c r="B2104" s="1" t="n">
        <v>45912.32196759259</v>
      </c>
      <c r="C2104" s="1" t="n">
        <v>45955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Holmen skog AB</t>
        </is>
      </c>
      <c r="G2104" t="n">
        <v>4.8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43686-2025</t>
        </is>
      </c>
      <c r="B2105" s="1" t="n">
        <v>45912.38262731482</v>
      </c>
      <c r="C2105" s="1" t="n">
        <v>45955</v>
      </c>
      <c r="D2105" t="inlineStr">
        <is>
          <t>VÄSTERNORRLANDS LÄN</t>
        </is>
      </c>
      <c r="E2105" t="inlineStr">
        <is>
          <t>ÖRNSKÖLDSVIK</t>
        </is>
      </c>
      <c r="G2105" t="n">
        <v>1.3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52140-2025</t>
        </is>
      </c>
      <c r="B2106" s="1" t="n">
        <v>45953.32174768519</v>
      </c>
      <c r="C2106" s="1" t="n">
        <v>45955</v>
      </c>
      <c r="D2106" t="inlineStr">
        <is>
          <t>VÄSTERNORRLANDS LÄN</t>
        </is>
      </c>
      <c r="E2106" t="inlineStr">
        <is>
          <t>ÖRNSKÖLDSVIK</t>
        </is>
      </c>
      <c r="F2106" t="inlineStr">
        <is>
          <t>Holmen skog AB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52142-2025</t>
        </is>
      </c>
      <c r="B2107" s="1" t="n">
        <v>45953.32988425926</v>
      </c>
      <c r="C2107" s="1" t="n">
        <v>45955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Holmen skog AB</t>
        </is>
      </c>
      <c r="G2107" t="n">
        <v>10.8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52144-2025</t>
        </is>
      </c>
      <c r="B2108" s="1" t="n">
        <v>45953.34181712963</v>
      </c>
      <c r="C2108" s="1" t="n">
        <v>45955</v>
      </c>
      <c r="D2108" t="inlineStr">
        <is>
          <t>VÄSTERNORRLANDS LÄN</t>
        </is>
      </c>
      <c r="E2108" t="inlineStr">
        <is>
          <t>ÖRNSKÖLDSVIK</t>
        </is>
      </c>
      <c r="G2108" t="n">
        <v>17.9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52145-2025</t>
        </is>
      </c>
      <c r="B2109" s="1" t="n">
        <v>45953.34225694444</v>
      </c>
      <c r="C2109" s="1" t="n">
        <v>45955</v>
      </c>
      <c r="D2109" t="inlineStr">
        <is>
          <t>VÄSTERNORRLANDS LÄN</t>
        </is>
      </c>
      <c r="E2109" t="inlineStr">
        <is>
          <t>ÖRNSKÖLDSVIK</t>
        </is>
      </c>
      <c r="F2109" t="inlineStr">
        <is>
          <t>Holmen skog AB</t>
        </is>
      </c>
      <c r="G2109" t="n">
        <v>0.9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43716-2025</t>
        </is>
      </c>
      <c r="B2110" s="1" t="n">
        <v>45912.41435185185</v>
      </c>
      <c r="C2110" s="1" t="n">
        <v>45955</v>
      </c>
      <c r="D2110" t="inlineStr">
        <is>
          <t>VÄSTERNORRLANDS LÄN</t>
        </is>
      </c>
      <c r="E2110" t="inlineStr">
        <is>
          <t>ÖRNSKÖLDSVIK</t>
        </is>
      </c>
      <c r="G2110" t="n">
        <v>0.9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37194-2025</t>
        </is>
      </c>
      <c r="B2111" s="1" t="n">
        <v>45875.65592592592</v>
      </c>
      <c r="C2111" s="1" t="n">
        <v>45955</v>
      </c>
      <c r="D2111" t="inlineStr">
        <is>
          <t>VÄSTERNORRLANDS LÄN</t>
        </is>
      </c>
      <c r="E2111" t="inlineStr">
        <is>
          <t>ÖRNSKÖLDSVIK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52569-2025</t>
        </is>
      </c>
      <c r="B2112" s="1" t="n">
        <v>45954.59833333334</v>
      </c>
      <c r="C2112" s="1" t="n">
        <v>45955</v>
      </c>
      <c r="D2112" t="inlineStr">
        <is>
          <t>VÄSTERNORRLANDS LÄN</t>
        </is>
      </c>
      <c r="E2112" t="inlineStr">
        <is>
          <t>ÖRNSKÖLDSVIK</t>
        </is>
      </c>
      <c r="G2112" t="n">
        <v>6.6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6528-2024</t>
        </is>
      </c>
      <c r="B2113" s="1" t="n">
        <v>45341.35649305556</v>
      </c>
      <c r="C2113" s="1" t="n">
        <v>45955</v>
      </c>
      <c r="D2113" t="inlineStr">
        <is>
          <t>VÄSTERNORRLANDS LÄN</t>
        </is>
      </c>
      <c r="E2113" t="inlineStr">
        <is>
          <t>ÖRNSKÖLDSVIK</t>
        </is>
      </c>
      <c r="F2113" t="inlineStr">
        <is>
          <t>Holmen skog AB</t>
        </is>
      </c>
      <c r="G2113" t="n">
        <v>2.9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2338-2024</t>
        </is>
      </c>
      <c r="B2114" s="1" t="n">
        <v>45310</v>
      </c>
      <c r="C2114" s="1" t="n">
        <v>45955</v>
      </c>
      <c r="D2114" t="inlineStr">
        <is>
          <t>VÄSTERNORRLANDS LÄN</t>
        </is>
      </c>
      <c r="E2114" t="inlineStr">
        <is>
          <t>ÖRNSKÖLDSVIK</t>
        </is>
      </c>
      <c r="G2114" t="n">
        <v>1.7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4103-2024</t>
        </is>
      </c>
      <c r="B2115" s="1" t="n">
        <v>45323</v>
      </c>
      <c r="C2115" s="1" t="n">
        <v>45955</v>
      </c>
      <c r="D2115" t="inlineStr">
        <is>
          <t>VÄSTERNORRLANDS LÄN</t>
        </is>
      </c>
      <c r="E2115" t="inlineStr">
        <is>
          <t>ÖRNSKÖLDSVIK</t>
        </is>
      </c>
      <c r="G2115" t="n">
        <v>1.6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28438-2024</t>
        </is>
      </c>
      <c r="B2116" s="1" t="n">
        <v>45477</v>
      </c>
      <c r="C2116" s="1" t="n">
        <v>45955</v>
      </c>
      <c r="D2116" t="inlineStr">
        <is>
          <t>VÄSTERNORRLANDS LÄN</t>
        </is>
      </c>
      <c r="E2116" t="inlineStr">
        <is>
          <t>ÖRNSKÖLDSVIK</t>
        </is>
      </c>
      <c r="F2116" t="inlineStr">
        <is>
          <t>Holmen skog AB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28462-2024</t>
        </is>
      </c>
      <c r="B2117" s="1" t="n">
        <v>45477.69827546296</v>
      </c>
      <c r="C2117" s="1" t="n">
        <v>45955</v>
      </c>
      <c r="D2117" t="inlineStr">
        <is>
          <t>VÄSTERNORRLANDS LÄN</t>
        </is>
      </c>
      <c r="E2117" t="inlineStr">
        <is>
          <t>ÖRNSKÖLDSVIK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11468-2024</t>
        </is>
      </c>
      <c r="B2118" s="1" t="n">
        <v>45372.59917824074</v>
      </c>
      <c r="C2118" s="1" t="n">
        <v>45955</v>
      </c>
      <c r="D2118" t="inlineStr">
        <is>
          <t>VÄSTERNORRLANDS LÄN</t>
        </is>
      </c>
      <c r="E2118" t="inlineStr">
        <is>
          <t>ÖRNSKÖLDSVIK</t>
        </is>
      </c>
      <c r="G2118" t="n">
        <v>2.1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37227-2025</t>
        </is>
      </c>
      <c r="B2119" s="1" t="n">
        <v>45876.29931712963</v>
      </c>
      <c r="C2119" s="1" t="n">
        <v>45955</v>
      </c>
      <c r="D2119" t="inlineStr">
        <is>
          <t>VÄSTERNORRLANDS LÄN</t>
        </is>
      </c>
      <c r="E2119" t="inlineStr">
        <is>
          <t>ÖRNSKÖLDSVIK</t>
        </is>
      </c>
      <c r="G2119" t="n">
        <v>9.699999999999999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52137-2025</t>
        </is>
      </c>
      <c r="B2120" s="1" t="n">
        <v>45953.26305555556</v>
      </c>
      <c r="C2120" s="1" t="n">
        <v>45955</v>
      </c>
      <c r="D2120" t="inlineStr">
        <is>
          <t>VÄSTERNORRLANDS LÄN</t>
        </is>
      </c>
      <c r="E2120" t="inlineStr">
        <is>
          <t>ÖRNSKÖLDSVIK</t>
        </is>
      </c>
      <c r="F2120" t="inlineStr">
        <is>
          <t>Holmen skog AB</t>
        </is>
      </c>
      <c r="G2120" t="n">
        <v>9.199999999999999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63660-2023</t>
        </is>
      </c>
      <c r="B2121" s="1" t="n">
        <v>45275</v>
      </c>
      <c r="C2121" s="1" t="n">
        <v>45955</v>
      </c>
      <c r="D2121" t="inlineStr">
        <is>
          <t>VÄSTERNORRLANDS LÄN</t>
        </is>
      </c>
      <c r="E2121" t="inlineStr">
        <is>
          <t>ÖRNSKÖLDSVIK</t>
        </is>
      </c>
      <c r="G2121" t="n">
        <v>16.3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27072-2024</t>
        </is>
      </c>
      <c r="B2122" s="1" t="n">
        <v>45471.46767361111</v>
      </c>
      <c r="C2122" s="1" t="n">
        <v>45955</v>
      </c>
      <c r="D2122" t="inlineStr">
        <is>
          <t>VÄSTERNORRLANDS LÄN</t>
        </is>
      </c>
      <c r="E2122" t="inlineStr">
        <is>
          <t>ÖRNSKÖLDSVIK</t>
        </is>
      </c>
      <c r="G2122" t="n">
        <v>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36163-2022</t>
        </is>
      </c>
      <c r="B2123" s="1" t="n">
        <v>44803.39111111111</v>
      </c>
      <c r="C2123" s="1" t="n">
        <v>45955</v>
      </c>
      <c r="D2123" t="inlineStr">
        <is>
          <t>VÄSTERNORRLANDS LÄN</t>
        </is>
      </c>
      <c r="E2123" t="inlineStr">
        <is>
          <t>ÖRNSKÖLDSVIK</t>
        </is>
      </c>
      <c r="F2123" t="inlineStr">
        <is>
          <t>Holmen skog AB</t>
        </is>
      </c>
      <c r="G2123" t="n">
        <v>2.2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39723-2024</t>
        </is>
      </c>
      <c r="B2124" s="1" t="n">
        <v>45552.61725694445</v>
      </c>
      <c r="C2124" s="1" t="n">
        <v>45955</v>
      </c>
      <c r="D2124" t="inlineStr">
        <is>
          <t>VÄSTERNORRLANDS LÄN</t>
        </is>
      </c>
      <c r="E2124" t="inlineStr">
        <is>
          <t>ÖRNSKÖLDSVIK</t>
        </is>
      </c>
      <c r="G2124" t="n">
        <v>3.3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863-2024</t>
        </is>
      </c>
      <c r="B2125" s="1" t="n">
        <v>45301.28461805556</v>
      </c>
      <c r="C2125" s="1" t="n">
        <v>45955</v>
      </c>
      <c r="D2125" t="inlineStr">
        <is>
          <t>VÄSTERNORRLANDS LÄN</t>
        </is>
      </c>
      <c r="E2125" t="inlineStr">
        <is>
          <t>ÖRNSKÖLDSVIK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61297-2023</t>
        </is>
      </c>
      <c r="B2126" s="1" t="n">
        <v>45261</v>
      </c>
      <c r="C2126" s="1" t="n">
        <v>45955</v>
      </c>
      <c r="D2126" t="inlineStr">
        <is>
          <t>VÄSTERNORRLANDS LÄN</t>
        </is>
      </c>
      <c r="E2126" t="inlineStr">
        <is>
          <t>ÖRNSKÖLDSVIK</t>
        </is>
      </c>
      <c r="G2126" t="n">
        <v>5.6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68315-2021</t>
        </is>
      </c>
      <c r="B2127" s="1" t="n">
        <v>44526</v>
      </c>
      <c r="C2127" s="1" t="n">
        <v>45955</v>
      </c>
      <c r="D2127" t="inlineStr">
        <is>
          <t>VÄSTERNORRLANDS LÄN</t>
        </is>
      </c>
      <c r="E2127" t="inlineStr">
        <is>
          <t>ÖRNSKÖLDSVIK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30226-2024</t>
        </is>
      </c>
      <c r="B2128" s="1" t="n">
        <v>45489</v>
      </c>
      <c r="C2128" s="1" t="n">
        <v>45955</v>
      </c>
      <c r="D2128" t="inlineStr">
        <is>
          <t>VÄSTERNORRLANDS LÄN</t>
        </is>
      </c>
      <c r="E2128" t="inlineStr">
        <is>
          <t>ÖRNSKÖLDSVIK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10369-2023</t>
        </is>
      </c>
      <c r="B2129" s="1" t="n">
        <v>44980</v>
      </c>
      <c r="C2129" s="1" t="n">
        <v>45955</v>
      </c>
      <c r="D2129" t="inlineStr">
        <is>
          <t>VÄSTERNORRLANDS LÄN</t>
        </is>
      </c>
      <c r="E2129" t="inlineStr">
        <is>
          <t>ÖRNSKÖLDSVIK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15268-2025</t>
        </is>
      </c>
      <c r="B2130" s="1" t="n">
        <v>45744.66462962963</v>
      </c>
      <c r="C2130" s="1" t="n">
        <v>45955</v>
      </c>
      <c r="D2130" t="inlineStr">
        <is>
          <t>VÄSTERNORRLANDS LÄN</t>
        </is>
      </c>
      <c r="E2130" t="inlineStr">
        <is>
          <t>ÖRNSKÖLDSVIK</t>
        </is>
      </c>
      <c r="F2130" t="inlineStr">
        <is>
          <t>Holmen skog AB</t>
        </is>
      </c>
      <c r="G2130" t="n">
        <v>9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38661-2024</t>
        </is>
      </c>
      <c r="B2131" s="1" t="n">
        <v>45547.25223379629</v>
      </c>
      <c r="C2131" s="1" t="n">
        <v>45955</v>
      </c>
      <c r="D2131" t="inlineStr">
        <is>
          <t>VÄSTERNORRLANDS LÄN</t>
        </is>
      </c>
      <c r="E2131" t="inlineStr">
        <is>
          <t>ÖRNSKÖLDSVIK</t>
        </is>
      </c>
      <c r="F2131" t="inlineStr">
        <is>
          <t>Holmen skog AB</t>
        </is>
      </c>
      <c r="G2131" t="n">
        <v>0.6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27818-2023</t>
        </is>
      </c>
      <c r="B2132" s="1" t="n">
        <v>45098.50498842593</v>
      </c>
      <c r="C2132" s="1" t="n">
        <v>45955</v>
      </c>
      <c r="D2132" t="inlineStr">
        <is>
          <t>VÄSTERNORRLANDS LÄN</t>
        </is>
      </c>
      <c r="E2132" t="inlineStr">
        <is>
          <t>ÖRNSKÖLDSVIK</t>
        </is>
      </c>
      <c r="F2132" t="inlineStr">
        <is>
          <t>Holmen skog AB</t>
        </is>
      </c>
      <c r="G2132" t="n">
        <v>0.5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44952-2025</t>
        </is>
      </c>
      <c r="B2133" s="1" t="n">
        <v>45918.60824074074</v>
      </c>
      <c r="C2133" s="1" t="n">
        <v>45955</v>
      </c>
      <c r="D2133" t="inlineStr">
        <is>
          <t>VÄSTERNORRLANDS LÄN</t>
        </is>
      </c>
      <c r="E2133" t="inlineStr">
        <is>
          <t>ÖRNSKÖLDSVIK</t>
        </is>
      </c>
      <c r="F2133" t="inlineStr">
        <is>
          <t>Holmen skog AB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63510-2023</t>
        </is>
      </c>
      <c r="B2134" s="1" t="n">
        <v>45274.69578703704</v>
      </c>
      <c r="C2134" s="1" t="n">
        <v>45955</v>
      </c>
      <c r="D2134" t="inlineStr">
        <is>
          <t>VÄSTERNORRLANDS LÄN</t>
        </is>
      </c>
      <c r="E2134" t="inlineStr">
        <is>
          <t>ÖRNSKÖLDSVIK</t>
        </is>
      </c>
      <c r="F2134" t="inlineStr">
        <is>
          <t>Övriga Aktiebolag</t>
        </is>
      </c>
      <c r="G2134" t="n">
        <v>6.9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14589-2025</t>
        </is>
      </c>
      <c r="B2135" s="1" t="n">
        <v>45741</v>
      </c>
      <c r="C2135" s="1" t="n">
        <v>45955</v>
      </c>
      <c r="D2135" t="inlineStr">
        <is>
          <t>VÄSTERNORRLANDS LÄN</t>
        </is>
      </c>
      <c r="E2135" t="inlineStr">
        <is>
          <t>ÖRNSKÖLDSVIK</t>
        </is>
      </c>
      <c r="G2135" t="n">
        <v>2.2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44947-2025</t>
        </is>
      </c>
      <c r="B2136" s="1" t="n">
        <v>45918.60491898148</v>
      </c>
      <c r="C2136" s="1" t="n">
        <v>45955</v>
      </c>
      <c r="D2136" t="inlineStr">
        <is>
          <t>VÄSTERNORRLANDS LÄN</t>
        </is>
      </c>
      <c r="E2136" t="inlineStr">
        <is>
          <t>ÖRNSKÖLDSVIK</t>
        </is>
      </c>
      <c r="G2136" t="n">
        <v>0.6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44868-2025</t>
        </is>
      </c>
      <c r="B2137" s="1" t="n">
        <v>45918.46646990741</v>
      </c>
      <c r="C2137" s="1" t="n">
        <v>45955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Holmen skog AB</t>
        </is>
      </c>
      <c r="G2137" t="n">
        <v>13.9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44905-2025</t>
        </is>
      </c>
      <c r="B2138" s="1" t="n">
        <v>45918.53159722222</v>
      </c>
      <c r="C2138" s="1" t="n">
        <v>45955</v>
      </c>
      <c r="D2138" t="inlineStr">
        <is>
          <t>VÄSTERNORRLANDS LÄN</t>
        </is>
      </c>
      <c r="E2138" t="inlineStr">
        <is>
          <t>ÖRNSKÖLDSVIK</t>
        </is>
      </c>
      <c r="F2138" t="inlineStr">
        <is>
          <t>SCA</t>
        </is>
      </c>
      <c r="G2138" t="n">
        <v>9.199999999999999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43737-2025</t>
        </is>
      </c>
      <c r="B2139" s="1" t="n">
        <v>45912.45002314815</v>
      </c>
      <c r="C2139" s="1" t="n">
        <v>45955</v>
      </c>
      <c r="D2139" t="inlineStr">
        <is>
          <t>VÄSTERNORRLANDS LÄN</t>
        </is>
      </c>
      <c r="E2139" t="inlineStr">
        <is>
          <t>ÖRNSKÖLDSVIK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43751-2025</t>
        </is>
      </c>
      <c r="B2140" s="1" t="n">
        <v>45912.46769675926</v>
      </c>
      <c r="C2140" s="1" t="n">
        <v>45955</v>
      </c>
      <c r="D2140" t="inlineStr">
        <is>
          <t>VÄSTERNORRLANDS LÄN</t>
        </is>
      </c>
      <c r="E2140" t="inlineStr">
        <is>
          <t>ÖRNSKÖLDSVIK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43872-2025</t>
        </is>
      </c>
      <c r="B2141" s="1" t="n">
        <v>45912.67043981481</v>
      </c>
      <c r="C2141" s="1" t="n">
        <v>45955</v>
      </c>
      <c r="D2141" t="inlineStr">
        <is>
          <t>VÄSTERNORRLANDS LÄN</t>
        </is>
      </c>
      <c r="E2141" t="inlineStr">
        <is>
          <t>ÖRNSKÖLDSVIK</t>
        </is>
      </c>
      <c r="F2141" t="inlineStr">
        <is>
          <t>Holmen skog AB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43884-2025</t>
        </is>
      </c>
      <c r="B2142" s="1" t="n">
        <v>45912</v>
      </c>
      <c r="C2142" s="1" t="n">
        <v>45955</v>
      </c>
      <c r="D2142" t="inlineStr">
        <is>
          <t>VÄSTERNORRLANDS LÄN</t>
        </is>
      </c>
      <c r="E2142" t="inlineStr">
        <is>
          <t>ÖRNSKÖLDSVIK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44996-2025</t>
        </is>
      </c>
      <c r="B2143" s="1" t="n">
        <v>45918.65826388889</v>
      </c>
      <c r="C2143" s="1" t="n">
        <v>45955</v>
      </c>
      <c r="D2143" t="inlineStr">
        <is>
          <t>VÄSTERNORRLANDS LÄN</t>
        </is>
      </c>
      <c r="E2143" t="inlineStr">
        <is>
          <t>ÖRNSKÖLDSVIK</t>
        </is>
      </c>
      <c r="F2143" t="inlineStr">
        <is>
          <t>Holmen skog AB</t>
        </is>
      </c>
      <c r="G2143" t="n">
        <v>8.6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52193-2025</t>
        </is>
      </c>
      <c r="B2144" s="1" t="n">
        <v>45953.38885416667</v>
      </c>
      <c r="C2144" s="1" t="n">
        <v>45955</v>
      </c>
      <c r="D2144" t="inlineStr">
        <is>
          <t>VÄSTERNORRLANDS LÄN</t>
        </is>
      </c>
      <c r="E2144" t="inlineStr">
        <is>
          <t>ÖRNSKÖLDSVIK</t>
        </is>
      </c>
      <c r="F2144" t="inlineStr">
        <is>
          <t>Holmen skog AB</t>
        </is>
      </c>
      <c r="G2144" t="n">
        <v>1.2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34546-2022</t>
        </is>
      </c>
      <c r="B2145" s="1" t="n">
        <v>44793.93449074074</v>
      </c>
      <c r="C2145" s="1" t="n">
        <v>45955</v>
      </c>
      <c r="D2145" t="inlineStr">
        <is>
          <t>VÄSTERNORRLANDS LÄN</t>
        </is>
      </c>
      <c r="E2145" t="inlineStr">
        <is>
          <t>ÖRNSKÖLDSVIK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13785-2025</t>
        </is>
      </c>
      <c r="B2146" s="1" t="n">
        <v>45737.45123842593</v>
      </c>
      <c r="C2146" s="1" t="n">
        <v>45955</v>
      </c>
      <c r="D2146" t="inlineStr">
        <is>
          <t>VÄSTERNORRLANDS LÄN</t>
        </is>
      </c>
      <c r="E2146" t="inlineStr">
        <is>
          <t>ÖRNSKÖLDSVIK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44801-2025</t>
        </is>
      </c>
      <c r="B2147" s="1" t="n">
        <v>45918.35645833334</v>
      </c>
      <c r="C2147" s="1" t="n">
        <v>45955</v>
      </c>
      <c r="D2147" t="inlineStr">
        <is>
          <t>VÄSTERNORRLANDS LÄN</t>
        </is>
      </c>
      <c r="E2147" t="inlineStr">
        <is>
          <t>ÖRNSKÖLDSVIK</t>
        </is>
      </c>
      <c r="F2147" t="inlineStr">
        <is>
          <t>Holmen skog AB</t>
        </is>
      </c>
      <c r="G2147" t="n">
        <v>5.6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44830-2025</t>
        </is>
      </c>
      <c r="B2148" s="1" t="n">
        <v>45918.4020949074</v>
      </c>
      <c r="C2148" s="1" t="n">
        <v>45955</v>
      </c>
      <c r="D2148" t="inlineStr">
        <is>
          <t>VÄSTERNORRLANDS LÄN</t>
        </is>
      </c>
      <c r="E2148" t="inlineStr">
        <is>
          <t>ÖRNSKÖLDSVIK</t>
        </is>
      </c>
      <c r="F2148" t="inlineStr">
        <is>
          <t>Holmen skog AB</t>
        </is>
      </c>
      <c r="G2148" t="n">
        <v>6.7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44892-2025</t>
        </is>
      </c>
      <c r="B2149" s="1" t="n">
        <v>45918.50002314815</v>
      </c>
      <c r="C2149" s="1" t="n">
        <v>45955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36368-2024</t>
        </is>
      </c>
      <c r="B2150" s="1" t="n">
        <v>45534.6622337963</v>
      </c>
      <c r="C2150" s="1" t="n">
        <v>45955</v>
      </c>
      <c r="D2150" t="inlineStr">
        <is>
          <t>VÄSTERNORRLANDS LÄN</t>
        </is>
      </c>
      <c r="E2150" t="inlineStr">
        <is>
          <t>ÖRNSKÖLDSVIK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41187-2023</t>
        </is>
      </c>
      <c r="B2151" s="1" t="n">
        <v>45174</v>
      </c>
      <c r="C2151" s="1" t="n">
        <v>45955</v>
      </c>
      <c r="D2151" t="inlineStr">
        <is>
          <t>VÄSTERNORRLANDS LÄN</t>
        </is>
      </c>
      <c r="E2151" t="inlineStr">
        <is>
          <t>ÖRNSKÖLDSVIK</t>
        </is>
      </c>
      <c r="G2151" t="n">
        <v>1.9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35395-2023</t>
        </is>
      </c>
      <c r="B2152" s="1" t="n">
        <v>45146.58788194445</v>
      </c>
      <c r="C2152" s="1" t="n">
        <v>45955</v>
      </c>
      <c r="D2152" t="inlineStr">
        <is>
          <t>VÄSTERNORRLANDS LÄN</t>
        </is>
      </c>
      <c r="E2152" t="inlineStr">
        <is>
          <t>ÖRNSKÖLDSVIK</t>
        </is>
      </c>
      <c r="F2152" t="inlineStr">
        <is>
          <t>Holmen skog AB</t>
        </is>
      </c>
      <c r="G2152" t="n">
        <v>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31721-2024</t>
        </is>
      </c>
      <c r="B2153" s="1" t="n">
        <v>45509</v>
      </c>
      <c r="C2153" s="1" t="n">
        <v>45955</v>
      </c>
      <c r="D2153" t="inlineStr">
        <is>
          <t>VÄSTERNORRLANDS LÄN</t>
        </is>
      </c>
      <c r="E2153" t="inlineStr">
        <is>
          <t>ÖRNSKÖLDSVIK</t>
        </is>
      </c>
      <c r="F2153" t="inlineStr">
        <is>
          <t>Holmen skog AB</t>
        </is>
      </c>
      <c r="G2153" t="n">
        <v>5.9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45773-2024</t>
        </is>
      </c>
      <c r="B2154" s="1" t="n">
        <v>45579.65280092593</v>
      </c>
      <c r="C2154" s="1" t="n">
        <v>45955</v>
      </c>
      <c r="D2154" t="inlineStr">
        <is>
          <t>VÄSTERNORRLANDS LÄN</t>
        </is>
      </c>
      <c r="E2154" t="inlineStr">
        <is>
          <t>ÖRNSKÖLDSVIK</t>
        </is>
      </c>
      <c r="F2154" t="inlineStr">
        <is>
          <t>Holmen skog AB</t>
        </is>
      </c>
      <c r="G2154" t="n">
        <v>4.5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57469-2023</t>
        </is>
      </c>
      <c r="B2155" s="1" t="n">
        <v>45240</v>
      </c>
      <c r="C2155" s="1" t="n">
        <v>45955</v>
      </c>
      <c r="D2155" t="inlineStr">
        <is>
          <t>VÄSTERNORRLANDS LÄN</t>
        </is>
      </c>
      <c r="E2155" t="inlineStr">
        <is>
          <t>ÖRNSKÖLDSVIK</t>
        </is>
      </c>
      <c r="G2155" t="n">
        <v>0.4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56584-2023</t>
        </is>
      </c>
      <c r="B2156" s="1" t="n">
        <v>45238</v>
      </c>
      <c r="C2156" s="1" t="n">
        <v>45955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Kyrkan</t>
        </is>
      </c>
      <c r="G2156" t="n">
        <v>7.8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57480-2023</t>
        </is>
      </c>
      <c r="B2157" s="1" t="n">
        <v>45240</v>
      </c>
      <c r="C2157" s="1" t="n">
        <v>45955</v>
      </c>
      <c r="D2157" t="inlineStr">
        <is>
          <t>VÄSTERNORRLANDS LÄN</t>
        </is>
      </c>
      <c r="E2157" t="inlineStr">
        <is>
          <t>ÖRNSKÖLDSVIK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60628-2021</t>
        </is>
      </c>
      <c r="B2158" s="1" t="n">
        <v>44495</v>
      </c>
      <c r="C2158" s="1" t="n">
        <v>45955</v>
      </c>
      <c r="D2158" t="inlineStr">
        <is>
          <t>VÄSTERNORRLANDS LÄN</t>
        </is>
      </c>
      <c r="E2158" t="inlineStr">
        <is>
          <t>ÖRNSKÖLDSVIK</t>
        </is>
      </c>
      <c r="G2158" t="n">
        <v>0.3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46988-2023</t>
        </is>
      </c>
      <c r="B2159" s="1" t="n">
        <v>45201.47769675926</v>
      </c>
      <c r="C2159" s="1" t="n">
        <v>45955</v>
      </c>
      <c r="D2159" t="inlineStr">
        <is>
          <t>VÄSTERNORRLANDS LÄN</t>
        </is>
      </c>
      <c r="E2159" t="inlineStr">
        <is>
          <t>ÖRNSKÖLDSVIK</t>
        </is>
      </c>
      <c r="F2159" t="inlineStr">
        <is>
          <t>Holmen skog AB</t>
        </is>
      </c>
      <c r="G2159" t="n">
        <v>2.4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22547-2023</t>
        </is>
      </c>
      <c r="B2160" s="1" t="n">
        <v>45069</v>
      </c>
      <c r="C2160" s="1" t="n">
        <v>45955</v>
      </c>
      <c r="D2160" t="inlineStr">
        <is>
          <t>VÄSTERNORRLANDS LÄN</t>
        </is>
      </c>
      <c r="E2160" t="inlineStr">
        <is>
          <t>ÖRNSKÖLDSVIK</t>
        </is>
      </c>
      <c r="G2160" t="n">
        <v>0.7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39625-2023</t>
        </is>
      </c>
      <c r="B2161" s="1" t="n">
        <v>45167.4912962963</v>
      </c>
      <c r="C2161" s="1" t="n">
        <v>45955</v>
      </c>
      <c r="D2161" t="inlineStr">
        <is>
          <t>VÄSTERNORRLANDS LÄN</t>
        </is>
      </c>
      <c r="E2161" t="inlineStr">
        <is>
          <t>ÖRNSKÖLDSVIK</t>
        </is>
      </c>
      <c r="F2161" t="inlineStr">
        <is>
          <t>Holmen skog AB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19983-2023</t>
        </is>
      </c>
      <c r="B2162" s="1" t="n">
        <v>45054.60201388889</v>
      </c>
      <c r="C2162" s="1" t="n">
        <v>45955</v>
      </c>
      <c r="D2162" t="inlineStr">
        <is>
          <t>VÄSTERNORRLANDS LÄN</t>
        </is>
      </c>
      <c r="E2162" t="inlineStr">
        <is>
          <t>ÖRNSKÖLDSVIK</t>
        </is>
      </c>
      <c r="F2162" t="inlineStr">
        <is>
          <t>Holmen skog AB</t>
        </is>
      </c>
      <c r="G2162" t="n">
        <v>0.6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43370-2021</t>
        </is>
      </c>
      <c r="B2163" s="1" t="n">
        <v>44432</v>
      </c>
      <c r="C2163" s="1" t="n">
        <v>45955</v>
      </c>
      <c r="D2163" t="inlineStr">
        <is>
          <t>VÄSTERNORRLANDS LÄN</t>
        </is>
      </c>
      <c r="E2163" t="inlineStr">
        <is>
          <t>ÖRNSKÖLDSVIK</t>
        </is>
      </c>
      <c r="G2163" t="n">
        <v>3.9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53997-2024</t>
        </is>
      </c>
      <c r="B2164" s="1" t="n">
        <v>45616.3599537037</v>
      </c>
      <c r="C2164" s="1" t="n">
        <v>45955</v>
      </c>
      <c r="D2164" t="inlineStr">
        <is>
          <t>VÄSTERNORRLANDS LÄN</t>
        </is>
      </c>
      <c r="E2164" t="inlineStr">
        <is>
          <t>ÖRNSKÖLDSVIK</t>
        </is>
      </c>
      <c r="G2164" t="n">
        <v>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441-2024</t>
        </is>
      </c>
      <c r="B2165" s="1" t="n">
        <v>45296.60201388889</v>
      </c>
      <c r="C2165" s="1" t="n">
        <v>45955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0.5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44118-2024</t>
        </is>
      </c>
      <c r="B2166" s="1" t="n">
        <v>45572.63793981481</v>
      </c>
      <c r="C2166" s="1" t="n">
        <v>45955</v>
      </c>
      <c r="D2166" t="inlineStr">
        <is>
          <t>VÄSTERNORRLANDS LÄN</t>
        </is>
      </c>
      <c r="E2166" t="inlineStr">
        <is>
          <t>ÖRNSKÖLDSVIK</t>
        </is>
      </c>
      <c r="G2166" t="n">
        <v>0.6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6571-2021</t>
        </is>
      </c>
      <c r="B2167" s="1" t="n">
        <v>44236</v>
      </c>
      <c r="C2167" s="1" t="n">
        <v>45955</v>
      </c>
      <c r="D2167" t="inlineStr">
        <is>
          <t>VÄSTERNORRLANDS LÄN</t>
        </is>
      </c>
      <c r="E2167" t="inlineStr">
        <is>
          <t>ÖRNSKÖLDSVIK</t>
        </is>
      </c>
      <c r="G2167" t="n">
        <v>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51740-2025</t>
        </is>
      </c>
      <c r="B2168" s="1" t="n">
        <v>45951.60530092593</v>
      </c>
      <c r="C2168" s="1" t="n">
        <v>45955</v>
      </c>
      <c r="D2168" t="inlineStr">
        <is>
          <t>VÄSTERNORRLANDS LÄN</t>
        </is>
      </c>
      <c r="E2168" t="inlineStr">
        <is>
          <t>ÖRNSKÖLDSVIK</t>
        </is>
      </c>
      <c r="G2168" t="n">
        <v>3.9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51751-2025</t>
        </is>
      </c>
      <c r="B2169" s="1" t="n">
        <v>45951</v>
      </c>
      <c r="C2169" s="1" t="n">
        <v>45955</v>
      </c>
      <c r="D2169" t="inlineStr">
        <is>
          <t>VÄSTERNORRLANDS LÄN</t>
        </is>
      </c>
      <c r="E2169" t="inlineStr">
        <is>
          <t>ÖRNSKÖLDSVIK</t>
        </is>
      </c>
      <c r="G2169" t="n">
        <v>2.2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27952-2023</t>
        </is>
      </c>
      <c r="B2170" s="1" t="n">
        <v>45098.6758912037</v>
      </c>
      <c r="C2170" s="1" t="n">
        <v>45955</v>
      </c>
      <c r="D2170" t="inlineStr">
        <is>
          <t>VÄSTERNORRLANDS LÄN</t>
        </is>
      </c>
      <c r="E2170" t="inlineStr">
        <is>
          <t>ÖRNSKÖLDSVIK</t>
        </is>
      </c>
      <c r="F2170" t="inlineStr">
        <is>
          <t>Holmen skog AB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48612-2022</t>
        </is>
      </c>
      <c r="B2171" s="1" t="n">
        <v>44854</v>
      </c>
      <c r="C2171" s="1" t="n">
        <v>45955</v>
      </c>
      <c r="D2171" t="inlineStr">
        <is>
          <t>VÄSTERNORRLANDS LÄN</t>
        </is>
      </c>
      <c r="E2171" t="inlineStr">
        <is>
          <t>ÖRNSKÖLDSVIK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52264-2025</t>
        </is>
      </c>
      <c r="B2172" s="1" t="n">
        <v>45953.52818287037</v>
      </c>
      <c r="C2172" s="1" t="n">
        <v>45955</v>
      </c>
      <c r="D2172" t="inlineStr">
        <is>
          <t>VÄSTERNORRLANDS LÄN</t>
        </is>
      </c>
      <c r="E2172" t="inlineStr">
        <is>
          <t>ÖRNSKÖLDSVIK</t>
        </is>
      </c>
      <c r="F2172" t="inlineStr">
        <is>
          <t>Holmen skog AB</t>
        </is>
      </c>
      <c r="G2172" t="n">
        <v>1.7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47109-2023</t>
        </is>
      </c>
      <c r="B2173" s="1" t="n">
        <v>45201.66905092593</v>
      </c>
      <c r="C2173" s="1" t="n">
        <v>45955</v>
      </c>
      <c r="D2173" t="inlineStr">
        <is>
          <t>VÄSTERNORRLANDS LÄN</t>
        </is>
      </c>
      <c r="E2173" t="inlineStr">
        <is>
          <t>ÖRNSKÖLDSVIK</t>
        </is>
      </c>
      <c r="F2173" t="inlineStr">
        <is>
          <t>Holmen skog AB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20326-2025</t>
        </is>
      </c>
      <c r="B2174" s="1" t="n">
        <v>45775.35231481482</v>
      </c>
      <c r="C2174" s="1" t="n">
        <v>45955</v>
      </c>
      <c r="D2174" t="inlineStr">
        <is>
          <t>VÄSTERNORRLANDS LÄN</t>
        </is>
      </c>
      <c r="E2174" t="inlineStr">
        <is>
          <t>ÖRNSKÖLDSVIK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52196-2025</t>
        </is>
      </c>
      <c r="B2175" s="1" t="n">
        <v>45953.39898148148</v>
      </c>
      <c r="C2175" s="1" t="n">
        <v>45955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Holmen skog AB</t>
        </is>
      </c>
      <c r="G2175" t="n">
        <v>11.5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48304-2024</t>
        </is>
      </c>
      <c r="B2176" s="1" t="n">
        <v>45590.47163194444</v>
      </c>
      <c r="C2176" s="1" t="n">
        <v>45955</v>
      </c>
      <c r="D2176" t="inlineStr">
        <is>
          <t>VÄSTERNORRLANDS LÄN</t>
        </is>
      </c>
      <c r="E2176" t="inlineStr">
        <is>
          <t>ÖRNSKÖLDSVIK</t>
        </is>
      </c>
      <c r="F2176" t="inlineStr">
        <is>
          <t>Holmen skog AB</t>
        </is>
      </c>
      <c r="G2176" t="n">
        <v>1.5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58702-2023</t>
        </is>
      </c>
      <c r="B2177" s="1" t="n">
        <v>45251.68495370371</v>
      </c>
      <c r="C2177" s="1" t="n">
        <v>45955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3.7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62484-2023</t>
        </is>
      </c>
      <c r="B2178" s="1" t="n">
        <v>45268.57909722222</v>
      </c>
      <c r="C2178" s="1" t="n">
        <v>45955</v>
      </c>
      <c r="D2178" t="inlineStr">
        <is>
          <t>VÄSTERNORRLANDS LÄN</t>
        </is>
      </c>
      <c r="E2178" t="inlineStr">
        <is>
          <t>ÖRNSKÖLDSVIK</t>
        </is>
      </c>
      <c r="G2178" t="n">
        <v>2.9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1002-2024</t>
        </is>
      </c>
      <c r="B2179" s="1" t="n">
        <v>45301</v>
      </c>
      <c r="C2179" s="1" t="n">
        <v>45955</v>
      </c>
      <c r="D2179" t="inlineStr">
        <is>
          <t>VÄSTERNORRLANDS LÄN</t>
        </is>
      </c>
      <c r="E2179" t="inlineStr">
        <is>
          <t>ÖRNSKÖLDSVIK</t>
        </is>
      </c>
      <c r="G2179" t="n">
        <v>1.7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28642-2022</t>
        </is>
      </c>
      <c r="B2180" s="1" t="n">
        <v>44748</v>
      </c>
      <c r="C2180" s="1" t="n">
        <v>45955</v>
      </c>
      <c r="D2180" t="inlineStr">
        <is>
          <t>VÄSTERNORRLANDS LÄN</t>
        </is>
      </c>
      <c r="E2180" t="inlineStr">
        <is>
          <t>ÖRNSKÖLDSVIK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21124-2024</t>
        </is>
      </c>
      <c r="B2181" s="1" t="n">
        <v>45440.33819444444</v>
      </c>
      <c r="C2181" s="1" t="n">
        <v>45955</v>
      </c>
      <c r="D2181" t="inlineStr">
        <is>
          <t>VÄSTERNORRLANDS LÄN</t>
        </is>
      </c>
      <c r="E2181" t="inlineStr">
        <is>
          <t>ÖRNSKÖLDSVIK</t>
        </is>
      </c>
      <c r="G2181" t="n">
        <v>0.7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7147-2023</t>
        </is>
      </c>
      <c r="B2182" s="1" t="n">
        <v>44965</v>
      </c>
      <c r="C2182" s="1" t="n">
        <v>45955</v>
      </c>
      <c r="D2182" t="inlineStr">
        <is>
          <t>VÄSTERNORRLANDS LÄN</t>
        </is>
      </c>
      <c r="E2182" t="inlineStr">
        <is>
          <t>ÖRNSKÖLDSVIK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52176-2025</t>
        </is>
      </c>
      <c r="B2183" s="1" t="n">
        <v>45953.37601851852</v>
      </c>
      <c r="C2183" s="1" t="n">
        <v>45955</v>
      </c>
      <c r="D2183" t="inlineStr">
        <is>
          <t>VÄSTERNORRLANDS LÄN</t>
        </is>
      </c>
      <c r="E2183" t="inlineStr">
        <is>
          <t>ÖRNSKÖLDSVIK</t>
        </is>
      </c>
      <c r="G2183" t="n">
        <v>2.3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26378-2024</t>
        </is>
      </c>
      <c r="B2184" s="1" t="n">
        <v>45469.41646990741</v>
      </c>
      <c r="C2184" s="1" t="n">
        <v>45955</v>
      </c>
      <c r="D2184" t="inlineStr">
        <is>
          <t>VÄSTERNORRLANDS LÄN</t>
        </is>
      </c>
      <c r="E2184" t="inlineStr">
        <is>
          <t>ÖRNSKÖLDSVIK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51197-2024</t>
        </is>
      </c>
      <c r="B2185" s="1" t="n">
        <v>45603.61863425926</v>
      </c>
      <c r="C2185" s="1" t="n">
        <v>45955</v>
      </c>
      <c r="D2185" t="inlineStr">
        <is>
          <t>VÄSTERNORRLANDS LÄN</t>
        </is>
      </c>
      <c r="E2185" t="inlineStr">
        <is>
          <t>ÖRNSKÖLDSVIK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44689-2025</t>
        </is>
      </c>
      <c r="B2186" s="1" t="n">
        <v>45917.59104166667</v>
      </c>
      <c r="C2186" s="1" t="n">
        <v>45955</v>
      </c>
      <c r="D2186" t="inlineStr">
        <is>
          <t>VÄSTERNORRLANDS LÄN</t>
        </is>
      </c>
      <c r="E2186" t="inlineStr">
        <is>
          <t>ÖRNSKÖLDSVIK</t>
        </is>
      </c>
      <c r="F2186" t="inlineStr">
        <is>
          <t>Holmen skog AB</t>
        </is>
      </c>
      <c r="G2186" t="n">
        <v>2.8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44566-2025</t>
        </is>
      </c>
      <c r="B2187" s="1" t="n">
        <v>45917.37303240741</v>
      </c>
      <c r="C2187" s="1" t="n">
        <v>45955</v>
      </c>
      <c r="D2187" t="inlineStr">
        <is>
          <t>VÄSTERNORRLANDS LÄN</t>
        </is>
      </c>
      <c r="E2187" t="inlineStr">
        <is>
          <t>ÖRNSKÖLDSVIK</t>
        </is>
      </c>
      <c r="G2187" t="n">
        <v>8.300000000000001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51272-2023</t>
        </is>
      </c>
      <c r="B2188" s="1" t="n">
        <v>45219.51002314815</v>
      </c>
      <c r="C2188" s="1" t="n">
        <v>45955</v>
      </c>
      <c r="D2188" t="inlineStr">
        <is>
          <t>VÄSTERNORRLANDS LÄN</t>
        </is>
      </c>
      <c r="E2188" t="inlineStr">
        <is>
          <t>ÖRNSKÖLDSVIK</t>
        </is>
      </c>
      <c r="F2188" t="inlineStr">
        <is>
          <t>Holmen skog AB</t>
        </is>
      </c>
      <c r="G2188" t="n">
        <v>6.9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59594-2024</t>
        </is>
      </c>
      <c r="B2189" s="1" t="n">
        <v>45638.69611111111</v>
      </c>
      <c r="C2189" s="1" t="n">
        <v>45955</v>
      </c>
      <c r="D2189" t="inlineStr">
        <is>
          <t>VÄSTERNORRLANDS LÄN</t>
        </is>
      </c>
      <c r="E2189" t="inlineStr">
        <is>
          <t>ÖRNSKÖLDSVIK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56023-2022</t>
        </is>
      </c>
      <c r="B2190" s="1" t="n">
        <v>44887</v>
      </c>
      <c r="C2190" s="1" t="n">
        <v>45955</v>
      </c>
      <c r="D2190" t="inlineStr">
        <is>
          <t>VÄSTERNORRLANDS LÄN</t>
        </is>
      </c>
      <c r="E2190" t="inlineStr">
        <is>
          <t>ÖRNSKÖLDSVIK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19965-2025</t>
        </is>
      </c>
      <c r="B2191" s="1" t="n">
        <v>45771</v>
      </c>
      <c r="C2191" s="1" t="n">
        <v>45955</v>
      </c>
      <c r="D2191" t="inlineStr">
        <is>
          <t>VÄSTERNORRLANDS LÄN</t>
        </is>
      </c>
      <c r="E2191" t="inlineStr">
        <is>
          <t>ÖRNSKÖLDSVIK</t>
        </is>
      </c>
      <c r="G2191" t="n">
        <v>15.9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37234-2025</t>
        </is>
      </c>
      <c r="B2192" s="1" t="n">
        <v>45876.35302083333</v>
      </c>
      <c r="C2192" s="1" t="n">
        <v>45955</v>
      </c>
      <c r="D2192" t="inlineStr">
        <is>
          <t>VÄSTERNORRLANDS LÄN</t>
        </is>
      </c>
      <c r="E2192" t="inlineStr">
        <is>
          <t>ÖRNSKÖLDSVIK</t>
        </is>
      </c>
      <c r="F2192" t="inlineStr">
        <is>
          <t>Holmen skog AB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37104-2025</t>
        </is>
      </c>
      <c r="B2193" s="1" t="n">
        <v>45875.47746527778</v>
      </c>
      <c r="C2193" s="1" t="n">
        <v>45955</v>
      </c>
      <c r="D2193" t="inlineStr">
        <is>
          <t>VÄSTERNORRLANDS LÄN</t>
        </is>
      </c>
      <c r="E2193" t="inlineStr">
        <is>
          <t>ÖRNSKÖLDSVIK</t>
        </is>
      </c>
      <c r="F2193" t="inlineStr">
        <is>
          <t>Holmen skog AB</t>
        </is>
      </c>
      <c r="G2193" t="n">
        <v>2.4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59218-2024</t>
        </is>
      </c>
      <c r="B2194" s="1" t="n">
        <v>45637.57275462963</v>
      </c>
      <c r="C2194" s="1" t="n">
        <v>45955</v>
      </c>
      <c r="D2194" t="inlineStr">
        <is>
          <t>VÄSTERNORRLANDS LÄN</t>
        </is>
      </c>
      <c r="E2194" t="inlineStr">
        <is>
          <t>ÖRNSKÖLDSVIK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58936-2024</t>
        </is>
      </c>
      <c r="B2195" s="1" t="n">
        <v>45636</v>
      </c>
      <c r="C2195" s="1" t="n">
        <v>45955</v>
      </c>
      <c r="D2195" t="inlineStr">
        <is>
          <t>VÄSTERNORRLANDS LÄN</t>
        </is>
      </c>
      <c r="E2195" t="inlineStr">
        <is>
          <t>ÖRNSKÖLDSVIK</t>
        </is>
      </c>
      <c r="G2195" t="n">
        <v>7.3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68084-2021</t>
        </is>
      </c>
      <c r="B2196" s="1" t="n">
        <v>44526.33138888889</v>
      </c>
      <c r="C2196" s="1" t="n">
        <v>45955</v>
      </c>
      <c r="D2196" t="inlineStr">
        <is>
          <t>VÄSTERNORRLANDS LÄN</t>
        </is>
      </c>
      <c r="E2196" t="inlineStr">
        <is>
          <t>ÖRNSKÖLDSVIK</t>
        </is>
      </c>
      <c r="F2196" t="inlineStr">
        <is>
          <t>Övriga Aktiebolag</t>
        </is>
      </c>
      <c r="G2196" t="n">
        <v>9.699999999999999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27847-2023</t>
        </is>
      </c>
      <c r="B2197" s="1" t="n">
        <v>45098.5552662037</v>
      </c>
      <c r="C2197" s="1" t="n">
        <v>45955</v>
      </c>
      <c r="D2197" t="inlineStr">
        <is>
          <t>VÄSTERNORRLANDS LÄN</t>
        </is>
      </c>
      <c r="E2197" t="inlineStr">
        <is>
          <t>ÖRNSKÖLDSVIK</t>
        </is>
      </c>
      <c r="G2197" t="n">
        <v>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40572-2021</t>
        </is>
      </c>
      <c r="B2198" s="1" t="n">
        <v>44420</v>
      </c>
      <c r="C2198" s="1" t="n">
        <v>45955</v>
      </c>
      <c r="D2198" t="inlineStr">
        <is>
          <t>VÄSTERNORRLANDS LÄN</t>
        </is>
      </c>
      <c r="E2198" t="inlineStr">
        <is>
          <t>ÖRNSKÖLDSVIK</t>
        </is>
      </c>
      <c r="G2198" t="n">
        <v>1.6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14720-2025</t>
        </is>
      </c>
      <c r="B2199" s="1" t="n">
        <v>45742.62204861111</v>
      </c>
      <c r="C2199" s="1" t="n">
        <v>45955</v>
      </c>
      <c r="D2199" t="inlineStr">
        <is>
          <t>VÄSTERNORRLANDS LÄN</t>
        </is>
      </c>
      <c r="E2199" t="inlineStr">
        <is>
          <t>ÖRNSKÖLDSVIK</t>
        </is>
      </c>
      <c r="G2199" t="n">
        <v>1.1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44738-2025</t>
        </is>
      </c>
      <c r="B2200" s="1" t="n">
        <v>45917.65997685185</v>
      </c>
      <c r="C2200" s="1" t="n">
        <v>45955</v>
      </c>
      <c r="D2200" t="inlineStr">
        <is>
          <t>VÄSTERNORRLANDS LÄN</t>
        </is>
      </c>
      <c r="E2200" t="inlineStr">
        <is>
          <t>ÖRNSKÖLDSVIK</t>
        </is>
      </c>
      <c r="F2200" t="inlineStr">
        <is>
          <t>Holmen skog AB</t>
        </is>
      </c>
      <c r="G2200" t="n">
        <v>4.7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34904-2022</t>
        </is>
      </c>
      <c r="B2201" s="1" t="n">
        <v>44796</v>
      </c>
      <c r="C2201" s="1" t="n">
        <v>45955</v>
      </c>
      <c r="D2201" t="inlineStr">
        <is>
          <t>VÄSTERNORRLANDS LÄN</t>
        </is>
      </c>
      <c r="E2201" t="inlineStr">
        <is>
          <t>ÖRNSKÖLDSVIK</t>
        </is>
      </c>
      <c r="G2201" t="n">
        <v>9.699999999999999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62019-2023</t>
        </is>
      </c>
      <c r="B2202" s="1" t="n">
        <v>45266</v>
      </c>
      <c r="C2202" s="1" t="n">
        <v>45955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Holmen skog AB</t>
        </is>
      </c>
      <c r="G2202" t="n">
        <v>4.3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43818-2025</t>
        </is>
      </c>
      <c r="B2203" s="1" t="n">
        <v>45912.5991087963</v>
      </c>
      <c r="C2203" s="1" t="n">
        <v>45955</v>
      </c>
      <c r="D2203" t="inlineStr">
        <is>
          <t>VÄSTERNORRLANDS LÄN</t>
        </is>
      </c>
      <c r="E2203" t="inlineStr">
        <is>
          <t>ÖRNSKÖLDSVIK</t>
        </is>
      </c>
      <c r="F2203" t="inlineStr">
        <is>
          <t>Holmen skog AB</t>
        </is>
      </c>
      <c r="G2203" t="n">
        <v>3.4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52160-2025</t>
        </is>
      </c>
      <c r="B2204" s="1" t="n">
        <v>45953.35965277778</v>
      </c>
      <c r="C2204" s="1" t="n">
        <v>45955</v>
      </c>
      <c r="D2204" t="inlineStr">
        <is>
          <t>VÄSTERNORRLANDS LÄN</t>
        </is>
      </c>
      <c r="E2204" t="inlineStr">
        <is>
          <t>ÖRNSKÖLDSVIK</t>
        </is>
      </c>
      <c r="G2204" t="n">
        <v>1.6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45217-2024</t>
        </is>
      </c>
      <c r="B2205" s="1" t="n">
        <v>45575</v>
      </c>
      <c r="C2205" s="1" t="n">
        <v>45955</v>
      </c>
      <c r="D2205" t="inlineStr">
        <is>
          <t>VÄSTERNORRLANDS LÄN</t>
        </is>
      </c>
      <c r="E2205" t="inlineStr">
        <is>
          <t>ÖRNSKÖLDSVIK</t>
        </is>
      </c>
      <c r="G2205" t="n">
        <v>1.7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11976-2022</t>
        </is>
      </c>
      <c r="B2206" s="1" t="n">
        <v>44635</v>
      </c>
      <c r="C2206" s="1" t="n">
        <v>45955</v>
      </c>
      <c r="D2206" t="inlineStr">
        <is>
          <t>VÄSTERNORRLANDS LÄN</t>
        </is>
      </c>
      <c r="E2206" t="inlineStr">
        <is>
          <t>ÖRNSKÖLDSVIK</t>
        </is>
      </c>
      <c r="G2206" t="n">
        <v>11.9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52416-2023</t>
        </is>
      </c>
      <c r="B2207" s="1" t="n">
        <v>45225</v>
      </c>
      <c r="C2207" s="1" t="n">
        <v>45955</v>
      </c>
      <c r="D2207" t="inlineStr">
        <is>
          <t>VÄSTERNORRLANDS LÄN</t>
        </is>
      </c>
      <c r="E2207" t="inlineStr">
        <is>
          <t>ÖRNSKÖLDSVIK</t>
        </is>
      </c>
      <c r="F2207" t="inlineStr">
        <is>
          <t>Holmen skog AB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22962-2024</t>
        </is>
      </c>
      <c r="B2208" s="1" t="n">
        <v>45449.51231481481</v>
      </c>
      <c r="C2208" s="1" t="n">
        <v>45955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Holmen skog AB</t>
        </is>
      </c>
      <c r="G2208" t="n">
        <v>1.6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34221-2024</t>
        </is>
      </c>
      <c r="B2209" s="1" t="n">
        <v>45524</v>
      </c>
      <c r="C2209" s="1" t="n">
        <v>45955</v>
      </c>
      <c r="D2209" t="inlineStr">
        <is>
          <t>VÄSTERNORRLANDS LÄN</t>
        </is>
      </c>
      <c r="E2209" t="inlineStr">
        <is>
          <t>ÖRNSKÖLDSVIK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43696-2025</t>
        </is>
      </c>
      <c r="B2210" s="1" t="n">
        <v>45912.39538194444</v>
      </c>
      <c r="C2210" s="1" t="n">
        <v>45955</v>
      </c>
      <c r="D2210" t="inlineStr">
        <is>
          <t>VÄSTERNORRLANDS LÄN</t>
        </is>
      </c>
      <c r="E2210" t="inlineStr">
        <is>
          <t>ÖRNSKÖLDSVIK</t>
        </is>
      </c>
      <c r="G2210" t="n">
        <v>3.5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37851-2024</t>
        </is>
      </c>
      <c r="B2211" s="1" t="n">
        <v>45544.37743055556</v>
      </c>
      <c r="C2211" s="1" t="n">
        <v>45955</v>
      </c>
      <c r="D2211" t="inlineStr">
        <is>
          <t>VÄSTERNORRLANDS LÄN</t>
        </is>
      </c>
      <c r="E2211" t="inlineStr">
        <is>
          <t>ÖRNSKÖLDSVIK</t>
        </is>
      </c>
      <c r="F2211" t="inlineStr">
        <is>
          <t>Holmen skog AB</t>
        </is>
      </c>
      <c r="G2211" t="n">
        <v>0.3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37873-2024</t>
        </is>
      </c>
      <c r="B2212" s="1" t="n">
        <v>45544</v>
      </c>
      <c r="C2212" s="1" t="n">
        <v>45955</v>
      </c>
      <c r="D2212" t="inlineStr">
        <is>
          <t>VÄSTERNORRLANDS LÄN</t>
        </is>
      </c>
      <c r="E2212" t="inlineStr">
        <is>
          <t>ÖRNSKÖLDSVIK</t>
        </is>
      </c>
      <c r="G2212" t="n">
        <v>12.3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31785-2024</t>
        </is>
      </c>
      <c r="B2213" s="1" t="n">
        <v>45509.50349537037</v>
      </c>
      <c r="C2213" s="1" t="n">
        <v>45955</v>
      </c>
      <c r="D2213" t="inlineStr">
        <is>
          <t>VÄSTERNORRLANDS LÄN</t>
        </is>
      </c>
      <c r="E2213" t="inlineStr">
        <is>
          <t>ÖRNSKÖLDSVIK</t>
        </is>
      </c>
      <c r="F2213" t="inlineStr">
        <is>
          <t>Holmen skog AB</t>
        </is>
      </c>
      <c r="G2213" t="n">
        <v>2.4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31786-2024</t>
        </is>
      </c>
      <c r="B2214" s="1" t="n">
        <v>45509.50989583333</v>
      </c>
      <c r="C2214" s="1" t="n">
        <v>45955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55655-2024</t>
        </is>
      </c>
      <c r="B2215" s="1" t="n">
        <v>45622.63578703703</v>
      </c>
      <c r="C2215" s="1" t="n">
        <v>45955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SCA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47871-2024</t>
        </is>
      </c>
      <c r="B2216" s="1" t="n">
        <v>45588</v>
      </c>
      <c r="C2216" s="1" t="n">
        <v>45955</v>
      </c>
      <c r="D2216" t="inlineStr">
        <is>
          <t>VÄSTERNORRLANDS LÄN</t>
        </is>
      </c>
      <c r="E2216" t="inlineStr">
        <is>
          <t>ÖRNSKÖLDSVIK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39779-2021</t>
        </is>
      </c>
      <c r="B2217" s="1" t="n">
        <v>44417</v>
      </c>
      <c r="C2217" s="1" t="n">
        <v>45955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1.7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21226-2024</t>
        </is>
      </c>
      <c r="B2218" s="1" t="n">
        <v>45440.57903935185</v>
      </c>
      <c r="C2218" s="1" t="n">
        <v>45955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1.3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19991-2024</t>
        </is>
      </c>
      <c r="B2219" s="1" t="n">
        <v>45433</v>
      </c>
      <c r="C2219" s="1" t="n">
        <v>45955</v>
      </c>
      <c r="D2219" t="inlineStr">
        <is>
          <t>VÄSTERNORRLANDS LÄN</t>
        </is>
      </c>
      <c r="E2219" t="inlineStr">
        <is>
          <t>ÖRNSKÖLDSVIK</t>
        </is>
      </c>
      <c r="G2219" t="n">
        <v>0.4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51479-2024</t>
        </is>
      </c>
      <c r="B2220" s="1" t="n">
        <v>45604.51273148148</v>
      </c>
      <c r="C2220" s="1" t="n">
        <v>45955</v>
      </c>
      <c r="D2220" t="inlineStr">
        <is>
          <t>VÄSTERNORRLANDS LÄN</t>
        </is>
      </c>
      <c r="E2220" t="inlineStr">
        <is>
          <t>ÖRNSKÖLDSVIK</t>
        </is>
      </c>
      <c r="F2220" t="inlineStr">
        <is>
          <t>Holmen skog AB</t>
        </is>
      </c>
      <c r="G2220" t="n">
        <v>2.6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60600-2024</t>
        </is>
      </c>
      <c r="B2221" s="1" t="n">
        <v>45644.37100694444</v>
      </c>
      <c r="C2221" s="1" t="n">
        <v>45955</v>
      </c>
      <c r="D2221" t="inlineStr">
        <is>
          <t>VÄSTERNORRLANDS LÄN</t>
        </is>
      </c>
      <c r="E2221" t="inlineStr">
        <is>
          <t>ÖRNSKÖLDSVIK</t>
        </is>
      </c>
      <c r="G2221" t="n">
        <v>1.4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23137-2024</t>
        </is>
      </c>
      <c r="B2222" s="1" t="n">
        <v>45450.62260416667</v>
      </c>
      <c r="C2222" s="1" t="n">
        <v>45955</v>
      </c>
      <c r="D2222" t="inlineStr">
        <is>
          <t>VÄSTERNORRLANDS LÄN</t>
        </is>
      </c>
      <c r="E2222" t="inlineStr">
        <is>
          <t>ÖRNSKÖLDSVIK</t>
        </is>
      </c>
      <c r="G2222" t="n">
        <v>2.2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45026-2025</t>
        </is>
      </c>
      <c r="B2223" s="1" t="n">
        <v>45918.69408564815</v>
      </c>
      <c r="C2223" s="1" t="n">
        <v>45955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1.5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44743-2025</t>
        </is>
      </c>
      <c r="B2224" s="1" t="n">
        <v>45917.67121527778</v>
      </c>
      <c r="C2224" s="1" t="n">
        <v>45955</v>
      </c>
      <c r="D2224" t="inlineStr">
        <is>
          <t>VÄSTERNORRLANDS LÄN</t>
        </is>
      </c>
      <c r="E2224" t="inlineStr">
        <is>
          <t>ÖRNSKÖLDSVIK</t>
        </is>
      </c>
      <c r="F2224" t="inlineStr">
        <is>
          <t>Holmen skog AB</t>
        </is>
      </c>
      <c r="G2224" t="n">
        <v>14.7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44798-2025</t>
        </is>
      </c>
      <c r="B2225" s="1" t="n">
        <v>45918.35047453704</v>
      </c>
      <c r="C2225" s="1" t="n">
        <v>45955</v>
      </c>
      <c r="D2225" t="inlineStr">
        <is>
          <t>VÄSTERNORRLANDS LÄN</t>
        </is>
      </c>
      <c r="E2225" t="inlineStr">
        <is>
          <t>ÖRNSKÖLDSVIK</t>
        </is>
      </c>
      <c r="F2225" t="inlineStr">
        <is>
          <t>Holmen skog AB</t>
        </is>
      </c>
      <c r="G2225" t="n">
        <v>3.9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27703-2024</t>
        </is>
      </c>
      <c r="B2226" s="1" t="n">
        <v>45475</v>
      </c>
      <c r="C2226" s="1" t="n">
        <v>45955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2.6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6907-2025</t>
        </is>
      </c>
      <c r="B2227" s="1" t="n">
        <v>45701.42153935185</v>
      </c>
      <c r="C2227" s="1" t="n">
        <v>45955</v>
      </c>
      <c r="D2227" t="inlineStr">
        <is>
          <t>VÄSTERNORRLANDS LÄN</t>
        </is>
      </c>
      <c r="E2227" t="inlineStr">
        <is>
          <t>ÖRNSKÖLDSVIK</t>
        </is>
      </c>
      <c r="G2227" t="n">
        <v>1.3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37435-2025</t>
        </is>
      </c>
      <c r="B2228" s="1" t="n">
        <v>45877.52358796296</v>
      </c>
      <c r="C2228" s="1" t="n">
        <v>45955</v>
      </c>
      <c r="D2228" t="inlineStr">
        <is>
          <t>VÄSTERNORRLANDS LÄN</t>
        </is>
      </c>
      <c r="E2228" t="inlineStr">
        <is>
          <t>ÖRNSKÖLDSVIK</t>
        </is>
      </c>
      <c r="G2228" t="n">
        <v>14.1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45098-2025</t>
        </is>
      </c>
      <c r="B2229" s="1" t="n">
        <v>45919.39232638889</v>
      </c>
      <c r="C2229" s="1" t="n">
        <v>45955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Holmen skog AB</t>
        </is>
      </c>
      <c r="G2229" t="n">
        <v>3.3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13424-2025</t>
        </is>
      </c>
      <c r="B2230" s="1" t="n">
        <v>45736.32135416667</v>
      </c>
      <c r="C2230" s="1" t="n">
        <v>45955</v>
      </c>
      <c r="D2230" t="inlineStr">
        <is>
          <t>VÄSTERNORRLANDS LÄN</t>
        </is>
      </c>
      <c r="E2230" t="inlineStr">
        <is>
          <t>ÖRNSKÖLDSVIK</t>
        </is>
      </c>
      <c r="G2230" t="n">
        <v>1.4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50888-2023</t>
        </is>
      </c>
      <c r="B2231" s="1" t="n">
        <v>45218.39269675926</v>
      </c>
      <c r="C2231" s="1" t="n">
        <v>45955</v>
      </c>
      <c r="D2231" t="inlineStr">
        <is>
          <t>VÄSTERNORRLANDS LÄN</t>
        </is>
      </c>
      <c r="E2231" t="inlineStr">
        <is>
          <t>ÖRNSKÖLDSVIK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13087-2025</t>
        </is>
      </c>
      <c r="B2232" s="1" t="n">
        <v>45734.64340277778</v>
      </c>
      <c r="C2232" s="1" t="n">
        <v>45955</v>
      </c>
      <c r="D2232" t="inlineStr">
        <is>
          <t>VÄSTERNORRLANDS LÄN</t>
        </is>
      </c>
      <c r="E2232" t="inlineStr">
        <is>
          <t>ÖRNSKÖLDSVIK</t>
        </is>
      </c>
      <c r="F2232" t="inlineStr">
        <is>
          <t>Holmen skog AB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68866-2021</t>
        </is>
      </c>
      <c r="B2233" s="1" t="n">
        <v>44529</v>
      </c>
      <c r="C2233" s="1" t="n">
        <v>45955</v>
      </c>
      <c r="D2233" t="inlineStr">
        <is>
          <t>VÄSTERNORRLANDS LÄN</t>
        </is>
      </c>
      <c r="E2233" t="inlineStr">
        <is>
          <t>ÖRNSKÖLDSVIK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55251-2024</t>
        </is>
      </c>
      <c r="B2234" s="1" t="n">
        <v>45621.59560185186</v>
      </c>
      <c r="C2234" s="1" t="n">
        <v>45955</v>
      </c>
      <c r="D2234" t="inlineStr">
        <is>
          <t>VÄSTERNORRLANDS LÄN</t>
        </is>
      </c>
      <c r="E2234" t="inlineStr">
        <is>
          <t>ÖRNSKÖLDSVIK</t>
        </is>
      </c>
      <c r="G2234" t="n">
        <v>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10463-2025</t>
        </is>
      </c>
      <c r="B2235" s="1" t="n">
        <v>45720.77386574074</v>
      </c>
      <c r="C2235" s="1" t="n">
        <v>45955</v>
      </c>
      <c r="D2235" t="inlineStr">
        <is>
          <t>VÄSTERNORRLANDS LÄN</t>
        </is>
      </c>
      <c r="E2235" t="inlineStr">
        <is>
          <t>ÖRNSKÖLDSVIK</t>
        </is>
      </c>
      <c r="G2235" t="n">
        <v>1.3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9146-2025</t>
        </is>
      </c>
      <c r="B2236" s="1" t="n">
        <v>45714.33052083333</v>
      </c>
      <c r="C2236" s="1" t="n">
        <v>45955</v>
      </c>
      <c r="D2236" t="inlineStr">
        <is>
          <t>VÄSTERNORRLANDS LÄN</t>
        </is>
      </c>
      <c r="E2236" t="inlineStr">
        <is>
          <t>ÖRNSKÖLDSVIK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33897-2024</t>
        </is>
      </c>
      <c r="B2237" s="1" t="n">
        <v>45523</v>
      </c>
      <c r="C2237" s="1" t="n">
        <v>45955</v>
      </c>
      <c r="D2237" t="inlineStr">
        <is>
          <t>VÄSTERNORRLANDS LÄN</t>
        </is>
      </c>
      <c r="E2237" t="inlineStr">
        <is>
          <t>ÖRNSKÖLDSVIK</t>
        </is>
      </c>
      <c r="F2237" t="inlineStr">
        <is>
          <t>Holmen skog AB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45131-2025</t>
        </is>
      </c>
      <c r="B2238" s="1" t="n">
        <v>45919.44180555556</v>
      </c>
      <c r="C2238" s="1" t="n">
        <v>45955</v>
      </c>
      <c r="D2238" t="inlineStr">
        <is>
          <t>VÄSTERNORRLANDS LÄN</t>
        </is>
      </c>
      <c r="E2238" t="inlineStr">
        <is>
          <t>ÖRNSKÖLDSVIK</t>
        </is>
      </c>
      <c r="F2238" t="inlineStr">
        <is>
          <t>Holmen skog AB</t>
        </is>
      </c>
      <c r="G2238" t="n">
        <v>3.5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45592-2025</t>
        </is>
      </c>
      <c r="B2239" s="1" t="n">
        <v>45922.67767361111</v>
      </c>
      <c r="C2239" s="1" t="n">
        <v>45955</v>
      </c>
      <c r="D2239" t="inlineStr">
        <is>
          <t>VÄSTERNORRLANDS LÄN</t>
        </is>
      </c>
      <c r="E2239" t="inlineStr">
        <is>
          <t>ÖRNSKÖLDSVIK</t>
        </is>
      </c>
      <c r="F2239" t="inlineStr">
        <is>
          <t>SCA</t>
        </is>
      </c>
      <c r="G2239" t="n">
        <v>25.8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14645-2025</t>
        </is>
      </c>
      <c r="B2240" s="1" t="n">
        <v>45742</v>
      </c>
      <c r="C2240" s="1" t="n">
        <v>45955</v>
      </c>
      <c r="D2240" t="inlineStr">
        <is>
          <t>VÄSTERNORRLANDS LÄN</t>
        </is>
      </c>
      <c r="E2240" t="inlineStr">
        <is>
          <t>ÖRNSKÖLDSVIK</t>
        </is>
      </c>
      <c r="G2240" t="n">
        <v>1.8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28169-2024</t>
        </is>
      </c>
      <c r="B2241" s="1" t="n">
        <v>45476.94462962963</v>
      </c>
      <c r="C2241" s="1" t="n">
        <v>45955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SCA</t>
        </is>
      </c>
      <c r="G2241" t="n">
        <v>7.8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51668-2024</t>
        </is>
      </c>
      <c r="B2242" s="1" t="n">
        <v>45606.84892361111</v>
      </c>
      <c r="C2242" s="1" t="n">
        <v>45955</v>
      </c>
      <c r="D2242" t="inlineStr">
        <is>
          <t>VÄSTERNORRLANDS LÄN</t>
        </is>
      </c>
      <c r="E2242" t="inlineStr">
        <is>
          <t>ÖRNSKÖLDSVIK</t>
        </is>
      </c>
      <c r="G2242" t="n">
        <v>1.2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33771-2024</t>
        </is>
      </c>
      <c r="B2243" s="1" t="n">
        <v>45520.57565972222</v>
      </c>
      <c r="C2243" s="1" t="n">
        <v>45955</v>
      </c>
      <c r="D2243" t="inlineStr">
        <is>
          <t>VÄSTERNORRLANDS LÄN</t>
        </is>
      </c>
      <c r="E2243" t="inlineStr">
        <is>
          <t>ÖRNSKÖLDSVIK</t>
        </is>
      </c>
      <c r="G2243" t="n">
        <v>1.9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37467-2025</t>
        </is>
      </c>
      <c r="B2244" s="1" t="n">
        <v>45877.57797453704</v>
      </c>
      <c r="C2244" s="1" t="n">
        <v>45955</v>
      </c>
      <c r="D2244" t="inlineStr">
        <is>
          <t>VÄSTERNORRLANDS LÄN</t>
        </is>
      </c>
      <c r="E2244" t="inlineStr">
        <is>
          <t>ÖRNSKÖLDSVIK</t>
        </is>
      </c>
      <c r="F2244" t="inlineStr">
        <is>
          <t>Holmen skog AB</t>
        </is>
      </c>
      <c r="G2244" t="n">
        <v>3.1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8142-2021</t>
        </is>
      </c>
      <c r="B2245" s="1" t="n">
        <v>44244</v>
      </c>
      <c r="C2245" s="1" t="n">
        <v>45955</v>
      </c>
      <c r="D2245" t="inlineStr">
        <is>
          <t>VÄSTERNORRLANDS LÄN</t>
        </is>
      </c>
      <c r="E2245" t="inlineStr">
        <is>
          <t>ÖRNSKÖLDSVIK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37579-2025</t>
        </is>
      </c>
      <c r="B2246" s="1" t="n">
        <v>45880.38383101852</v>
      </c>
      <c r="C2246" s="1" t="n">
        <v>45955</v>
      </c>
      <c r="D2246" t="inlineStr">
        <is>
          <t>VÄSTERNORRLANDS LÄN</t>
        </is>
      </c>
      <c r="E2246" t="inlineStr">
        <is>
          <t>ÖRNSKÖLDSVIK</t>
        </is>
      </c>
      <c r="F2246" t="inlineStr">
        <is>
          <t>Holmen skog AB</t>
        </is>
      </c>
      <c r="G2246" t="n">
        <v>0.8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27501-2025</t>
        </is>
      </c>
      <c r="B2247" s="1" t="n">
        <v>45813.40934027778</v>
      </c>
      <c r="C2247" s="1" t="n">
        <v>45955</v>
      </c>
      <c r="D2247" t="inlineStr">
        <is>
          <t>VÄSTERNORRLANDS LÄN</t>
        </is>
      </c>
      <c r="E2247" t="inlineStr">
        <is>
          <t>ÖRNSKÖLDSVIK</t>
        </is>
      </c>
      <c r="G2247" t="n">
        <v>5.5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45250-2025</t>
        </is>
      </c>
      <c r="B2248" s="1" t="n">
        <v>45919.61296296296</v>
      </c>
      <c r="C2248" s="1" t="n">
        <v>45955</v>
      </c>
      <c r="D2248" t="inlineStr">
        <is>
          <t>VÄSTERNORRLANDS LÄN</t>
        </is>
      </c>
      <c r="E2248" t="inlineStr">
        <is>
          <t>ÖRNSKÖLDSVIK</t>
        </is>
      </c>
      <c r="F2248" t="inlineStr">
        <is>
          <t>Holmen skog AB</t>
        </is>
      </c>
      <c r="G2248" t="n">
        <v>1.4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37753-2025</t>
        </is>
      </c>
      <c r="B2249" s="1" t="n">
        <v>45880.67625</v>
      </c>
      <c r="C2249" s="1" t="n">
        <v>45955</v>
      </c>
      <c r="D2249" t="inlineStr">
        <is>
          <t>VÄSTERNORRLANDS LÄN</t>
        </is>
      </c>
      <c r="E2249" t="inlineStr">
        <is>
          <t>ÖRNSKÖLDSVIK</t>
        </is>
      </c>
      <c r="F2249" t="inlineStr">
        <is>
          <t>Holmen skog AB</t>
        </is>
      </c>
      <c r="G2249" t="n">
        <v>2.4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45445-2025</t>
        </is>
      </c>
      <c r="B2250" s="1" t="n">
        <v>45922.48077546297</v>
      </c>
      <c r="C2250" s="1" t="n">
        <v>45955</v>
      </c>
      <c r="D2250" t="inlineStr">
        <is>
          <t>VÄSTERNORRLANDS LÄN</t>
        </is>
      </c>
      <c r="E2250" t="inlineStr">
        <is>
          <t>ÖRNSKÖLDSVIK</t>
        </is>
      </c>
      <c r="G2250" t="n">
        <v>6.1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66504-2021</t>
        </is>
      </c>
      <c r="B2251" s="1" t="n">
        <v>44517</v>
      </c>
      <c r="C2251" s="1" t="n">
        <v>45955</v>
      </c>
      <c r="D2251" t="inlineStr">
        <is>
          <t>VÄSTERNORRLANDS LÄN</t>
        </is>
      </c>
      <c r="E2251" t="inlineStr">
        <is>
          <t>ÖRNSKÖLDSVIK</t>
        </is>
      </c>
      <c r="G2251" t="n">
        <v>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53221-2021</t>
        </is>
      </c>
      <c r="B2252" s="1" t="n">
        <v>44467</v>
      </c>
      <c r="C2252" s="1" t="n">
        <v>45955</v>
      </c>
      <c r="D2252" t="inlineStr">
        <is>
          <t>VÄSTERNORRLANDS LÄN</t>
        </is>
      </c>
      <c r="E2252" t="inlineStr">
        <is>
          <t>ÖRNSKÖLDSVIK</t>
        </is>
      </c>
      <c r="G2252" t="n">
        <v>1.8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9529-2024</t>
        </is>
      </c>
      <c r="B2253" s="1" t="n">
        <v>45359</v>
      </c>
      <c r="C2253" s="1" t="n">
        <v>45955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Holmen skog AB</t>
        </is>
      </c>
      <c r="G2253" t="n">
        <v>0.3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58850-2024</t>
        </is>
      </c>
      <c r="B2254" s="1" t="n">
        <v>45636.38758101852</v>
      </c>
      <c r="C2254" s="1" t="n">
        <v>45955</v>
      </c>
      <c r="D2254" t="inlineStr">
        <is>
          <t>VÄSTERNORRLANDS LÄN</t>
        </is>
      </c>
      <c r="E2254" t="inlineStr">
        <is>
          <t>ÖRNSKÖLDSVIK</t>
        </is>
      </c>
      <c r="G2254" t="n">
        <v>5.9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37569-2025</t>
        </is>
      </c>
      <c r="B2255" s="1" t="n">
        <v>45880.36773148148</v>
      </c>
      <c r="C2255" s="1" t="n">
        <v>45955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Holmen skog AB</t>
        </is>
      </c>
      <c r="G2255" t="n">
        <v>11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43403-2025</t>
        </is>
      </c>
      <c r="B2256" s="1" t="n">
        <v>45911.38699074074</v>
      </c>
      <c r="C2256" s="1" t="n">
        <v>45955</v>
      </c>
      <c r="D2256" t="inlineStr">
        <is>
          <t>VÄSTERNORRLANDS LÄN</t>
        </is>
      </c>
      <c r="E2256" t="inlineStr">
        <is>
          <t>ÖRNSKÖLDSVIK</t>
        </is>
      </c>
      <c r="F2256" t="inlineStr">
        <is>
          <t>Holmen skog AB</t>
        </is>
      </c>
      <c r="G2256" t="n">
        <v>7.8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43417-2025</t>
        </is>
      </c>
      <c r="B2257" s="1" t="n">
        <v>45911.40708333333</v>
      </c>
      <c r="C2257" s="1" t="n">
        <v>45955</v>
      </c>
      <c r="D2257" t="inlineStr">
        <is>
          <t>VÄSTERNORRLANDS LÄN</t>
        </is>
      </c>
      <c r="E2257" t="inlineStr">
        <is>
          <t>ÖRNSKÖLDSVIK</t>
        </is>
      </c>
      <c r="F2257" t="inlineStr">
        <is>
          <t>SCA</t>
        </is>
      </c>
      <c r="G2257" t="n">
        <v>1.7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43418-2025</t>
        </is>
      </c>
      <c r="B2258" s="1" t="n">
        <v>45911.40738425926</v>
      </c>
      <c r="C2258" s="1" t="n">
        <v>45955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SCA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59162-2024</t>
        </is>
      </c>
      <c r="B2259" s="1" t="n">
        <v>45637.47460648148</v>
      </c>
      <c r="C2259" s="1" t="n">
        <v>45955</v>
      </c>
      <c r="D2259" t="inlineStr">
        <is>
          <t>VÄSTERNORRLANDS LÄN</t>
        </is>
      </c>
      <c r="E2259" t="inlineStr">
        <is>
          <t>ÖRNSKÖLDSVIK</t>
        </is>
      </c>
      <c r="G2259" t="n">
        <v>2.1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59313-2024</t>
        </is>
      </c>
      <c r="B2260" s="1" t="n">
        <v>45637.68454861111</v>
      </c>
      <c r="C2260" s="1" t="n">
        <v>45955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5.6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43795-2025</t>
        </is>
      </c>
      <c r="B2261" s="1" t="n">
        <v>45912</v>
      </c>
      <c r="C2261" s="1" t="n">
        <v>45955</v>
      </c>
      <c r="D2261" t="inlineStr">
        <is>
          <t>VÄSTERNORRLANDS LÄN</t>
        </is>
      </c>
      <c r="E2261" t="inlineStr">
        <is>
          <t>ÖRNSKÖLDSVIK</t>
        </is>
      </c>
      <c r="G2261" t="n">
        <v>3.7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37761-2025</t>
        </is>
      </c>
      <c r="B2262" s="1" t="n">
        <v>45880.68714120371</v>
      </c>
      <c r="C2262" s="1" t="n">
        <v>45955</v>
      </c>
      <c r="D2262" t="inlineStr">
        <is>
          <t>VÄSTERNORRLANDS LÄN</t>
        </is>
      </c>
      <c r="E2262" t="inlineStr">
        <is>
          <t>ÖRNSKÖLDSVIK</t>
        </is>
      </c>
      <c r="F2262" t="inlineStr">
        <is>
          <t>Holmen skog AB</t>
        </is>
      </c>
      <c r="G2262" t="n">
        <v>2.8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6383-2024</t>
        </is>
      </c>
      <c r="B2263" s="1" t="n">
        <v>45338</v>
      </c>
      <c r="C2263" s="1" t="n">
        <v>45955</v>
      </c>
      <c r="D2263" t="inlineStr">
        <is>
          <t>VÄSTERNORRLANDS LÄN</t>
        </is>
      </c>
      <c r="E2263" t="inlineStr">
        <is>
          <t>ÖRNSKÖLDSVIK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5046-2025</t>
        </is>
      </c>
      <c r="B2264" s="1" t="n">
        <v>45691</v>
      </c>
      <c r="C2264" s="1" t="n">
        <v>45955</v>
      </c>
      <c r="D2264" t="inlineStr">
        <is>
          <t>VÄSTERNORRLANDS LÄN</t>
        </is>
      </c>
      <c r="E2264" t="inlineStr">
        <is>
          <t>ÖRNSKÖLDSVIK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45426-2021</t>
        </is>
      </c>
      <c r="B2265" s="1" t="n">
        <v>44440</v>
      </c>
      <c r="C2265" s="1" t="n">
        <v>45955</v>
      </c>
      <c r="D2265" t="inlineStr">
        <is>
          <t>VÄSTERNORRLANDS LÄN</t>
        </is>
      </c>
      <c r="E2265" t="inlineStr">
        <is>
          <t>ÖRNSKÖLDSVIK</t>
        </is>
      </c>
      <c r="F2265" t="inlineStr">
        <is>
          <t>Holmen skog AB</t>
        </is>
      </c>
      <c r="G2265" t="n">
        <v>7.5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1968-2023</t>
        </is>
      </c>
      <c r="B2266" s="1" t="n">
        <v>44938</v>
      </c>
      <c r="C2266" s="1" t="n">
        <v>45955</v>
      </c>
      <c r="D2266" t="inlineStr">
        <is>
          <t>VÄSTERNORRLANDS LÄN</t>
        </is>
      </c>
      <c r="E2266" t="inlineStr">
        <is>
          <t>ÖRNSKÖLDSVIK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70307-2021</t>
        </is>
      </c>
      <c r="B2267" s="1" t="n">
        <v>44536</v>
      </c>
      <c r="C2267" s="1" t="n">
        <v>45955</v>
      </c>
      <c r="D2267" t="inlineStr">
        <is>
          <t>VÄSTERNORRLANDS LÄN</t>
        </is>
      </c>
      <c r="E2267" t="inlineStr">
        <is>
          <t>ÖRNSKÖLDSVIK</t>
        </is>
      </c>
      <c r="G2267" t="n">
        <v>9.699999999999999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26457-2023</t>
        </is>
      </c>
      <c r="B2268" s="1" t="n">
        <v>45089</v>
      </c>
      <c r="C2268" s="1" t="n">
        <v>45955</v>
      </c>
      <c r="D2268" t="inlineStr">
        <is>
          <t>VÄSTERNORRLANDS LÄN</t>
        </is>
      </c>
      <c r="E2268" t="inlineStr">
        <is>
          <t>ÖRNSKÖLDSVIK</t>
        </is>
      </c>
      <c r="G2268" t="n">
        <v>1.6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59876-2021</t>
        </is>
      </c>
      <c r="B2269" s="1" t="n">
        <v>44494</v>
      </c>
      <c r="C2269" s="1" t="n">
        <v>45955</v>
      </c>
      <c r="D2269" t="inlineStr">
        <is>
          <t>VÄSTERNORRLANDS LÄN</t>
        </is>
      </c>
      <c r="E2269" t="inlineStr">
        <is>
          <t>ÖRNSKÖLDSVIK</t>
        </is>
      </c>
      <c r="F2269" t="inlineStr">
        <is>
          <t>Holmen skog AB</t>
        </is>
      </c>
      <c r="G2269" t="n">
        <v>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69296-2021</t>
        </is>
      </c>
      <c r="B2270" s="1" t="n">
        <v>44531.45909722222</v>
      </c>
      <c r="C2270" s="1" t="n">
        <v>45955</v>
      </c>
      <c r="D2270" t="inlineStr">
        <is>
          <t>VÄSTERNORRLANDS LÄN</t>
        </is>
      </c>
      <c r="E2270" t="inlineStr">
        <is>
          <t>ÖRNSKÖLDSVIK</t>
        </is>
      </c>
      <c r="F2270" t="inlineStr">
        <is>
          <t>Holmen skog AB</t>
        </is>
      </c>
      <c r="G2270" t="n">
        <v>3.1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25449-2021</t>
        </is>
      </c>
      <c r="B2271" s="1" t="n">
        <v>44342.6740162037</v>
      </c>
      <c r="C2271" s="1" t="n">
        <v>45955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3.7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34015-2021</t>
        </is>
      </c>
      <c r="B2272" s="1" t="n">
        <v>44379</v>
      </c>
      <c r="C2272" s="1" t="n">
        <v>45955</v>
      </c>
      <c r="D2272" t="inlineStr">
        <is>
          <t>VÄSTERNORRLANDS LÄN</t>
        </is>
      </c>
      <c r="E2272" t="inlineStr">
        <is>
          <t>ÖRNSKÖLDSVIK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8227-2023</t>
        </is>
      </c>
      <c r="B2273" s="1" t="n">
        <v>44971</v>
      </c>
      <c r="C2273" s="1" t="n">
        <v>45955</v>
      </c>
      <c r="D2273" t="inlineStr">
        <is>
          <t>VÄSTERNORRLANDS LÄN</t>
        </is>
      </c>
      <c r="E2273" t="inlineStr">
        <is>
          <t>ÖRNSKÖLDSVIK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8012-2025</t>
        </is>
      </c>
      <c r="B2274" s="1" t="n">
        <v>45707.55304398148</v>
      </c>
      <c r="C2274" s="1" t="n">
        <v>45955</v>
      </c>
      <c r="D2274" t="inlineStr">
        <is>
          <t>VÄSTERNORRLANDS LÄN</t>
        </is>
      </c>
      <c r="E2274" t="inlineStr">
        <is>
          <t>ÖRNSKÖLDSVIK</t>
        </is>
      </c>
      <c r="G2274" t="n">
        <v>0.4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6005-2021</t>
        </is>
      </c>
      <c r="B2275" s="1" t="n">
        <v>44231</v>
      </c>
      <c r="C2275" s="1" t="n">
        <v>45955</v>
      </c>
      <c r="D2275" t="inlineStr">
        <is>
          <t>VÄSTERNORRLANDS LÄN</t>
        </is>
      </c>
      <c r="E2275" t="inlineStr">
        <is>
          <t>ÖRNSKÖLDSVIK</t>
        </is>
      </c>
      <c r="G2275" t="n">
        <v>2.1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17646-2021</t>
        </is>
      </c>
      <c r="B2276" s="1" t="n">
        <v>44300</v>
      </c>
      <c r="C2276" s="1" t="n">
        <v>45955</v>
      </c>
      <c r="D2276" t="inlineStr">
        <is>
          <t>VÄSTERNORRLANDS LÄN</t>
        </is>
      </c>
      <c r="E2276" t="inlineStr">
        <is>
          <t>ÖRNSKÖLDSVIK</t>
        </is>
      </c>
      <c r="F2276" t="inlineStr">
        <is>
          <t>Holmen skog AB</t>
        </is>
      </c>
      <c r="G2276" t="n">
        <v>0.9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43245-2023</t>
        </is>
      </c>
      <c r="B2277" s="1" t="n">
        <v>45183</v>
      </c>
      <c r="C2277" s="1" t="n">
        <v>45955</v>
      </c>
      <c r="D2277" t="inlineStr">
        <is>
          <t>VÄSTERNORRLANDS LÄN</t>
        </is>
      </c>
      <c r="E2277" t="inlineStr">
        <is>
          <t>ÖRNSKÖLDSVIK</t>
        </is>
      </c>
      <c r="G2277" t="n">
        <v>3.2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45451-2025</t>
        </is>
      </c>
      <c r="B2278" s="1" t="n">
        <v>45922.48488425926</v>
      </c>
      <c r="C2278" s="1" t="n">
        <v>45955</v>
      </c>
      <c r="D2278" t="inlineStr">
        <is>
          <t>VÄSTERNORRLANDS LÄN</t>
        </is>
      </c>
      <c r="E2278" t="inlineStr">
        <is>
          <t>ÖRNSKÖLDSVIK</t>
        </is>
      </c>
      <c r="G2278" t="n">
        <v>8.1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45461-2025</t>
        </is>
      </c>
      <c r="B2279" s="1" t="n">
        <v>45922.49494212963</v>
      </c>
      <c r="C2279" s="1" t="n">
        <v>45955</v>
      </c>
      <c r="D2279" t="inlineStr">
        <is>
          <t>VÄSTERNORRLANDS LÄN</t>
        </is>
      </c>
      <c r="E2279" t="inlineStr">
        <is>
          <t>ÖRNSKÖLDSVIK</t>
        </is>
      </c>
      <c r="F2279" t="inlineStr">
        <is>
          <t>Holmen skog AB</t>
        </is>
      </c>
      <c r="G2279" t="n">
        <v>9.6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31693-2024</t>
        </is>
      </c>
      <c r="B2280" s="1" t="n">
        <v>45507.95694444444</v>
      </c>
      <c r="C2280" s="1" t="n">
        <v>45955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SCA</t>
        </is>
      </c>
      <c r="G2280" t="n">
        <v>8.9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40590-2022</t>
        </is>
      </c>
      <c r="B2281" s="1" t="n">
        <v>44823.82476851852</v>
      </c>
      <c r="C2281" s="1" t="n">
        <v>45955</v>
      </c>
      <c r="D2281" t="inlineStr">
        <is>
          <t>VÄSTERNORRLANDS LÄN</t>
        </is>
      </c>
      <c r="E2281" t="inlineStr">
        <is>
          <t>ÖRNSKÖLDSVIK</t>
        </is>
      </c>
      <c r="G2281" t="n">
        <v>10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45266-2024</t>
        </is>
      </c>
      <c r="B2282" s="1" t="n">
        <v>45576.35297453704</v>
      </c>
      <c r="C2282" s="1" t="n">
        <v>45955</v>
      </c>
      <c r="D2282" t="inlineStr">
        <is>
          <t>VÄSTERNORRLANDS LÄN</t>
        </is>
      </c>
      <c r="E2282" t="inlineStr">
        <is>
          <t>ÖRNSKÖLDSVIK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19079-2021</t>
        </is>
      </c>
      <c r="B2283" s="1" t="n">
        <v>44308</v>
      </c>
      <c r="C2283" s="1" t="n">
        <v>45955</v>
      </c>
      <c r="D2283" t="inlineStr">
        <is>
          <t>VÄSTERNORRLANDS LÄN</t>
        </is>
      </c>
      <c r="E2283" t="inlineStr">
        <is>
          <t>ÖRNSKÖLDSVIK</t>
        </is>
      </c>
      <c r="G2283" t="n">
        <v>1.2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12980-2023</t>
        </is>
      </c>
      <c r="B2284" s="1" t="n">
        <v>45002</v>
      </c>
      <c r="C2284" s="1" t="n">
        <v>45955</v>
      </c>
      <c r="D2284" t="inlineStr">
        <is>
          <t>VÄSTERNORRLANDS LÄN</t>
        </is>
      </c>
      <c r="E2284" t="inlineStr">
        <is>
          <t>ÖRNSKÖLDSVIK</t>
        </is>
      </c>
      <c r="F2284" t="inlineStr">
        <is>
          <t>SCA</t>
        </is>
      </c>
      <c r="G2284" t="n">
        <v>5.2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45220-2025</t>
        </is>
      </c>
      <c r="B2285" s="1" t="n">
        <v>45919.57651620371</v>
      </c>
      <c r="C2285" s="1" t="n">
        <v>45955</v>
      </c>
      <c r="D2285" t="inlineStr">
        <is>
          <t>VÄSTERNORRLANDS LÄN</t>
        </is>
      </c>
      <c r="E2285" t="inlineStr">
        <is>
          <t>ÖRNSKÖLDSVIK</t>
        </is>
      </c>
      <c r="F2285" t="inlineStr">
        <is>
          <t>Holmen skog AB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45246-2025</t>
        </is>
      </c>
      <c r="B2286" s="1" t="n">
        <v>45919.60696759259</v>
      </c>
      <c r="C2286" s="1" t="n">
        <v>45955</v>
      </c>
      <c r="D2286" t="inlineStr">
        <is>
          <t>VÄSTERNORRLANDS LÄN</t>
        </is>
      </c>
      <c r="E2286" t="inlineStr">
        <is>
          <t>ÖRNSKÖLDSVIK</t>
        </is>
      </c>
      <c r="F2286" t="inlineStr">
        <is>
          <t>Holmen skog AB</t>
        </is>
      </c>
      <c r="G2286" t="n">
        <v>1.3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21022-2025</t>
        </is>
      </c>
      <c r="B2287" s="1" t="n">
        <v>45777.51106481482</v>
      </c>
      <c r="C2287" s="1" t="n">
        <v>45955</v>
      </c>
      <c r="D2287" t="inlineStr">
        <is>
          <t>VÄSTERNORRLANDS LÄN</t>
        </is>
      </c>
      <c r="E2287" t="inlineStr">
        <is>
          <t>ÖRNSKÖLDSVIK</t>
        </is>
      </c>
      <c r="G2287" t="n">
        <v>1.3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43810-2025</t>
        </is>
      </c>
      <c r="B2288" s="1" t="n">
        <v>45912.58195601852</v>
      </c>
      <c r="C2288" s="1" t="n">
        <v>45955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Holmen skog AB</t>
        </is>
      </c>
      <c r="G2288" t="n">
        <v>0.6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15612-2025</t>
        </is>
      </c>
      <c r="B2289" s="1" t="n">
        <v>45747</v>
      </c>
      <c r="C2289" s="1" t="n">
        <v>45955</v>
      </c>
      <c r="D2289" t="inlineStr">
        <is>
          <t>VÄSTERNORRLANDS LÄN</t>
        </is>
      </c>
      <c r="E2289" t="inlineStr">
        <is>
          <t>ÖRNSKÖLDSVIK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62285-2023</t>
        </is>
      </c>
      <c r="B2290" s="1" t="n">
        <v>45267.65267361111</v>
      </c>
      <c r="C2290" s="1" t="n">
        <v>45955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Holmen skog AB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60462-2022</t>
        </is>
      </c>
      <c r="B2291" s="1" t="n">
        <v>44904</v>
      </c>
      <c r="C2291" s="1" t="n">
        <v>45955</v>
      </c>
      <c r="D2291" t="inlineStr">
        <is>
          <t>VÄSTERNORRLANDS LÄN</t>
        </is>
      </c>
      <c r="E2291" t="inlineStr">
        <is>
          <t>ÖRNSKÖLDSVIK</t>
        </is>
      </c>
      <c r="F2291" t="inlineStr">
        <is>
          <t>Kyrkan</t>
        </is>
      </c>
      <c r="G2291" t="n">
        <v>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43744-2025</t>
        </is>
      </c>
      <c r="B2292" s="1" t="n">
        <v>45912.45766203704</v>
      </c>
      <c r="C2292" s="1" t="n">
        <v>45955</v>
      </c>
      <c r="D2292" t="inlineStr">
        <is>
          <t>VÄSTERNORRLANDS LÄN</t>
        </is>
      </c>
      <c r="E2292" t="inlineStr">
        <is>
          <t>ÖRNSKÖLDSVIK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60313-2023</t>
        </is>
      </c>
      <c r="B2293" s="1" t="n">
        <v>45258.85435185185</v>
      </c>
      <c r="C2293" s="1" t="n">
        <v>45955</v>
      </c>
      <c r="D2293" t="inlineStr">
        <is>
          <t>VÄSTERNORRLANDS LÄN</t>
        </is>
      </c>
      <c r="E2293" t="inlineStr">
        <is>
          <t>ÖRNSKÖLDSVIK</t>
        </is>
      </c>
      <c r="G2293" t="n">
        <v>3.9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60319-2023</t>
        </is>
      </c>
      <c r="B2294" s="1" t="n">
        <v>45258.9266087963</v>
      </c>
      <c r="C2294" s="1" t="n">
        <v>45955</v>
      </c>
      <c r="D2294" t="inlineStr">
        <is>
          <t>VÄSTERNORRLANDS LÄN</t>
        </is>
      </c>
      <c r="E2294" t="inlineStr">
        <is>
          <t>ÖRNSKÖLDSVIK</t>
        </is>
      </c>
      <c r="G2294" t="n">
        <v>0.4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61090-2020</t>
        </is>
      </c>
      <c r="B2295" s="1" t="n">
        <v>44154</v>
      </c>
      <c r="C2295" s="1" t="n">
        <v>45955</v>
      </c>
      <c r="D2295" t="inlineStr">
        <is>
          <t>VÄSTERNORRLANDS LÄN</t>
        </is>
      </c>
      <c r="E2295" t="inlineStr">
        <is>
          <t>ÖRNSKÖLDSVIK</t>
        </is>
      </c>
      <c r="G2295" t="n">
        <v>5.5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61322-2022</t>
        </is>
      </c>
      <c r="B2296" s="1" t="n">
        <v>44909</v>
      </c>
      <c r="C2296" s="1" t="n">
        <v>45955</v>
      </c>
      <c r="D2296" t="inlineStr">
        <is>
          <t>VÄSTERNORRLANDS LÄN</t>
        </is>
      </c>
      <c r="E2296" t="inlineStr">
        <is>
          <t>ÖRNSKÖLDSVIK</t>
        </is>
      </c>
      <c r="G2296" t="n">
        <v>3.8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61392-2022</t>
        </is>
      </c>
      <c r="B2297" s="1" t="n">
        <v>44915.94341435185</v>
      </c>
      <c r="C2297" s="1" t="n">
        <v>45955</v>
      </c>
      <c r="D2297" t="inlineStr">
        <is>
          <t>VÄSTERNORRLANDS LÄN</t>
        </is>
      </c>
      <c r="E2297" t="inlineStr">
        <is>
          <t>ÖRNSKÖLDSVIK</t>
        </is>
      </c>
      <c r="F2297" t="inlineStr">
        <is>
          <t>SCA</t>
        </is>
      </c>
      <c r="G2297" t="n">
        <v>6.8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47982-2024</t>
        </is>
      </c>
      <c r="B2298" s="1" t="n">
        <v>45589.41234953704</v>
      </c>
      <c r="C2298" s="1" t="n">
        <v>45955</v>
      </c>
      <c r="D2298" t="inlineStr">
        <is>
          <t>VÄSTERNORRLANDS LÄN</t>
        </is>
      </c>
      <c r="E2298" t="inlineStr">
        <is>
          <t>ÖRNSKÖLDSVIK</t>
        </is>
      </c>
      <c r="F2298" t="inlineStr">
        <is>
          <t>Holmen skog AB</t>
        </is>
      </c>
      <c r="G2298" t="n">
        <v>5.5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54500-2021</t>
        </is>
      </c>
      <c r="B2299" s="1" t="n">
        <v>44473.50857638889</v>
      </c>
      <c r="C2299" s="1" t="n">
        <v>45955</v>
      </c>
      <c r="D2299" t="inlineStr">
        <is>
          <t>VÄSTERNORRLANDS LÄN</t>
        </is>
      </c>
      <c r="E2299" t="inlineStr">
        <is>
          <t>ÖRNSKÖLDSVIK</t>
        </is>
      </c>
      <c r="F2299" t="inlineStr">
        <is>
          <t>Holmen skog AB</t>
        </is>
      </c>
      <c r="G2299" t="n">
        <v>0.9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49179-2024</t>
        </is>
      </c>
      <c r="B2300" s="1" t="n">
        <v>45595.33508101852</v>
      </c>
      <c r="C2300" s="1" t="n">
        <v>45955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7.9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23100-2023</t>
        </is>
      </c>
      <c r="B2301" s="1" t="n">
        <v>45075</v>
      </c>
      <c r="C2301" s="1" t="n">
        <v>45955</v>
      </c>
      <c r="D2301" t="inlineStr">
        <is>
          <t>VÄSTERNORRLANDS LÄN</t>
        </is>
      </c>
      <c r="E2301" t="inlineStr">
        <is>
          <t>ÖRNSKÖLDSVIK</t>
        </is>
      </c>
      <c r="G2301" t="n">
        <v>0.2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5392-2022</t>
        </is>
      </c>
      <c r="B2302" s="1" t="n">
        <v>44594</v>
      </c>
      <c r="C2302" s="1" t="n">
        <v>45955</v>
      </c>
      <c r="D2302" t="inlineStr">
        <is>
          <t>VÄSTERNORRLANDS LÄN</t>
        </is>
      </c>
      <c r="E2302" t="inlineStr">
        <is>
          <t>ÖRNSKÖLDSVIK</t>
        </is>
      </c>
      <c r="G2302" t="n">
        <v>22.3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24175-2023</t>
        </is>
      </c>
      <c r="B2303" s="1" t="n">
        <v>45079</v>
      </c>
      <c r="C2303" s="1" t="n">
        <v>45955</v>
      </c>
      <c r="D2303" t="inlineStr">
        <is>
          <t>VÄSTERNORRLANDS LÄN</t>
        </is>
      </c>
      <c r="E2303" t="inlineStr">
        <is>
          <t>ÖRNSKÖLDSVIK</t>
        </is>
      </c>
      <c r="F2303" t="inlineStr">
        <is>
          <t>Holmen skog AB</t>
        </is>
      </c>
      <c r="G2303" t="n">
        <v>3.5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11308-2024</t>
        </is>
      </c>
      <c r="B2304" s="1" t="n">
        <v>45371</v>
      </c>
      <c r="C2304" s="1" t="n">
        <v>45955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Kyrkan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58358-2022</t>
        </is>
      </c>
      <c r="B2305" s="1" t="n">
        <v>44901</v>
      </c>
      <c r="C2305" s="1" t="n">
        <v>45955</v>
      </c>
      <c r="D2305" t="inlineStr">
        <is>
          <t>VÄSTERNORRLANDS LÄN</t>
        </is>
      </c>
      <c r="E2305" t="inlineStr">
        <is>
          <t>ÖRNSKÖLDSVIK</t>
        </is>
      </c>
      <c r="F2305" t="inlineStr">
        <is>
          <t>Holmen skog AB</t>
        </is>
      </c>
      <c r="G2305" t="n">
        <v>2.4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1148-2024</t>
        </is>
      </c>
      <c r="B2306" s="1" t="n">
        <v>45302</v>
      </c>
      <c r="C2306" s="1" t="n">
        <v>45955</v>
      </c>
      <c r="D2306" t="inlineStr">
        <is>
          <t>VÄSTERNORRLANDS LÄN</t>
        </is>
      </c>
      <c r="E2306" t="inlineStr">
        <is>
          <t>ÖRNSKÖLDSVIK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33242-2023</t>
        </is>
      </c>
      <c r="B2307" s="1" t="n">
        <v>45114</v>
      </c>
      <c r="C2307" s="1" t="n">
        <v>45955</v>
      </c>
      <c r="D2307" t="inlineStr">
        <is>
          <t>VÄSTERNORRLANDS LÄN</t>
        </is>
      </c>
      <c r="E2307" t="inlineStr">
        <is>
          <t>ÖRNSKÖLDSVIK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6326-2021</t>
        </is>
      </c>
      <c r="B2308" s="1" t="n">
        <v>44232</v>
      </c>
      <c r="C2308" s="1" t="n">
        <v>45955</v>
      </c>
      <c r="D2308" t="inlineStr">
        <is>
          <t>VÄSTERNORRLANDS LÄN</t>
        </is>
      </c>
      <c r="E2308" t="inlineStr">
        <is>
          <t>ÖRNSKÖLDSVIK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4052-2021</t>
        </is>
      </c>
      <c r="B2309" s="1" t="n">
        <v>44221</v>
      </c>
      <c r="C2309" s="1" t="n">
        <v>45955</v>
      </c>
      <c r="D2309" t="inlineStr">
        <is>
          <t>VÄSTERNORRLANDS LÄN</t>
        </is>
      </c>
      <c r="E2309" t="inlineStr">
        <is>
          <t>ÖRNSKÖLDSVIK</t>
        </is>
      </c>
      <c r="G2309" t="n">
        <v>2.4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45826-2024</t>
        </is>
      </c>
      <c r="B2310" s="1" t="n">
        <v>45579.82322916666</v>
      </c>
      <c r="C2310" s="1" t="n">
        <v>45955</v>
      </c>
      <c r="D2310" t="inlineStr">
        <is>
          <t>VÄSTERNORRLANDS LÄN</t>
        </is>
      </c>
      <c r="E2310" t="inlineStr">
        <is>
          <t>ÖRNSKÖLDSVIK</t>
        </is>
      </c>
      <c r="F2310" t="inlineStr">
        <is>
          <t>Holmen skog AB</t>
        </is>
      </c>
      <c r="G2310" t="n">
        <v>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46989-2024</t>
        </is>
      </c>
      <c r="B2311" s="1" t="n">
        <v>45586.36134259259</v>
      </c>
      <c r="C2311" s="1" t="n">
        <v>45955</v>
      </c>
      <c r="D2311" t="inlineStr">
        <is>
          <t>VÄSTERNORRLANDS LÄN</t>
        </is>
      </c>
      <c r="E2311" t="inlineStr">
        <is>
          <t>ÖRNSKÖLDSVIK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47016-2024</t>
        </is>
      </c>
      <c r="B2312" s="1" t="n">
        <v>45586.39429398148</v>
      </c>
      <c r="C2312" s="1" t="n">
        <v>45955</v>
      </c>
      <c r="D2312" t="inlineStr">
        <is>
          <t>VÄSTERNORRLANDS LÄN</t>
        </is>
      </c>
      <c r="E2312" t="inlineStr">
        <is>
          <t>ÖRNSKÖLDSVIK</t>
        </is>
      </c>
      <c r="G2312" t="n">
        <v>2.8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47033-2024</t>
        </is>
      </c>
      <c r="B2313" s="1" t="n">
        <v>45586</v>
      </c>
      <c r="C2313" s="1" t="n">
        <v>45955</v>
      </c>
      <c r="D2313" t="inlineStr">
        <is>
          <t>VÄSTERNORRLANDS LÄN</t>
        </is>
      </c>
      <c r="E2313" t="inlineStr">
        <is>
          <t>ÖRNSKÖLDSVIK</t>
        </is>
      </c>
      <c r="F2313" t="inlineStr">
        <is>
          <t>Holmen skog AB</t>
        </is>
      </c>
      <c r="G2313" t="n">
        <v>2.8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48701-2024</t>
        </is>
      </c>
      <c r="B2314" s="1" t="n">
        <v>45593</v>
      </c>
      <c r="C2314" s="1" t="n">
        <v>45955</v>
      </c>
      <c r="D2314" t="inlineStr">
        <is>
          <t>VÄSTERNORRLANDS LÄN</t>
        </is>
      </c>
      <c r="E2314" t="inlineStr">
        <is>
          <t>ÖRNSKÖLDSVIK</t>
        </is>
      </c>
      <c r="G2314" t="n">
        <v>0.7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47480-2024</t>
        </is>
      </c>
      <c r="B2315" s="1" t="n">
        <v>45587.58016203704</v>
      </c>
      <c r="C2315" s="1" t="n">
        <v>45955</v>
      </c>
      <c r="D2315" t="inlineStr">
        <is>
          <t>VÄSTERNORRLANDS LÄN</t>
        </is>
      </c>
      <c r="E2315" t="inlineStr">
        <is>
          <t>ÖRNSKÖLDSVIK</t>
        </is>
      </c>
      <c r="G2315" t="n">
        <v>0.6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64987-2021</t>
        </is>
      </c>
      <c r="B2316" s="1" t="n">
        <v>44514</v>
      </c>
      <c r="C2316" s="1" t="n">
        <v>45955</v>
      </c>
      <c r="D2316" t="inlineStr">
        <is>
          <t>VÄSTERNORRLANDS LÄN</t>
        </is>
      </c>
      <c r="E2316" t="inlineStr">
        <is>
          <t>ÖRNSKÖLDSVIK</t>
        </is>
      </c>
      <c r="G2316" t="n">
        <v>4.2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57567-2022</t>
        </is>
      </c>
      <c r="B2317" s="1" t="n">
        <v>44896</v>
      </c>
      <c r="C2317" s="1" t="n">
        <v>45955</v>
      </c>
      <c r="D2317" t="inlineStr">
        <is>
          <t>VÄSTERNORRLANDS LÄN</t>
        </is>
      </c>
      <c r="E2317" t="inlineStr">
        <is>
          <t>ÖRNSKÖLDSVIK</t>
        </is>
      </c>
      <c r="G2317" t="n">
        <v>5.3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55983-2020</t>
        </is>
      </c>
      <c r="B2318" s="1" t="n">
        <v>44133</v>
      </c>
      <c r="C2318" s="1" t="n">
        <v>45955</v>
      </c>
      <c r="D2318" t="inlineStr">
        <is>
          <t>VÄSTERNORRLANDS LÄN</t>
        </is>
      </c>
      <c r="E2318" t="inlineStr">
        <is>
          <t>ÖRNSKÖLDSVIK</t>
        </is>
      </c>
      <c r="G2318" t="n">
        <v>1.5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54913-2023</t>
        </is>
      </c>
      <c r="B2319" s="1" t="n">
        <v>45236</v>
      </c>
      <c r="C2319" s="1" t="n">
        <v>45955</v>
      </c>
      <c r="D2319" t="inlineStr">
        <is>
          <t>VÄSTERNORRLANDS LÄN</t>
        </is>
      </c>
      <c r="E2319" t="inlineStr">
        <is>
          <t>ÖRNSKÖLDSVIK</t>
        </is>
      </c>
      <c r="F2319" t="inlineStr">
        <is>
          <t>Holmen skog AB</t>
        </is>
      </c>
      <c r="G2319" t="n">
        <v>1.5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61661-2022</t>
        </is>
      </c>
      <c r="B2320" s="1" t="n">
        <v>44916</v>
      </c>
      <c r="C2320" s="1" t="n">
        <v>45955</v>
      </c>
      <c r="D2320" t="inlineStr">
        <is>
          <t>VÄSTERNORRLANDS LÄN</t>
        </is>
      </c>
      <c r="E2320" t="inlineStr">
        <is>
          <t>ÖRNSKÖLDSVIK</t>
        </is>
      </c>
      <c r="F2320" t="inlineStr">
        <is>
          <t>SCA</t>
        </is>
      </c>
      <c r="G2320" t="n">
        <v>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38566-2023</t>
        </is>
      </c>
      <c r="B2321" s="1" t="n">
        <v>45162.61341435185</v>
      </c>
      <c r="C2321" s="1" t="n">
        <v>45955</v>
      </c>
      <c r="D2321" t="inlineStr">
        <is>
          <t>VÄSTERNORRLANDS LÄN</t>
        </is>
      </c>
      <c r="E2321" t="inlineStr">
        <is>
          <t>ÖRNSKÖLDSVIK</t>
        </is>
      </c>
      <c r="F2321" t="inlineStr">
        <is>
          <t>Holmen skog AB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39294-2023</t>
        </is>
      </c>
      <c r="B2322" s="1" t="n">
        <v>45162</v>
      </c>
      <c r="C2322" s="1" t="n">
        <v>45955</v>
      </c>
      <c r="D2322" t="inlineStr">
        <is>
          <t>VÄSTERNORRLANDS LÄN</t>
        </is>
      </c>
      <c r="E2322" t="inlineStr">
        <is>
          <t>ÖRNSKÖLDSVIK</t>
        </is>
      </c>
      <c r="G2322" t="n">
        <v>0.7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51565-2024</t>
        </is>
      </c>
      <c r="B2323" s="1" t="n">
        <v>45604</v>
      </c>
      <c r="C2323" s="1" t="n">
        <v>45955</v>
      </c>
      <c r="D2323" t="inlineStr">
        <is>
          <t>VÄSTERNORRLANDS LÄN</t>
        </is>
      </c>
      <c r="E2323" t="inlineStr">
        <is>
          <t>ÖRNSKÖLDSVIK</t>
        </is>
      </c>
      <c r="F2323" t="inlineStr">
        <is>
          <t>Holmen skog AB</t>
        </is>
      </c>
      <c r="G2323" t="n">
        <v>0.8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50217-2022</t>
        </is>
      </c>
      <c r="B2324" s="1" t="n">
        <v>44865</v>
      </c>
      <c r="C2324" s="1" t="n">
        <v>45955</v>
      </c>
      <c r="D2324" t="inlineStr">
        <is>
          <t>VÄSTERNORRLANDS LÄN</t>
        </is>
      </c>
      <c r="E2324" t="inlineStr">
        <is>
          <t>ÖRNSKÖLDSVIK</t>
        </is>
      </c>
      <c r="F2324" t="inlineStr">
        <is>
          <t>Holmen skog AB</t>
        </is>
      </c>
      <c r="G2324" t="n">
        <v>24.6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25189-2024</t>
        </is>
      </c>
      <c r="B2325" s="1" t="n">
        <v>45462.56429398148</v>
      </c>
      <c r="C2325" s="1" t="n">
        <v>45955</v>
      </c>
      <c r="D2325" t="inlineStr">
        <is>
          <t>VÄSTERNORRLANDS LÄN</t>
        </is>
      </c>
      <c r="E2325" t="inlineStr">
        <is>
          <t>ÖRNSKÖLDSVIK</t>
        </is>
      </c>
      <c r="F2325" t="inlineStr">
        <is>
          <t>Holmen skog AB</t>
        </is>
      </c>
      <c r="G2325" t="n">
        <v>3.9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25218-2024</t>
        </is>
      </c>
      <c r="B2326" s="1" t="n">
        <v>45462.58224537037</v>
      </c>
      <c r="C2326" s="1" t="n">
        <v>45955</v>
      </c>
      <c r="D2326" t="inlineStr">
        <is>
          <t>VÄSTERNORRLANDS LÄN</t>
        </is>
      </c>
      <c r="E2326" t="inlineStr">
        <is>
          <t>ÖRNSKÖLDSVIK</t>
        </is>
      </c>
      <c r="F2326" t="inlineStr">
        <is>
          <t>Holmen skog AB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352-2022</t>
        </is>
      </c>
      <c r="B2327" s="1" t="n">
        <v>44564</v>
      </c>
      <c r="C2327" s="1" t="n">
        <v>45955</v>
      </c>
      <c r="D2327" t="inlineStr">
        <is>
          <t>VÄSTERNORRLANDS LÄN</t>
        </is>
      </c>
      <c r="E2327" t="inlineStr">
        <is>
          <t>ÖRNSKÖLDSVIK</t>
        </is>
      </c>
      <c r="G2327" t="n">
        <v>7.2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57320-2022</t>
        </is>
      </c>
      <c r="B2328" s="1" t="n">
        <v>44896.32923611111</v>
      </c>
      <c r="C2328" s="1" t="n">
        <v>45955</v>
      </c>
      <c r="D2328" t="inlineStr">
        <is>
          <t>VÄSTERNORRLANDS LÄN</t>
        </is>
      </c>
      <c r="E2328" t="inlineStr">
        <is>
          <t>ÖRNSKÖLDSVIK</t>
        </is>
      </c>
      <c r="G2328" t="n">
        <v>2.2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63044-2023</t>
        </is>
      </c>
      <c r="B2329" s="1" t="n">
        <v>45272.89729166667</v>
      </c>
      <c r="C2329" s="1" t="n">
        <v>45955</v>
      </c>
      <c r="D2329" t="inlineStr">
        <is>
          <t>VÄSTERNORRLANDS LÄN</t>
        </is>
      </c>
      <c r="E2329" t="inlineStr">
        <is>
          <t>ÖRNSKÖLDSVIK</t>
        </is>
      </c>
      <c r="F2329" t="inlineStr">
        <is>
          <t>Övriga Aktiebolag</t>
        </is>
      </c>
      <c r="G2329" t="n">
        <v>0.8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57498-2022</t>
        </is>
      </c>
      <c r="B2330" s="1" t="n">
        <v>44896.6365162037</v>
      </c>
      <c r="C2330" s="1" t="n">
        <v>45955</v>
      </c>
      <c r="D2330" t="inlineStr">
        <is>
          <t>VÄSTERNORRLANDS LÄN</t>
        </is>
      </c>
      <c r="E2330" t="inlineStr">
        <is>
          <t>ÖRNSKÖLDSVIK</t>
        </is>
      </c>
      <c r="F2330" t="inlineStr">
        <is>
          <t>Holmen skog AB</t>
        </is>
      </c>
      <c r="G2330" t="n">
        <v>3.1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51972-2023</t>
        </is>
      </c>
      <c r="B2331" s="1" t="n">
        <v>45216</v>
      </c>
      <c r="C2331" s="1" t="n">
        <v>45955</v>
      </c>
      <c r="D2331" t="inlineStr">
        <is>
          <t>VÄSTERNORRLANDS LÄN</t>
        </is>
      </c>
      <c r="E2331" t="inlineStr">
        <is>
          <t>ÖRNSKÖLDSVIK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3173-2024</t>
        </is>
      </c>
      <c r="B2332" s="1" t="n">
        <v>45316</v>
      </c>
      <c r="C2332" s="1" t="n">
        <v>45955</v>
      </c>
      <c r="D2332" t="inlineStr">
        <is>
          <t>VÄSTERNORRLANDS LÄN</t>
        </is>
      </c>
      <c r="E2332" t="inlineStr">
        <is>
          <t>ÖRNSKÖLDSVIK</t>
        </is>
      </c>
      <c r="G2332" t="n">
        <v>1.1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1595-2025</t>
        </is>
      </c>
      <c r="B2333" s="1" t="n">
        <v>45667</v>
      </c>
      <c r="C2333" s="1" t="n">
        <v>45955</v>
      </c>
      <c r="D2333" t="inlineStr">
        <is>
          <t>VÄSTERNORRLANDS LÄN</t>
        </is>
      </c>
      <c r="E2333" t="inlineStr">
        <is>
          <t>ÖRNSKÖLDSVIK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11749-2025</t>
        </is>
      </c>
      <c r="B2334" s="1" t="n">
        <v>45727.63706018519</v>
      </c>
      <c r="C2334" s="1" t="n">
        <v>45955</v>
      </c>
      <c r="D2334" t="inlineStr">
        <is>
          <t>VÄSTERNORRLANDS LÄN</t>
        </is>
      </c>
      <c r="E2334" t="inlineStr">
        <is>
          <t>ÖRNSKÖLDSVIK</t>
        </is>
      </c>
      <c r="G2334" t="n">
        <v>2.8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68748-2021</t>
        </is>
      </c>
      <c r="B2335" s="1" t="n">
        <v>44529</v>
      </c>
      <c r="C2335" s="1" t="n">
        <v>45955</v>
      </c>
      <c r="D2335" t="inlineStr">
        <is>
          <t>VÄSTERNORRLANDS LÄN</t>
        </is>
      </c>
      <c r="E2335" t="inlineStr">
        <is>
          <t>ÖRNSKÖLDSVIK</t>
        </is>
      </c>
      <c r="G2335" t="n">
        <v>1.3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38037-2024</t>
        </is>
      </c>
      <c r="B2336" s="1" t="n">
        <v>45544</v>
      </c>
      <c r="C2336" s="1" t="n">
        <v>45955</v>
      </c>
      <c r="D2336" t="inlineStr">
        <is>
          <t>VÄSTERNORRLANDS LÄN</t>
        </is>
      </c>
      <c r="E2336" t="inlineStr">
        <is>
          <t>ÖRNSKÖLDSVIK</t>
        </is>
      </c>
      <c r="G2336" t="n">
        <v>4.7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10281-2021</t>
        </is>
      </c>
      <c r="B2337" s="1" t="n">
        <v>44257</v>
      </c>
      <c r="C2337" s="1" t="n">
        <v>45955</v>
      </c>
      <c r="D2337" t="inlineStr">
        <is>
          <t>VÄSTERNORRLANDS LÄN</t>
        </is>
      </c>
      <c r="E2337" t="inlineStr">
        <is>
          <t>ÖRNSKÖLDSVIK</t>
        </is>
      </c>
      <c r="G2337" t="n">
        <v>3.7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28827-2023</t>
        </is>
      </c>
      <c r="B2338" s="1" t="n">
        <v>45104</v>
      </c>
      <c r="C2338" s="1" t="n">
        <v>45955</v>
      </c>
      <c r="D2338" t="inlineStr">
        <is>
          <t>VÄSTERNORRLANDS LÄN</t>
        </is>
      </c>
      <c r="E2338" t="inlineStr">
        <is>
          <t>ÖRNSKÖLDSVIK</t>
        </is>
      </c>
      <c r="G2338" t="n">
        <v>0.9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3382-2025</t>
        </is>
      </c>
      <c r="B2339" s="1" t="n">
        <v>45680.34305555555</v>
      </c>
      <c r="C2339" s="1" t="n">
        <v>45955</v>
      </c>
      <c r="D2339" t="inlineStr">
        <is>
          <t>VÄSTERNORRLANDS LÄN</t>
        </is>
      </c>
      <c r="E2339" t="inlineStr">
        <is>
          <t>ÖRNSKÖLDSVIK</t>
        </is>
      </c>
      <c r="G2339" t="n">
        <v>3.1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48913-2023</t>
        </is>
      </c>
      <c r="B2340" s="1" t="n">
        <v>45204</v>
      </c>
      <c r="C2340" s="1" t="n">
        <v>45955</v>
      </c>
      <c r="D2340" t="inlineStr">
        <is>
          <t>VÄSTERNORRLANDS LÄN</t>
        </is>
      </c>
      <c r="E2340" t="inlineStr">
        <is>
          <t>ÖRNSKÖLDSVIK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54982-2022</t>
        </is>
      </c>
      <c r="B2341" s="1" t="n">
        <v>44886</v>
      </c>
      <c r="C2341" s="1" t="n">
        <v>45955</v>
      </c>
      <c r="D2341" t="inlineStr">
        <is>
          <t>VÄSTERNORRLANDS LÄN</t>
        </is>
      </c>
      <c r="E2341" t="inlineStr">
        <is>
          <t>ÖRNSKÖLDSVIK</t>
        </is>
      </c>
      <c r="G2341" t="n">
        <v>3.1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53259-2023</t>
        </is>
      </c>
      <c r="B2342" s="1" t="n">
        <v>45229.5362037037</v>
      </c>
      <c r="C2342" s="1" t="n">
        <v>45955</v>
      </c>
      <c r="D2342" t="inlineStr">
        <is>
          <t>VÄSTERNORRLANDS LÄN</t>
        </is>
      </c>
      <c r="E2342" t="inlineStr">
        <is>
          <t>ÖRNSKÖLDSVIK</t>
        </is>
      </c>
      <c r="G2342" t="n">
        <v>2.2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9474-2023</t>
        </is>
      </c>
      <c r="B2343" s="1" t="n">
        <v>44977</v>
      </c>
      <c r="C2343" s="1" t="n">
        <v>45955</v>
      </c>
      <c r="D2343" t="inlineStr">
        <is>
          <t>VÄSTERNORRLANDS LÄN</t>
        </is>
      </c>
      <c r="E2343" t="inlineStr">
        <is>
          <t>ÖRNSKÖLDSVIK</t>
        </is>
      </c>
      <c r="G2343" t="n">
        <v>2.5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62593-2023</t>
        </is>
      </c>
      <c r="B2344" s="1" t="n">
        <v>45271.22373842593</v>
      </c>
      <c r="C2344" s="1" t="n">
        <v>45955</v>
      </c>
      <c r="D2344" t="inlineStr">
        <is>
          <t>VÄSTERNORRLANDS LÄN</t>
        </is>
      </c>
      <c r="E2344" t="inlineStr">
        <is>
          <t>ÖRNSKÖLDSVIK</t>
        </is>
      </c>
      <c r="G2344" t="n">
        <v>6.8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4540-2025</t>
        </is>
      </c>
      <c r="B2345" s="1" t="n">
        <v>45687.39223379629</v>
      </c>
      <c r="C2345" s="1" t="n">
        <v>45955</v>
      </c>
      <c r="D2345" t="inlineStr">
        <is>
          <t>VÄSTERNORRLANDS LÄN</t>
        </is>
      </c>
      <c r="E2345" t="inlineStr">
        <is>
          <t>ÖRNSKÖLDSVIK</t>
        </is>
      </c>
      <c r="G2345" t="n">
        <v>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44083-2022</t>
        </is>
      </c>
      <c r="B2346" s="1" t="n">
        <v>44839.35788194444</v>
      </c>
      <c r="C2346" s="1" t="n">
        <v>45955</v>
      </c>
      <c r="D2346" t="inlineStr">
        <is>
          <t>VÄSTERNORRLANDS LÄN</t>
        </is>
      </c>
      <c r="E2346" t="inlineStr">
        <is>
          <t>ÖRNSKÖLDSVIK</t>
        </is>
      </c>
      <c r="F2346" t="inlineStr">
        <is>
          <t>Holmen skog AB</t>
        </is>
      </c>
      <c r="G2346" t="n">
        <v>1.3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22631-2024</t>
        </is>
      </c>
      <c r="B2347" s="1" t="n">
        <v>45447</v>
      </c>
      <c r="C2347" s="1" t="n">
        <v>45955</v>
      </c>
      <c r="D2347" t="inlineStr">
        <is>
          <t>VÄSTERNORRLANDS LÄN</t>
        </is>
      </c>
      <c r="E2347" t="inlineStr">
        <is>
          <t>ÖRNSKÖLDSVIK</t>
        </is>
      </c>
      <c r="G2347" t="n">
        <v>1.1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44490-2022</t>
        </is>
      </c>
      <c r="B2348" s="1" t="n">
        <v>44840</v>
      </c>
      <c r="C2348" s="1" t="n">
        <v>45955</v>
      </c>
      <c r="D2348" t="inlineStr">
        <is>
          <t>VÄSTERNORRLANDS LÄN</t>
        </is>
      </c>
      <c r="E2348" t="inlineStr">
        <is>
          <t>ÖRNSKÖLDSVIK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37524-2024</t>
        </is>
      </c>
      <c r="B2349" s="1" t="n">
        <v>45541.39768518518</v>
      </c>
      <c r="C2349" s="1" t="n">
        <v>45955</v>
      </c>
      <c r="D2349" t="inlineStr">
        <is>
          <t>VÄSTERNORRLANDS LÄN</t>
        </is>
      </c>
      <c r="E2349" t="inlineStr">
        <is>
          <t>ÖRNSKÖLDSVIK</t>
        </is>
      </c>
      <c r="F2349" t="inlineStr">
        <is>
          <t>Holmen skog AB</t>
        </is>
      </c>
      <c r="G2349" t="n">
        <v>2.4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54582-2024</t>
        </is>
      </c>
      <c r="B2350" s="1" t="n">
        <v>45617.65704861111</v>
      </c>
      <c r="C2350" s="1" t="n">
        <v>45955</v>
      </c>
      <c r="D2350" t="inlineStr">
        <is>
          <t>VÄSTERNORRLANDS LÄN</t>
        </is>
      </c>
      <c r="E2350" t="inlineStr">
        <is>
          <t>ÖRNSKÖLDSVIK</t>
        </is>
      </c>
      <c r="F2350" t="inlineStr">
        <is>
          <t>Holmen skog AB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24487-2023</t>
        </is>
      </c>
      <c r="B2351" s="1" t="n">
        <v>45082.61065972222</v>
      </c>
      <c r="C2351" s="1" t="n">
        <v>45955</v>
      </c>
      <c r="D2351" t="inlineStr">
        <is>
          <t>VÄSTERNORRLANDS LÄN</t>
        </is>
      </c>
      <c r="E2351" t="inlineStr">
        <is>
          <t>ÖRNSKÖLDSVIK</t>
        </is>
      </c>
      <c r="F2351" t="inlineStr">
        <is>
          <t>Holmen skog AB</t>
        </is>
      </c>
      <c r="G2351" t="n">
        <v>2.6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56306-2024</t>
        </is>
      </c>
      <c r="B2352" s="1" t="n">
        <v>45624.69822916666</v>
      </c>
      <c r="C2352" s="1" t="n">
        <v>45955</v>
      </c>
      <c r="D2352" t="inlineStr">
        <is>
          <t>VÄSTERNORRLANDS LÄN</t>
        </is>
      </c>
      <c r="E2352" t="inlineStr">
        <is>
          <t>ÖRNSKÖLDSVIK</t>
        </is>
      </c>
      <c r="F2352" t="inlineStr">
        <is>
          <t>SCA</t>
        </is>
      </c>
      <c r="G2352" t="n">
        <v>3.7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47477-2024</t>
        </is>
      </c>
      <c r="B2353" s="1" t="n">
        <v>45587.57752314815</v>
      </c>
      <c r="C2353" s="1" t="n">
        <v>45955</v>
      </c>
      <c r="D2353" t="inlineStr">
        <is>
          <t>VÄSTERNORRLANDS LÄN</t>
        </is>
      </c>
      <c r="E2353" t="inlineStr">
        <is>
          <t>ÖRNSKÖLDSVIK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48605-2024</t>
        </is>
      </c>
      <c r="B2354" s="1" t="n">
        <v>45593.4483912037</v>
      </c>
      <c r="C2354" s="1" t="n">
        <v>45955</v>
      </c>
      <c r="D2354" t="inlineStr">
        <is>
          <t>VÄSTERNORRLANDS LÄN</t>
        </is>
      </c>
      <c r="E2354" t="inlineStr">
        <is>
          <t>ÖRNSKÖLDSVIK</t>
        </is>
      </c>
      <c r="F2354" t="inlineStr">
        <is>
          <t>Holmen skog AB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51110-2021</t>
        </is>
      </c>
      <c r="B2355" s="1" t="n">
        <v>44461</v>
      </c>
      <c r="C2355" s="1" t="n">
        <v>45955</v>
      </c>
      <c r="D2355" t="inlineStr">
        <is>
          <t>VÄSTERNORRLANDS LÄN</t>
        </is>
      </c>
      <c r="E2355" t="inlineStr">
        <is>
          <t>ÖRNSKÖLDSVIK</t>
        </is>
      </c>
      <c r="G2355" t="n">
        <v>2.9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47330-2023</t>
        </is>
      </c>
      <c r="B2356" s="1" t="n">
        <v>45196</v>
      </c>
      <c r="C2356" s="1" t="n">
        <v>45955</v>
      </c>
      <c r="D2356" t="inlineStr">
        <is>
          <t>VÄSTERNORRLANDS LÄN</t>
        </is>
      </c>
      <c r="E2356" t="inlineStr">
        <is>
          <t>ÖRNSKÖLDSVIK</t>
        </is>
      </c>
      <c r="G2356" t="n">
        <v>12.7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18465-2025</t>
        </is>
      </c>
      <c r="B2357" s="1" t="n">
        <v>45762</v>
      </c>
      <c r="C2357" s="1" t="n">
        <v>45955</v>
      </c>
      <c r="D2357" t="inlineStr">
        <is>
          <t>VÄSTERNORRLANDS LÄN</t>
        </is>
      </c>
      <c r="E2357" t="inlineStr">
        <is>
          <t>ÖRNSKÖLDSVIK</t>
        </is>
      </c>
      <c r="G2357" t="n">
        <v>6.2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66636-2021</t>
        </is>
      </c>
      <c r="B2358" s="1" t="n">
        <v>44519.56555555556</v>
      </c>
      <c r="C2358" s="1" t="n">
        <v>45955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2.1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53371-2023</t>
        </is>
      </c>
      <c r="B2359" s="1" t="n">
        <v>45229</v>
      </c>
      <c r="C2359" s="1" t="n">
        <v>45955</v>
      </c>
      <c r="D2359" t="inlineStr">
        <is>
          <t>VÄSTERNORRLANDS LÄN</t>
        </is>
      </c>
      <c r="E2359" t="inlineStr">
        <is>
          <t>ÖRNSKÖLDSVIK</t>
        </is>
      </c>
      <c r="F2359" t="inlineStr">
        <is>
          <t>Holmen skog AB</t>
        </is>
      </c>
      <c r="G2359" t="n">
        <v>2.1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43906-2024</t>
        </is>
      </c>
      <c r="B2360" s="1" t="n">
        <v>45572.42702546297</v>
      </c>
      <c r="C2360" s="1" t="n">
        <v>45955</v>
      </c>
      <c r="D2360" t="inlineStr">
        <is>
          <t>VÄSTERNORRLANDS LÄN</t>
        </is>
      </c>
      <c r="E2360" t="inlineStr">
        <is>
          <t>ÖRNSKÖLDSVIK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45229-2025</t>
        </is>
      </c>
      <c r="B2361" s="1" t="n">
        <v>45919.58902777778</v>
      </c>
      <c r="C2361" s="1" t="n">
        <v>45955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4.5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54599-2024</t>
        </is>
      </c>
      <c r="B2362" s="1" t="n">
        <v>45617.67974537037</v>
      </c>
      <c r="C2362" s="1" t="n">
        <v>45955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5.8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54625-2024</t>
        </is>
      </c>
      <c r="B2363" s="1" t="n">
        <v>45617.80711805556</v>
      </c>
      <c r="C2363" s="1" t="n">
        <v>45955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Holmen skog AB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54677-2024</t>
        </is>
      </c>
      <c r="B2364" s="1" t="n">
        <v>45618.34629629629</v>
      </c>
      <c r="C2364" s="1" t="n">
        <v>45955</v>
      </c>
      <c r="D2364" t="inlineStr">
        <is>
          <t>VÄSTERNORRLANDS LÄN</t>
        </is>
      </c>
      <c r="E2364" t="inlineStr">
        <is>
          <t>ÖRNSKÖLDSVIK</t>
        </is>
      </c>
      <c r="F2364" t="inlineStr">
        <is>
          <t>Holmen skog AB</t>
        </is>
      </c>
      <c r="G2364" t="n">
        <v>2.6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802-2024</t>
        </is>
      </c>
      <c r="B2365" s="1" t="n">
        <v>45300</v>
      </c>
      <c r="C2365" s="1" t="n">
        <v>45955</v>
      </c>
      <c r="D2365" t="inlineStr">
        <is>
          <t>VÄSTERNORRLANDS LÄN</t>
        </is>
      </c>
      <c r="E2365" t="inlineStr">
        <is>
          <t>ÖRNSKÖLDSVIK</t>
        </is>
      </c>
      <c r="G2365" t="n">
        <v>1.8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36070-2021</t>
        </is>
      </c>
      <c r="B2366" s="1" t="n">
        <v>44386</v>
      </c>
      <c r="C2366" s="1" t="n">
        <v>45955</v>
      </c>
      <c r="D2366" t="inlineStr">
        <is>
          <t>VÄSTERNORRLANDS LÄN</t>
        </is>
      </c>
      <c r="E2366" t="inlineStr">
        <is>
          <t>ÖRNSKÖLDSVIK</t>
        </is>
      </c>
      <c r="G2366" t="n">
        <v>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49379-2023</t>
        </is>
      </c>
      <c r="B2367" s="1" t="n">
        <v>45211.37773148148</v>
      </c>
      <c r="C2367" s="1" t="n">
        <v>45955</v>
      </c>
      <c r="D2367" t="inlineStr">
        <is>
          <t>VÄSTERNORRLANDS LÄN</t>
        </is>
      </c>
      <c r="E2367" t="inlineStr">
        <is>
          <t>ÖRNSKÖLDSVIK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34309-2022</t>
        </is>
      </c>
      <c r="B2368" s="1" t="n">
        <v>44792</v>
      </c>
      <c r="C2368" s="1" t="n">
        <v>45955</v>
      </c>
      <c r="D2368" t="inlineStr">
        <is>
          <t>VÄSTERNORRLANDS LÄN</t>
        </is>
      </c>
      <c r="E2368" t="inlineStr">
        <is>
          <t>ÖRNSKÖLDSVIK</t>
        </is>
      </c>
      <c r="F2368" t="inlineStr">
        <is>
          <t>Holmen skog AB</t>
        </is>
      </c>
      <c r="G2368" t="n">
        <v>4.9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18199-2023</t>
        </is>
      </c>
      <c r="B2369" s="1" t="n">
        <v>45041</v>
      </c>
      <c r="C2369" s="1" t="n">
        <v>45955</v>
      </c>
      <c r="D2369" t="inlineStr">
        <is>
          <t>VÄSTERNORRLANDS LÄN</t>
        </is>
      </c>
      <c r="E2369" t="inlineStr">
        <is>
          <t>ÖRNSKÖLDSVIK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61195-2024</t>
        </is>
      </c>
      <c r="B2370" s="1" t="n">
        <v>45645.63046296296</v>
      </c>
      <c r="C2370" s="1" t="n">
        <v>45955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Holmen skog AB</t>
        </is>
      </c>
      <c r="G2370" t="n">
        <v>9.5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55868-2024</t>
        </is>
      </c>
      <c r="B2371" s="1" t="n">
        <v>45623.55108796297</v>
      </c>
      <c r="C2371" s="1" t="n">
        <v>45955</v>
      </c>
      <c r="D2371" t="inlineStr">
        <is>
          <t>VÄSTERNORRLANDS LÄN</t>
        </is>
      </c>
      <c r="E2371" t="inlineStr">
        <is>
          <t>ÖRNSKÖLDSVIK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21043-2024</t>
        </is>
      </c>
      <c r="B2372" s="1" t="n">
        <v>45439.6675925926</v>
      </c>
      <c r="C2372" s="1" t="n">
        <v>45955</v>
      </c>
      <c r="D2372" t="inlineStr">
        <is>
          <t>VÄSTERNORRLANDS LÄN</t>
        </is>
      </c>
      <c r="E2372" t="inlineStr">
        <is>
          <t>ÖRNSKÖLDSVIK</t>
        </is>
      </c>
      <c r="G2372" t="n">
        <v>2.2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13427-2023</t>
        </is>
      </c>
      <c r="B2373" s="1" t="n">
        <v>45005</v>
      </c>
      <c r="C2373" s="1" t="n">
        <v>45955</v>
      </c>
      <c r="D2373" t="inlineStr">
        <is>
          <t>VÄSTERNORRLANDS LÄN</t>
        </is>
      </c>
      <c r="E2373" t="inlineStr">
        <is>
          <t>ÖRNSKÖLDSVIK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13549-2023</t>
        </is>
      </c>
      <c r="B2374" s="1" t="n">
        <v>45006.45888888889</v>
      </c>
      <c r="C2374" s="1" t="n">
        <v>45955</v>
      </c>
      <c r="D2374" t="inlineStr">
        <is>
          <t>VÄSTERNORRLANDS LÄN</t>
        </is>
      </c>
      <c r="E2374" t="inlineStr">
        <is>
          <t>ÖRNSKÖLDSVIK</t>
        </is>
      </c>
      <c r="G2374" t="n">
        <v>2.5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34852-2024</t>
        </is>
      </c>
      <c r="B2375" s="1" t="n">
        <v>45527</v>
      </c>
      <c r="C2375" s="1" t="n">
        <v>45955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Holmen skog AB</t>
        </is>
      </c>
      <c r="G2375" t="n">
        <v>1.3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48896-2024</t>
        </is>
      </c>
      <c r="B2376" s="1" t="n">
        <v>45594.34439814815</v>
      </c>
      <c r="C2376" s="1" t="n">
        <v>45955</v>
      </c>
      <c r="D2376" t="inlineStr">
        <is>
          <t>VÄSTERNORRLANDS LÄN</t>
        </is>
      </c>
      <c r="E2376" t="inlineStr">
        <is>
          <t>ÖRNSKÖLDSVIK</t>
        </is>
      </c>
      <c r="F2376" t="inlineStr">
        <is>
          <t>SCA</t>
        </is>
      </c>
      <c r="G2376" t="n">
        <v>5.8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29425-2023</t>
        </is>
      </c>
      <c r="B2377" s="1" t="n">
        <v>45106.48501157408</v>
      </c>
      <c r="C2377" s="1" t="n">
        <v>45955</v>
      </c>
      <c r="D2377" t="inlineStr">
        <is>
          <t>VÄSTERNORRLANDS LÄN</t>
        </is>
      </c>
      <c r="E2377" t="inlineStr">
        <is>
          <t>ÖRNSKÖLDSVIK</t>
        </is>
      </c>
      <c r="F2377" t="inlineStr">
        <is>
          <t>Holmen skog AB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29428-2023</t>
        </is>
      </c>
      <c r="B2378" s="1" t="n">
        <v>45106.48644675926</v>
      </c>
      <c r="C2378" s="1" t="n">
        <v>45955</v>
      </c>
      <c r="D2378" t="inlineStr">
        <is>
          <t>VÄSTERNORRLANDS LÄN</t>
        </is>
      </c>
      <c r="E2378" t="inlineStr">
        <is>
          <t>ÖRNSKÖLDSVIK</t>
        </is>
      </c>
      <c r="F2378" t="inlineStr">
        <is>
          <t>Holmen skog AB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29462-2023</t>
        </is>
      </c>
      <c r="B2379" s="1" t="n">
        <v>45106.54206018519</v>
      </c>
      <c r="C2379" s="1" t="n">
        <v>45955</v>
      </c>
      <c r="D2379" t="inlineStr">
        <is>
          <t>VÄSTERNORRLANDS LÄN</t>
        </is>
      </c>
      <c r="E2379" t="inlineStr">
        <is>
          <t>ÖRNSKÖLDSVIK</t>
        </is>
      </c>
      <c r="G2379" t="n">
        <v>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436-2024</t>
        </is>
      </c>
      <c r="B2380" s="1" t="n">
        <v>45296.59412037037</v>
      </c>
      <c r="C2380" s="1" t="n">
        <v>45955</v>
      </c>
      <c r="D2380" t="inlineStr">
        <is>
          <t>VÄSTERNORRLANDS LÄN</t>
        </is>
      </c>
      <c r="E2380" t="inlineStr">
        <is>
          <t>ÖRNSKÖLDSVIK</t>
        </is>
      </c>
      <c r="F2380" t="inlineStr">
        <is>
          <t>Holmen skog AB</t>
        </is>
      </c>
      <c r="G2380" t="n">
        <v>4.1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56992-2024</t>
        </is>
      </c>
      <c r="B2381" s="1" t="n">
        <v>45628</v>
      </c>
      <c r="C2381" s="1" t="n">
        <v>45955</v>
      </c>
      <c r="D2381" t="inlineStr">
        <is>
          <t>VÄSTERNORRLANDS LÄN</t>
        </is>
      </c>
      <c r="E2381" t="inlineStr">
        <is>
          <t>ÖRNSKÖLDSVIK</t>
        </is>
      </c>
      <c r="G2381" t="n">
        <v>5.3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1485-2024</t>
        </is>
      </c>
      <c r="B2382" s="1" t="n">
        <v>45305</v>
      </c>
      <c r="C2382" s="1" t="n">
        <v>45955</v>
      </c>
      <c r="D2382" t="inlineStr">
        <is>
          <t>VÄSTERNORRLANDS LÄN</t>
        </is>
      </c>
      <c r="E2382" t="inlineStr">
        <is>
          <t>ÖRNSKÖLDSVIK</t>
        </is>
      </c>
      <c r="G2382" t="n">
        <v>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17099-2023</t>
        </is>
      </c>
      <c r="B2383" s="1" t="n">
        <v>45034</v>
      </c>
      <c r="C2383" s="1" t="n">
        <v>45955</v>
      </c>
      <c r="D2383" t="inlineStr">
        <is>
          <t>VÄSTERNORRLANDS LÄN</t>
        </is>
      </c>
      <c r="E2383" t="inlineStr">
        <is>
          <t>ÖRNSKÖLDSVIK</t>
        </is>
      </c>
      <c r="G2383" t="n">
        <v>0.9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40867-2023</t>
        </is>
      </c>
      <c r="B2384" s="1" t="n">
        <v>45173.35430555556</v>
      </c>
      <c r="C2384" s="1" t="n">
        <v>45955</v>
      </c>
      <c r="D2384" t="inlineStr">
        <is>
          <t>VÄSTERNORRLANDS LÄN</t>
        </is>
      </c>
      <c r="E2384" t="inlineStr">
        <is>
          <t>ÖRNSKÖLDSVIK</t>
        </is>
      </c>
      <c r="F2384" t="inlineStr">
        <is>
          <t>Holmen skog AB</t>
        </is>
      </c>
      <c r="G2384" t="n">
        <v>0.4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27633-2021</t>
        </is>
      </c>
      <c r="B2385" s="1" t="n">
        <v>44351</v>
      </c>
      <c r="C2385" s="1" t="n">
        <v>45955</v>
      </c>
      <c r="D2385" t="inlineStr">
        <is>
          <t>VÄSTERNORRLANDS LÄN</t>
        </is>
      </c>
      <c r="E2385" t="inlineStr">
        <is>
          <t>ÖRNSKÖLDSVIK</t>
        </is>
      </c>
      <c r="G2385" t="n">
        <v>0.7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63738-2023</t>
        </is>
      </c>
      <c r="B2386" s="1" t="n">
        <v>45277.79240740741</v>
      </c>
      <c r="C2386" s="1" t="n">
        <v>45955</v>
      </c>
      <c r="D2386" t="inlineStr">
        <is>
          <t>VÄSTERNORRLANDS LÄN</t>
        </is>
      </c>
      <c r="E2386" t="inlineStr">
        <is>
          <t>ÖRNSKÖLDSVIK</t>
        </is>
      </c>
      <c r="F2386" t="inlineStr">
        <is>
          <t>Övriga Aktiebolag</t>
        </is>
      </c>
      <c r="G2386" t="n">
        <v>3.2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63744-2023</t>
        </is>
      </c>
      <c r="B2387" s="1" t="n">
        <v>45277</v>
      </c>
      <c r="C2387" s="1" t="n">
        <v>45955</v>
      </c>
      <c r="D2387" t="inlineStr">
        <is>
          <t>VÄSTERNORRLANDS LÄN</t>
        </is>
      </c>
      <c r="E2387" t="inlineStr">
        <is>
          <t>ÖRNSKÖLDSVIK</t>
        </is>
      </c>
      <c r="F2387" t="inlineStr">
        <is>
          <t>Övriga Aktiebolag</t>
        </is>
      </c>
      <c r="G2387" t="n">
        <v>2.9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35269-2022</t>
        </is>
      </c>
      <c r="B2388" s="1" t="n">
        <v>44798</v>
      </c>
      <c r="C2388" s="1" t="n">
        <v>45955</v>
      </c>
      <c r="D2388" t="inlineStr">
        <is>
          <t>VÄSTERNORRLANDS LÄN</t>
        </is>
      </c>
      <c r="E2388" t="inlineStr">
        <is>
          <t>ÖRNSKÖLDSVIK</t>
        </is>
      </c>
      <c r="F2388" t="inlineStr">
        <is>
          <t>Kyrkan</t>
        </is>
      </c>
      <c r="G2388" t="n">
        <v>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35416-2022</t>
        </is>
      </c>
      <c r="B2389" s="1" t="n">
        <v>44798</v>
      </c>
      <c r="C2389" s="1" t="n">
        <v>45955</v>
      </c>
      <c r="D2389" t="inlineStr">
        <is>
          <t>VÄSTERNORRLANDS LÄN</t>
        </is>
      </c>
      <c r="E2389" t="inlineStr">
        <is>
          <t>ÖRNSKÖLDSVIK</t>
        </is>
      </c>
      <c r="F2389" t="inlineStr">
        <is>
          <t>Holmen skog AB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57120-2024</t>
        </is>
      </c>
      <c r="B2390" s="1" t="n">
        <v>45629.3662962963</v>
      </c>
      <c r="C2390" s="1" t="n">
        <v>45955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Holmen skog AB</t>
        </is>
      </c>
      <c r="G2390" t="n">
        <v>2.7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26706-2024</t>
        </is>
      </c>
      <c r="B2391" s="1" t="n">
        <v>45470.3927662037</v>
      </c>
      <c r="C2391" s="1" t="n">
        <v>45955</v>
      </c>
      <c r="D2391" t="inlineStr">
        <is>
          <t>VÄSTERNORRLANDS LÄN</t>
        </is>
      </c>
      <c r="E2391" t="inlineStr">
        <is>
          <t>ÖRNSKÖLDSVIK</t>
        </is>
      </c>
      <c r="F2391" t="inlineStr">
        <is>
          <t>Holmen skog AB</t>
        </is>
      </c>
      <c r="G2391" t="n">
        <v>1.9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26776-2024</t>
        </is>
      </c>
      <c r="B2392" s="1" t="n">
        <v>45470</v>
      </c>
      <c r="C2392" s="1" t="n">
        <v>45955</v>
      </c>
      <c r="D2392" t="inlineStr">
        <is>
          <t>VÄSTERNORRLANDS LÄN</t>
        </is>
      </c>
      <c r="E2392" t="inlineStr">
        <is>
          <t>ÖRNSKÖLDSVIK</t>
        </is>
      </c>
      <c r="G2392" t="n">
        <v>1.8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5193-2025</t>
        </is>
      </c>
      <c r="B2393" s="1" t="n">
        <v>45691</v>
      </c>
      <c r="C2393" s="1" t="n">
        <v>45955</v>
      </c>
      <c r="D2393" t="inlineStr">
        <is>
          <t>VÄSTERNORRLANDS LÄN</t>
        </is>
      </c>
      <c r="E2393" t="inlineStr">
        <is>
          <t>ÖRNSKÖLDSVIK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4802-2025</t>
        </is>
      </c>
      <c r="B2394" s="1" t="n">
        <v>45688.59328703704</v>
      </c>
      <c r="C2394" s="1" t="n">
        <v>45955</v>
      </c>
      <c r="D2394" t="inlineStr">
        <is>
          <t>VÄSTERNORRLANDS LÄN</t>
        </is>
      </c>
      <c r="E2394" t="inlineStr">
        <is>
          <t>ÖRNSKÖLDSVIK</t>
        </is>
      </c>
      <c r="G2394" t="n">
        <v>0.5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23471-2023</t>
        </is>
      </c>
      <c r="B2395" s="1" t="n">
        <v>45076</v>
      </c>
      <c r="C2395" s="1" t="n">
        <v>45955</v>
      </c>
      <c r="D2395" t="inlineStr">
        <is>
          <t>VÄSTERNORRLANDS LÄN</t>
        </is>
      </c>
      <c r="E2395" t="inlineStr">
        <is>
          <t>ÖRNSKÖLDSVIK</t>
        </is>
      </c>
      <c r="F2395" t="inlineStr">
        <is>
          <t>Holmen skog AB</t>
        </is>
      </c>
      <c r="G2395" t="n">
        <v>0.9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38745-2024</t>
        </is>
      </c>
      <c r="B2396" s="1" t="n">
        <v>45547.42443287037</v>
      </c>
      <c r="C2396" s="1" t="n">
        <v>45955</v>
      </c>
      <c r="D2396" t="inlineStr">
        <is>
          <t>VÄSTERNORRLANDS LÄN</t>
        </is>
      </c>
      <c r="E2396" t="inlineStr">
        <is>
          <t>ÖRNSKÖLDSVIK</t>
        </is>
      </c>
      <c r="G2396" t="n">
        <v>4.8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37471-2025</t>
        </is>
      </c>
      <c r="B2397" s="1" t="n">
        <v>45877.58614583333</v>
      </c>
      <c r="C2397" s="1" t="n">
        <v>45955</v>
      </c>
      <c r="D2397" t="inlineStr">
        <is>
          <t>VÄSTERNORRLANDS LÄN</t>
        </is>
      </c>
      <c r="E2397" t="inlineStr">
        <is>
          <t>ÖRNSKÖLDSVIK</t>
        </is>
      </c>
      <c r="G2397" t="n">
        <v>8.9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37480-2025</t>
        </is>
      </c>
      <c r="B2398" s="1" t="n">
        <v>45877.61545138889</v>
      </c>
      <c r="C2398" s="1" t="n">
        <v>45955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SCA</t>
        </is>
      </c>
      <c r="G2398" t="n">
        <v>6.2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37584-2025</t>
        </is>
      </c>
      <c r="B2399" s="1" t="n">
        <v>45880.39467592593</v>
      </c>
      <c r="C2399" s="1" t="n">
        <v>45955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Holmen skog AB</t>
        </is>
      </c>
      <c r="G2399" t="n">
        <v>7.2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37600-2025</t>
        </is>
      </c>
      <c r="B2400" s="1" t="n">
        <v>45880.42237268519</v>
      </c>
      <c r="C2400" s="1" t="n">
        <v>45955</v>
      </c>
      <c r="D2400" t="inlineStr">
        <is>
          <t>VÄSTERNORRLANDS LÄN</t>
        </is>
      </c>
      <c r="E2400" t="inlineStr">
        <is>
          <t>ÖRNSKÖLDSVIK</t>
        </is>
      </c>
      <c r="G2400" t="n">
        <v>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16117-2025</t>
        </is>
      </c>
      <c r="B2401" s="1" t="n">
        <v>45750.39258101852</v>
      </c>
      <c r="C2401" s="1" t="n">
        <v>45955</v>
      </c>
      <c r="D2401" t="inlineStr">
        <is>
          <t>VÄSTERNORRLANDS LÄN</t>
        </is>
      </c>
      <c r="E2401" t="inlineStr">
        <is>
          <t>ÖRNSKÖLDSVIK</t>
        </is>
      </c>
      <c r="F2401" t="inlineStr">
        <is>
          <t>Holmen skog AB</t>
        </is>
      </c>
      <c r="G2401" t="n">
        <v>3.8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29151-2023</t>
        </is>
      </c>
      <c r="B2402" s="1" t="n">
        <v>45105</v>
      </c>
      <c r="C2402" s="1" t="n">
        <v>45955</v>
      </c>
      <c r="D2402" t="inlineStr">
        <is>
          <t>VÄSTERNORRLANDS LÄN</t>
        </is>
      </c>
      <c r="E2402" t="inlineStr">
        <is>
          <t>ÖRNSKÖLDSVIK</t>
        </is>
      </c>
      <c r="F2402" t="inlineStr">
        <is>
          <t>Holmen skog AB</t>
        </is>
      </c>
      <c r="G2402" t="n">
        <v>5.3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4654-2023</t>
        </is>
      </c>
      <c r="B2403" s="1" t="n">
        <v>44957</v>
      </c>
      <c r="C2403" s="1" t="n">
        <v>45955</v>
      </c>
      <c r="D2403" t="inlineStr">
        <is>
          <t>VÄSTERNORRLANDS LÄN</t>
        </is>
      </c>
      <c r="E2403" t="inlineStr">
        <is>
          <t>ÖRNSKÖLDSVIK</t>
        </is>
      </c>
      <c r="G2403" t="n">
        <v>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54773-2024</t>
        </is>
      </c>
      <c r="B2404" s="1" t="n">
        <v>45618.47875</v>
      </c>
      <c r="C2404" s="1" t="n">
        <v>45955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Holmen skog AB</t>
        </is>
      </c>
      <c r="G2404" t="n">
        <v>2.4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42698-2023</t>
        </is>
      </c>
      <c r="B2405" s="1" t="n">
        <v>45176</v>
      </c>
      <c r="C2405" s="1" t="n">
        <v>45955</v>
      </c>
      <c r="D2405" t="inlineStr">
        <is>
          <t>VÄSTERNORRLANDS LÄN</t>
        </is>
      </c>
      <c r="E2405" t="inlineStr">
        <is>
          <t>ÖRNSKÖLDSVIK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35231-2023</t>
        </is>
      </c>
      <c r="B2406" s="1" t="n">
        <v>45145.66675925926</v>
      </c>
      <c r="C2406" s="1" t="n">
        <v>45955</v>
      </c>
      <c r="D2406" t="inlineStr">
        <is>
          <t>VÄSTERNORRLANDS LÄN</t>
        </is>
      </c>
      <c r="E2406" t="inlineStr">
        <is>
          <t>ÖRNSKÖLDSVIK</t>
        </is>
      </c>
      <c r="F2406" t="inlineStr">
        <is>
          <t>Holmen skog AB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11050-2021</t>
        </is>
      </c>
      <c r="B2407" s="1" t="n">
        <v>44260</v>
      </c>
      <c r="C2407" s="1" t="n">
        <v>45955</v>
      </c>
      <c r="D2407" t="inlineStr">
        <is>
          <t>VÄSTERNORRLANDS LÄN</t>
        </is>
      </c>
      <c r="E2407" t="inlineStr">
        <is>
          <t>ÖRNSKÖLDSVIK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27829-2022</t>
        </is>
      </c>
      <c r="B2408" s="1" t="n">
        <v>44743</v>
      </c>
      <c r="C2408" s="1" t="n">
        <v>45955</v>
      </c>
      <c r="D2408" t="inlineStr">
        <is>
          <t>VÄSTERNORRLANDS LÄN</t>
        </is>
      </c>
      <c r="E2408" t="inlineStr">
        <is>
          <t>ÖRNSKÖLDSVIK</t>
        </is>
      </c>
      <c r="G2408" t="n">
        <v>3.9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18148-2023</t>
        </is>
      </c>
      <c r="B2409" s="1" t="n">
        <v>45040.94114583333</v>
      </c>
      <c r="C2409" s="1" t="n">
        <v>45955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SCA</t>
        </is>
      </c>
      <c r="G2409" t="n">
        <v>1.1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16489-2023</t>
        </is>
      </c>
      <c r="B2410" s="1" t="n">
        <v>45027</v>
      </c>
      <c r="C2410" s="1" t="n">
        <v>45955</v>
      </c>
      <c r="D2410" t="inlineStr">
        <is>
          <t>VÄSTERNORRLANDS LÄN</t>
        </is>
      </c>
      <c r="E2410" t="inlineStr">
        <is>
          <t>ÖRNSKÖLDSVIK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49887-2024</t>
        </is>
      </c>
      <c r="B2411" s="1" t="n">
        <v>45597</v>
      </c>
      <c r="C2411" s="1" t="n">
        <v>45955</v>
      </c>
      <c r="D2411" t="inlineStr">
        <is>
          <t>VÄSTERNORRLANDS LÄN</t>
        </is>
      </c>
      <c r="E2411" t="inlineStr">
        <is>
          <t>ÖRNSKÖLDSVIK</t>
        </is>
      </c>
      <c r="F2411" t="inlineStr">
        <is>
          <t>SCA</t>
        </is>
      </c>
      <c r="G2411" t="n">
        <v>5.7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45095-2025</t>
        </is>
      </c>
      <c r="B2412" s="1" t="n">
        <v>45919.3859375</v>
      </c>
      <c r="C2412" s="1" t="n">
        <v>45955</v>
      </c>
      <c r="D2412" t="inlineStr">
        <is>
          <t>VÄSTERNORRLANDS LÄN</t>
        </is>
      </c>
      <c r="E2412" t="inlineStr">
        <is>
          <t>ÖRNSKÖLDSVIK</t>
        </is>
      </c>
      <c r="F2412" t="inlineStr">
        <is>
          <t>SCA</t>
        </is>
      </c>
      <c r="G2412" t="n">
        <v>2.1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55165-2023</t>
        </is>
      </c>
      <c r="B2413" s="1" t="n">
        <v>45237</v>
      </c>
      <c r="C2413" s="1" t="n">
        <v>45955</v>
      </c>
      <c r="D2413" t="inlineStr">
        <is>
          <t>VÄSTERNORRLANDS LÄN</t>
        </is>
      </c>
      <c r="E2413" t="inlineStr">
        <is>
          <t>ÖRNSKÖLDSVIK</t>
        </is>
      </c>
      <c r="F2413" t="inlineStr">
        <is>
          <t>Holmen skog AB</t>
        </is>
      </c>
      <c r="G2413" t="n">
        <v>3.1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40153-2024</t>
        </is>
      </c>
      <c r="B2414" s="1" t="n">
        <v>45554.5266087963</v>
      </c>
      <c r="C2414" s="1" t="n">
        <v>45955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Holmen skog AB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37755-2025</t>
        </is>
      </c>
      <c r="B2415" s="1" t="n">
        <v>45880.67763888889</v>
      </c>
      <c r="C2415" s="1" t="n">
        <v>45955</v>
      </c>
      <c r="D2415" t="inlineStr">
        <is>
          <t>VÄSTERNORRLANDS LÄN</t>
        </is>
      </c>
      <c r="E2415" t="inlineStr">
        <is>
          <t>ÖRNSKÖLDSVIK</t>
        </is>
      </c>
      <c r="F2415" t="inlineStr">
        <is>
          <t>SCA</t>
        </is>
      </c>
      <c r="G2415" t="n">
        <v>3.6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45532-2025</t>
        </is>
      </c>
      <c r="B2416" s="1" t="n">
        <v>45922.6052199074</v>
      </c>
      <c r="C2416" s="1" t="n">
        <v>45955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Holmen skog AB</t>
        </is>
      </c>
      <c r="G2416" t="n">
        <v>6.9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59835-2024</t>
        </is>
      </c>
      <c r="B2417" s="1" t="n">
        <v>45638</v>
      </c>
      <c r="C2417" s="1" t="n">
        <v>45955</v>
      </c>
      <c r="D2417" t="inlineStr">
        <is>
          <t>VÄSTERNORRLANDS LÄN</t>
        </is>
      </c>
      <c r="E2417" t="inlineStr">
        <is>
          <t>ÖRNSKÖLDSVIK</t>
        </is>
      </c>
      <c r="G2417" t="n">
        <v>3.4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14761-2025</t>
        </is>
      </c>
      <c r="B2418" s="1" t="n">
        <v>45742</v>
      </c>
      <c r="C2418" s="1" t="n">
        <v>45955</v>
      </c>
      <c r="D2418" t="inlineStr">
        <is>
          <t>VÄSTERNORRLANDS LÄN</t>
        </is>
      </c>
      <c r="E2418" t="inlineStr">
        <is>
          <t>ÖRNSKÖLDSVIK</t>
        </is>
      </c>
      <c r="G2418" t="n">
        <v>1.1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59654-2024</t>
        </is>
      </c>
      <c r="B2419" s="1" t="n">
        <v>45639.34680555556</v>
      </c>
      <c r="C2419" s="1" t="n">
        <v>45955</v>
      </c>
      <c r="D2419" t="inlineStr">
        <is>
          <t>VÄSTERNORRLANDS LÄN</t>
        </is>
      </c>
      <c r="E2419" t="inlineStr">
        <is>
          <t>ÖRNSKÖLDSVIK</t>
        </is>
      </c>
      <c r="G2419" t="n">
        <v>6.5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59706-2024</t>
        </is>
      </c>
      <c r="B2420" s="1" t="n">
        <v>45639.44376157408</v>
      </c>
      <c r="C2420" s="1" t="n">
        <v>45955</v>
      </c>
      <c r="D2420" t="inlineStr">
        <is>
          <t>VÄSTERNORRLANDS LÄN</t>
        </is>
      </c>
      <c r="E2420" t="inlineStr">
        <is>
          <t>ÖRNSKÖLDSVIK</t>
        </is>
      </c>
      <c r="F2420" t="inlineStr">
        <is>
          <t>Holmen skog AB</t>
        </is>
      </c>
      <c r="G2420" t="n">
        <v>2.3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45265-2025</t>
        </is>
      </c>
      <c r="B2421" s="1" t="n">
        <v>45919.65136574074</v>
      </c>
      <c r="C2421" s="1" t="n">
        <v>45955</v>
      </c>
      <c r="D2421" t="inlineStr">
        <is>
          <t>VÄSTERNORRLANDS LÄN</t>
        </is>
      </c>
      <c r="E2421" t="inlineStr">
        <is>
          <t>ÖRNSKÖLDSVIK</t>
        </is>
      </c>
      <c r="F2421" t="inlineStr">
        <is>
          <t>Holmen skog AB</t>
        </is>
      </c>
      <c r="G2421" t="n">
        <v>1.6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37658-2025</t>
        </is>
      </c>
      <c r="B2422" s="1" t="n">
        <v>45880.49670138889</v>
      </c>
      <c r="C2422" s="1" t="n">
        <v>45955</v>
      </c>
      <c r="D2422" t="inlineStr">
        <is>
          <t>VÄSTERNORRLANDS LÄN</t>
        </is>
      </c>
      <c r="E2422" t="inlineStr">
        <is>
          <t>ÖRNSKÖLDSVIK</t>
        </is>
      </c>
      <c r="G2422" t="n">
        <v>4.2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68750-2021</t>
        </is>
      </c>
      <c r="B2423" s="1" t="n">
        <v>44529</v>
      </c>
      <c r="C2423" s="1" t="n">
        <v>45955</v>
      </c>
      <c r="D2423" t="inlineStr">
        <is>
          <t>VÄSTERNORRLANDS LÄN</t>
        </is>
      </c>
      <c r="E2423" t="inlineStr">
        <is>
          <t>ÖRNSKÖLDSVIK</t>
        </is>
      </c>
      <c r="G2423" t="n">
        <v>2.4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37762-2025</t>
        </is>
      </c>
      <c r="B2424" s="1" t="n">
        <v>45880</v>
      </c>
      <c r="C2424" s="1" t="n">
        <v>45955</v>
      </c>
      <c r="D2424" t="inlineStr">
        <is>
          <t>VÄSTERNORRLANDS LÄN</t>
        </is>
      </c>
      <c r="E2424" t="inlineStr">
        <is>
          <t>ÖRNSKÖLDSVIK</t>
        </is>
      </c>
      <c r="G2424" t="n">
        <v>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12823-2023</t>
        </is>
      </c>
      <c r="B2425" s="1" t="n">
        <v>45000</v>
      </c>
      <c r="C2425" s="1" t="n">
        <v>45955</v>
      </c>
      <c r="D2425" t="inlineStr">
        <is>
          <t>VÄSTERNORRLANDS LÄN</t>
        </is>
      </c>
      <c r="E2425" t="inlineStr">
        <is>
          <t>ÖRNSKÖLDSVIK</t>
        </is>
      </c>
      <c r="G2425" t="n">
        <v>5.8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45979-2025</t>
        </is>
      </c>
      <c r="B2426" s="1" t="n">
        <v>45924.37559027778</v>
      </c>
      <c r="C2426" s="1" t="n">
        <v>45955</v>
      </c>
      <c r="D2426" t="inlineStr">
        <is>
          <t>VÄSTERNORRLANDS LÄN</t>
        </is>
      </c>
      <c r="E2426" t="inlineStr">
        <is>
          <t>ÖRNSKÖLDSVIK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45817-2025</t>
        </is>
      </c>
      <c r="B2427" s="1" t="n">
        <v>45923.59423611111</v>
      </c>
      <c r="C2427" s="1" t="n">
        <v>45955</v>
      </c>
      <c r="D2427" t="inlineStr">
        <is>
          <t>VÄSTERNORRLANDS LÄN</t>
        </is>
      </c>
      <c r="E2427" t="inlineStr">
        <is>
          <t>ÖRNSKÖLDSVIK</t>
        </is>
      </c>
      <c r="F2427" t="inlineStr">
        <is>
          <t>Holmen skog AB</t>
        </is>
      </c>
      <c r="G2427" t="n">
        <v>0.5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57045-2024</t>
        </is>
      </c>
      <c r="B2428" s="1" t="n">
        <v>45629.33137731482</v>
      </c>
      <c r="C2428" s="1" t="n">
        <v>45955</v>
      </c>
      <c r="D2428" t="inlineStr">
        <is>
          <t>VÄSTERNORRLANDS LÄN</t>
        </is>
      </c>
      <c r="E2428" t="inlineStr">
        <is>
          <t>ÖRNSKÖLDSVIK</t>
        </is>
      </c>
      <c r="G2428" t="n">
        <v>4.9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62440-2023</t>
        </is>
      </c>
      <c r="B2429" s="1" t="n">
        <v>45268.458125</v>
      </c>
      <c r="C2429" s="1" t="n">
        <v>45955</v>
      </c>
      <c r="D2429" t="inlineStr">
        <is>
          <t>VÄSTERNORRLANDS LÄN</t>
        </is>
      </c>
      <c r="E2429" t="inlineStr">
        <is>
          <t>ÖRNSKÖLDSVIK</t>
        </is>
      </c>
      <c r="F2429" t="inlineStr">
        <is>
          <t>Holmen skog AB</t>
        </is>
      </c>
      <c r="G2429" t="n">
        <v>2.2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34014-2023</t>
        </is>
      </c>
      <c r="B2430" s="1" t="n">
        <v>45124</v>
      </c>
      <c r="C2430" s="1" t="n">
        <v>45955</v>
      </c>
      <c r="D2430" t="inlineStr">
        <is>
          <t>VÄSTERNORRLANDS LÄN</t>
        </is>
      </c>
      <c r="E2430" t="inlineStr">
        <is>
          <t>ÖRNSKÖLDSVIK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55640-2023</t>
        </is>
      </c>
      <c r="B2431" s="1" t="n">
        <v>45238</v>
      </c>
      <c r="C2431" s="1" t="n">
        <v>45955</v>
      </c>
      <c r="D2431" t="inlineStr">
        <is>
          <t>VÄSTERNORRLANDS LÄN</t>
        </is>
      </c>
      <c r="E2431" t="inlineStr">
        <is>
          <t>ÖRNSKÖLDSVIK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58060-2022</t>
        </is>
      </c>
      <c r="B2432" s="1" t="n">
        <v>44893</v>
      </c>
      <c r="C2432" s="1" t="n">
        <v>45955</v>
      </c>
      <c r="D2432" t="inlineStr">
        <is>
          <t>VÄSTERNORRLANDS LÄN</t>
        </is>
      </c>
      <c r="E2432" t="inlineStr">
        <is>
          <t>ÖRNSKÖLDSVIK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40490-2024</t>
        </is>
      </c>
      <c r="B2433" s="1" t="n">
        <v>45555</v>
      </c>
      <c r="C2433" s="1" t="n">
        <v>45955</v>
      </c>
      <c r="D2433" t="inlineStr">
        <is>
          <t>VÄSTERNORRLANDS LÄN</t>
        </is>
      </c>
      <c r="E2433" t="inlineStr">
        <is>
          <t>ÖRNSKÖLDSVIK</t>
        </is>
      </c>
      <c r="F2433" t="inlineStr">
        <is>
          <t>Kommuner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37885-2025</t>
        </is>
      </c>
      <c r="B2434" s="1" t="n">
        <v>45881.50678240741</v>
      </c>
      <c r="C2434" s="1" t="n">
        <v>45955</v>
      </c>
      <c r="D2434" t="inlineStr">
        <is>
          <t>VÄSTERNORRLANDS LÄN</t>
        </is>
      </c>
      <c r="E2434" t="inlineStr">
        <is>
          <t>ÖRNSKÖLDSVIK</t>
        </is>
      </c>
      <c r="G2434" t="n">
        <v>2.6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12191-2025</t>
        </is>
      </c>
      <c r="B2435" s="1" t="n">
        <v>45729</v>
      </c>
      <c r="C2435" s="1" t="n">
        <v>45955</v>
      </c>
      <c r="D2435" t="inlineStr">
        <is>
          <t>VÄSTERNORRLANDS LÄN</t>
        </is>
      </c>
      <c r="E2435" t="inlineStr">
        <is>
          <t>ÖRNSKÖLDSVIK</t>
        </is>
      </c>
      <c r="G2435" t="n">
        <v>4.4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49960-2023</t>
        </is>
      </c>
      <c r="B2436" s="1" t="n">
        <v>45215.3856712963</v>
      </c>
      <c r="C2436" s="1" t="n">
        <v>45955</v>
      </c>
      <c r="D2436" t="inlineStr">
        <is>
          <t>VÄSTERNORRLANDS LÄN</t>
        </is>
      </c>
      <c r="E2436" t="inlineStr">
        <is>
          <t>ÖRNSKÖLDSVIK</t>
        </is>
      </c>
      <c r="G2436" t="n">
        <v>0.7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37982-2025</t>
        </is>
      </c>
      <c r="B2437" s="1" t="n">
        <v>45881</v>
      </c>
      <c r="C2437" s="1" t="n">
        <v>45955</v>
      </c>
      <c r="D2437" t="inlineStr">
        <is>
          <t>VÄSTERNORRLANDS LÄN</t>
        </is>
      </c>
      <c r="E2437" t="inlineStr">
        <is>
          <t>ÖRNSKÖLDSVIK</t>
        </is>
      </c>
      <c r="G2437" t="n">
        <v>8.6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45652-2025</t>
        </is>
      </c>
      <c r="B2438" s="1" t="n">
        <v>45923.33097222223</v>
      </c>
      <c r="C2438" s="1" t="n">
        <v>45955</v>
      </c>
      <c r="D2438" t="inlineStr">
        <is>
          <t>VÄSTERNORRLANDS LÄN</t>
        </is>
      </c>
      <c r="E2438" t="inlineStr">
        <is>
          <t>ÖRNSKÖLDSVIK</t>
        </is>
      </c>
      <c r="G2438" t="n">
        <v>2.1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45667-2025</t>
        </is>
      </c>
      <c r="B2439" s="1" t="n">
        <v>45923.35010416667</v>
      </c>
      <c r="C2439" s="1" t="n">
        <v>45955</v>
      </c>
      <c r="D2439" t="inlineStr">
        <is>
          <t>VÄSTERNORRLANDS LÄN</t>
        </is>
      </c>
      <c r="E2439" t="inlineStr">
        <is>
          <t>ÖRNSKÖLDSVIK</t>
        </is>
      </c>
      <c r="F2439" t="inlineStr">
        <is>
          <t>Holmen skog AB</t>
        </is>
      </c>
      <c r="G2439" t="n">
        <v>0.6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45694-2025</t>
        </is>
      </c>
      <c r="B2440" s="1" t="n">
        <v>45923.39024305555</v>
      </c>
      <c r="C2440" s="1" t="n">
        <v>45955</v>
      </c>
      <c r="D2440" t="inlineStr">
        <is>
          <t>VÄSTERNORRLANDS LÄN</t>
        </is>
      </c>
      <c r="E2440" t="inlineStr">
        <is>
          <t>ÖRNSKÖLDSVIK</t>
        </is>
      </c>
      <c r="F2440" t="inlineStr">
        <is>
          <t>Holmen skog AB</t>
        </is>
      </c>
      <c r="G2440" t="n">
        <v>2.5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46068-2025</t>
        </is>
      </c>
      <c r="B2441" s="1" t="n">
        <v>45924.48935185185</v>
      </c>
      <c r="C2441" s="1" t="n">
        <v>45955</v>
      </c>
      <c r="D2441" t="inlineStr">
        <is>
          <t>VÄSTERNORRLANDS LÄN</t>
        </is>
      </c>
      <c r="E2441" t="inlineStr">
        <is>
          <t>ÖRNSKÖLDSVIK</t>
        </is>
      </c>
      <c r="G2441" t="n">
        <v>3.5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45773-2025</t>
        </is>
      </c>
      <c r="B2442" s="1" t="n">
        <v>45923.53688657407</v>
      </c>
      <c r="C2442" s="1" t="n">
        <v>45955</v>
      </c>
      <c r="D2442" t="inlineStr">
        <is>
          <t>VÄSTERNORRLANDS LÄN</t>
        </is>
      </c>
      <c r="E2442" t="inlineStr">
        <is>
          <t>ÖRNSKÖLDSVIK</t>
        </is>
      </c>
      <c r="G2442" t="n">
        <v>3.3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38039-2025</t>
        </is>
      </c>
      <c r="B2443" s="1" t="n">
        <v>45882.3791087963</v>
      </c>
      <c r="C2443" s="1" t="n">
        <v>45955</v>
      </c>
      <c r="D2443" t="inlineStr">
        <is>
          <t>VÄSTERNORRLANDS LÄN</t>
        </is>
      </c>
      <c r="E2443" t="inlineStr">
        <is>
          <t>ÖRNSKÖLDSVIK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45793-2025</t>
        </is>
      </c>
      <c r="B2444" s="1" t="n">
        <v>45923.57356481482</v>
      </c>
      <c r="C2444" s="1" t="n">
        <v>45955</v>
      </c>
      <c r="D2444" t="inlineStr">
        <is>
          <t>VÄSTERNORRLANDS LÄN</t>
        </is>
      </c>
      <c r="E2444" t="inlineStr">
        <is>
          <t>ÖRNSKÖLDSVIK</t>
        </is>
      </c>
      <c r="F2444" t="inlineStr">
        <is>
          <t>SCA</t>
        </is>
      </c>
      <c r="G2444" t="n">
        <v>5.1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40212-2024</t>
        </is>
      </c>
      <c r="B2445" s="1" t="n">
        <v>45554.59438657408</v>
      </c>
      <c r="C2445" s="1" t="n">
        <v>45955</v>
      </c>
      <c r="D2445" t="inlineStr">
        <is>
          <t>VÄSTERNORRLANDS LÄN</t>
        </is>
      </c>
      <c r="E2445" t="inlineStr">
        <is>
          <t>ÖRNSKÖLDSVIK</t>
        </is>
      </c>
      <c r="F2445" t="inlineStr">
        <is>
          <t>Holmen skog AB</t>
        </is>
      </c>
      <c r="G2445" t="n">
        <v>0.5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20533-2025</t>
        </is>
      </c>
      <c r="B2446" s="1" t="n">
        <v>45775.61537037037</v>
      </c>
      <c r="C2446" s="1" t="n">
        <v>45955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SCA</t>
        </is>
      </c>
      <c r="G2446" t="n">
        <v>52.9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12504-2025</t>
        </is>
      </c>
      <c r="B2447" s="1" t="n">
        <v>45730.63056712963</v>
      </c>
      <c r="C2447" s="1" t="n">
        <v>45955</v>
      </c>
      <c r="D2447" t="inlineStr">
        <is>
          <t>VÄSTERNORRLANDS LÄN</t>
        </is>
      </c>
      <c r="E2447" t="inlineStr">
        <is>
          <t>ÖRNSKÖLDSVIK</t>
        </is>
      </c>
      <c r="F2447" t="inlineStr">
        <is>
          <t>Holmen skog AB</t>
        </is>
      </c>
      <c r="G2447" t="n">
        <v>7.4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34365-2024</t>
        </is>
      </c>
      <c r="B2448" s="1" t="n">
        <v>45525</v>
      </c>
      <c r="C2448" s="1" t="n">
        <v>45955</v>
      </c>
      <c r="D2448" t="inlineStr">
        <is>
          <t>VÄSTERNORRLANDS LÄN</t>
        </is>
      </c>
      <c r="E2448" t="inlineStr">
        <is>
          <t>ÖRNSKÖLDSVIK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59794-2024</t>
        </is>
      </c>
      <c r="B2449" s="1" t="n">
        <v>45639.58982638889</v>
      </c>
      <c r="C2449" s="1" t="n">
        <v>45955</v>
      </c>
      <c r="D2449" t="inlineStr">
        <is>
          <t>VÄSTERNORRLANDS LÄN</t>
        </is>
      </c>
      <c r="E2449" t="inlineStr">
        <is>
          <t>ÖRNSKÖLDSVIK</t>
        </is>
      </c>
      <c r="G2449" t="n">
        <v>7.1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59531-2023</t>
        </is>
      </c>
      <c r="B2450" s="1" t="n">
        <v>45253</v>
      </c>
      <c r="C2450" s="1" t="n">
        <v>45955</v>
      </c>
      <c r="D2450" t="inlineStr">
        <is>
          <t>VÄSTERNORRLANDS LÄN</t>
        </is>
      </c>
      <c r="E2450" t="inlineStr">
        <is>
          <t>ÖRNSKÖLDSVIK</t>
        </is>
      </c>
      <c r="G2450" t="n">
        <v>0.3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49831-2024</t>
        </is>
      </c>
      <c r="B2451" s="1" t="n">
        <v>45597.42854166667</v>
      </c>
      <c r="C2451" s="1" t="n">
        <v>45955</v>
      </c>
      <c r="D2451" t="inlineStr">
        <is>
          <t>VÄSTERNORRLANDS LÄN</t>
        </is>
      </c>
      <c r="E2451" t="inlineStr">
        <is>
          <t>ÖRNSKÖLDSVIK</t>
        </is>
      </c>
      <c r="F2451" t="inlineStr">
        <is>
          <t>Holmen skog AB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56337-2024</t>
        </is>
      </c>
      <c r="B2452" s="1" t="n">
        <v>45624.81244212963</v>
      </c>
      <c r="C2452" s="1" t="n">
        <v>45955</v>
      </c>
      <c r="D2452" t="inlineStr">
        <is>
          <t>VÄSTERNORRLANDS LÄN</t>
        </is>
      </c>
      <c r="E2452" t="inlineStr">
        <is>
          <t>ÖRNSKÖLDSVIK</t>
        </is>
      </c>
      <c r="F2452" t="inlineStr">
        <is>
          <t>Holmen skog AB</t>
        </is>
      </c>
      <c r="G2452" t="n">
        <v>5.6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32896-2022</t>
        </is>
      </c>
      <c r="B2453" s="1" t="n">
        <v>44784.57076388889</v>
      </c>
      <c r="C2453" s="1" t="n">
        <v>45955</v>
      </c>
      <c r="D2453" t="inlineStr">
        <is>
          <t>VÄSTERNORRLANDS LÄN</t>
        </is>
      </c>
      <c r="E2453" t="inlineStr">
        <is>
          <t>ÖRNSKÖLDSVIK</t>
        </is>
      </c>
      <c r="G2453" t="n">
        <v>1.1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20483-2023</t>
        </is>
      </c>
      <c r="B2454" s="1" t="n">
        <v>45057</v>
      </c>
      <c r="C2454" s="1" t="n">
        <v>45955</v>
      </c>
      <c r="D2454" t="inlineStr">
        <is>
          <t>VÄSTERNORRLANDS LÄN</t>
        </is>
      </c>
      <c r="E2454" t="inlineStr">
        <is>
          <t>ÖRNSKÖLDSVIK</t>
        </is>
      </c>
      <c r="G2454" t="n">
        <v>7.5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68753-2021</t>
        </is>
      </c>
      <c r="B2455" s="1" t="n">
        <v>44529</v>
      </c>
      <c r="C2455" s="1" t="n">
        <v>45955</v>
      </c>
      <c r="D2455" t="inlineStr">
        <is>
          <t>VÄSTERNORRLANDS LÄN</t>
        </is>
      </c>
      <c r="E2455" t="inlineStr">
        <is>
          <t>ÖRNSKÖLDSVIK</t>
        </is>
      </c>
      <c r="G2455" t="n">
        <v>2.1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1333-2023</t>
        </is>
      </c>
      <c r="B2456" s="1" t="n">
        <v>44936</v>
      </c>
      <c r="C2456" s="1" t="n">
        <v>45955</v>
      </c>
      <c r="D2456" t="inlineStr">
        <is>
          <t>VÄSTERNORRLANDS LÄN</t>
        </is>
      </c>
      <c r="E2456" t="inlineStr">
        <is>
          <t>ÖRNSKÖLDSVIK</t>
        </is>
      </c>
      <c r="F2456" t="inlineStr">
        <is>
          <t>Holmen skog AB</t>
        </is>
      </c>
      <c r="G2456" t="n">
        <v>1.6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46623-2024</t>
        </is>
      </c>
      <c r="B2457" s="1" t="n">
        <v>45583.32759259259</v>
      </c>
      <c r="C2457" s="1" t="n">
        <v>45955</v>
      </c>
      <c r="D2457" t="inlineStr">
        <is>
          <t>VÄSTERNORRLANDS LÄN</t>
        </is>
      </c>
      <c r="E2457" t="inlineStr">
        <is>
          <t>ÖRNSKÖLDSVIK</t>
        </is>
      </c>
      <c r="G2457" t="n">
        <v>7.4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63727-2023</t>
        </is>
      </c>
      <c r="B2458" s="1" t="n">
        <v>45276.62925925926</v>
      </c>
      <c r="C2458" s="1" t="n">
        <v>45955</v>
      </c>
      <c r="D2458" t="inlineStr">
        <is>
          <t>VÄSTERNORRLANDS LÄN</t>
        </is>
      </c>
      <c r="E2458" t="inlineStr">
        <is>
          <t>ÖRNSKÖLDSVIK</t>
        </is>
      </c>
      <c r="F2458" t="inlineStr">
        <is>
          <t>Övriga Aktiebolag</t>
        </is>
      </c>
      <c r="G2458" t="n">
        <v>2.2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63728-2023</t>
        </is>
      </c>
      <c r="B2459" s="1" t="n">
        <v>45276.64795138889</v>
      </c>
      <c r="C2459" s="1" t="n">
        <v>45955</v>
      </c>
      <c r="D2459" t="inlineStr">
        <is>
          <t>VÄSTERNORRLANDS LÄN</t>
        </is>
      </c>
      <c r="E2459" t="inlineStr">
        <is>
          <t>ÖRNSKÖLDSVIK</t>
        </is>
      </c>
      <c r="F2459" t="inlineStr">
        <is>
          <t>Övriga Aktiebolag</t>
        </is>
      </c>
      <c r="G2459" t="n">
        <v>4.8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8670-2024</t>
        </is>
      </c>
      <c r="B2460" s="1" t="n">
        <v>45356</v>
      </c>
      <c r="C2460" s="1" t="n">
        <v>45955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Holmen skog AB</t>
        </is>
      </c>
      <c r="G2460" t="n">
        <v>1.2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30349-2024</t>
        </is>
      </c>
      <c r="B2461" s="1" t="n">
        <v>45490.95533564815</v>
      </c>
      <c r="C2461" s="1" t="n">
        <v>45955</v>
      </c>
      <c r="D2461" t="inlineStr">
        <is>
          <t>VÄSTERNORRLANDS LÄN</t>
        </is>
      </c>
      <c r="E2461" t="inlineStr">
        <is>
          <t>ÖRNSKÖLDSVIK</t>
        </is>
      </c>
      <c r="F2461" t="inlineStr">
        <is>
          <t>SCA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73763-2021</t>
        </is>
      </c>
      <c r="B2462" s="1" t="n">
        <v>44552</v>
      </c>
      <c r="C2462" s="1" t="n">
        <v>45955</v>
      </c>
      <c r="D2462" t="inlineStr">
        <is>
          <t>VÄSTERNORRLANDS LÄN</t>
        </is>
      </c>
      <c r="E2462" t="inlineStr">
        <is>
          <t>ÖRNSKÖLDSVIK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21642-2024</t>
        </is>
      </c>
      <c r="B2463" s="1" t="n">
        <v>45442</v>
      </c>
      <c r="C2463" s="1" t="n">
        <v>45955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Holmen skog AB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55351-2021</t>
        </is>
      </c>
      <c r="B2464" s="1" t="n">
        <v>44475</v>
      </c>
      <c r="C2464" s="1" t="n">
        <v>45955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Holmen skog AB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1906-2024</t>
        </is>
      </c>
      <c r="B2465" s="1" t="n">
        <v>45308</v>
      </c>
      <c r="C2465" s="1" t="n">
        <v>45955</v>
      </c>
      <c r="D2465" t="inlineStr">
        <is>
          <t>VÄSTERNORRLANDS LÄN</t>
        </is>
      </c>
      <c r="E2465" t="inlineStr">
        <is>
          <t>ÖRNSKÖLDSVIK</t>
        </is>
      </c>
      <c r="G2465" t="n">
        <v>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32488-2024</t>
        </is>
      </c>
      <c r="B2466" s="1" t="n">
        <v>45513</v>
      </c>
      <c r="C2466" s="1" t="n">
        <v>45955</v>
      </c>
      <c r="D2466" t="inlineStr">
        <is>
          <t>VÄSTERNORRLANDS LÄN</t>
        </is>
      </c>
      <c r="E2466" t="inlineStr">
        <is>
          <t>ÖRNSKÖLDSVIK</t>
        </is>
      </c>
      <c r="F2466" t="inlineStr">
        <is>
          <t>Holmen skog AB</t>
        </is>
      </c>
      <c r="G2466" t="n">
        <v>1.5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36726-2023</t>
        </is>
      </c>
      <c r="B2467" s="1" t="n">
        <v>45153.68478009259</v>
      </c>
      <c r="C2467" s="1" t="n">
        <v>45955</v>
      </c>
      <c r="D2467" t="inlineStr">
        <is>
          <t>VÄSTERNORRLANDS LÄN</t>
        </is>
      </c>
      <c r="E2467" t="inlineStr">
        <is>
          <t>ÖRNSKÖLDSVIK</t>
        </is>
      </c>
      <c r="G2467" t="n">
        <v>5.1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60511-2021</t>
        </is>
      </c>
      <c r="B2468" s="1" t="n">
        <v>44495</v>
      </c>
      <c r="C2468" s="1" t="n">
        <v>45955</v>
      </c>
      <c r="D2468" t="inlineStr">
        <is>
          <t>VÄSTERNORRLANDS LÄN</t>
        </is>
      </c>
      <c r="E2468" t="inlineStr">
        <is>
          <t>ÖRNSKÖLDSVIK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126-2025</t>
        </is>
      </c>
      <c r="B2469" s="1" t="n">
        <v>45659</v>
      </c>
      <c r="C2469" s="1" t="n">
        <v>45955</v>
      </c>
      <c r="D2469" t="inlineStr">
        <is>
          <t>VÄSTERNORRLANDS LÄN</t>
        </is>
      </c>
      <c r="E2469" t="inlineStr">
        <is>
          <t>ÖRNSKÖLDSVIK</t>
        </is>
      </c>
      <c r="F2469" t="inlineStr">
        <is>
          <t>Holmen skog AB</t>
        </is>
      </c>
      <c r="G2469" t="n">
        <v>2.3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17959-2023</t>
        </is>
      </c>
      <c r="B2470" s="1" t="n">
        <v>45037</v>
      </c>
      <c r="C2470" s="1" t="n">
        <v>45955</v>
      </c>
      <c r="D2470" t="inlineStr">
        <is>
          <t>VÄSTERNORRLANDS LÄN</t>
        </is>
      </c>
      <c r="E2470" t="inlineStr">
        <is>
          <t>ÖRNSKÖLDSVIK</t>
        </is>
      </c>
      <c r="G2470" t="n">
        <v>4.1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19137-2023</t>
        </is>
      </c>
      <c r="B2471" s="1" t="n">
        <v>45044</v>
      </c>
      <c r="C2471" s="1" t="n">
        <v>45955</v>
      </c>
      <c r="D2471" t="inlineStr">
        <is>
          <t>VÄSTERNORRLANDS LÄN</t>
        </is>
      </c>
      <c r="E2471" t="inlineStr">
        <is>
          <t>ÖRNSKÖLDSVIK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48133-2024</t>
        </is>
      </c>
      <c r="B2472" s="1" t="n">
        <v>45589.65221064815</v>
      </c>
      <c r="C2472" s="1" t="n">
        <v>45955</v>
      </c>
      <c r="D2472" t="inlineStr">
        <is>
          <t>VÄSTERNORRLANDS LÄN</t>
        </is>
      </c>
      <c r="E2472" t="inlineStr">
        <is>
          <t>ÖRNSKÖLDSVIK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20885-2021</t>
        </is>
      </c>
      <c r="B2473" s="1" t="n">
        <v>44319</v>
      </c>
      <c r="C2473" s="1" t="n">
        <v>45955</v>
      </c>
      <c r="D2473" t="inlineStr">
        <is>
          <t>VÄSTERNORRLANDS LÄN</t>
        </is>
      </c>
      <c r="E2473" t="inlineStr">
        <is>
          <t>ÖRNSKÖLDSVIK</t>
        </is>
      </c>
      <c r="G2473" t="n">
        <v>4.9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26590-2024</t>
        </is>
      </c>
      <c r="B2474" s="1" t="n">
        <v>45469.68261574074</v>
      </c>
      <c r="C2474" s="1" t="n">
        <v>45955</v>
      </c>
      <c r="D2474" t="inlineStr">
        <is>
          <t>VÄSTERNORRLANDS LÄN</t>
        </is>
      </c>
      <c r="E2474" t="inlineStr">
        <is>
          <t>ÖRNSKÖLDSVIK</t>
        </is>
      </c>
      <c r="F2474" t="inlineStr">
        <is>
          <t>Holmen skog AB</t>
        </is>
      </c>
      <c r="G2474" t="n">
        <v>3.4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20943-2023</t>
        </is>
      </c>
      <c r="B2475" s="1" t="n">
        <v>45061</v>
      </c>
      <c r="C2475" s="1" t="n">
        <v>45955</v>
      </c>
      <c r="D2475" t="inlineStr">
        <is>
          <t>VÄSTERNORRLANDS LÄN</t>
        </is>
      </c>
      <c r="E2475" t="inlineStr">
        <is>
          <t>ÖRNSKÖLDSVIK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29810-2024</t>
        </is>
      </c>
      <c r="B2476" s="1" t="n">
        <v>45485.53798611111</v>
      </c>
      <c r="C2476" s="1" t="n">
        <v>45955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1.7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17968-2023</t>
        </is>
      </c>
      <c r="B2477" s="1" t="n">
        <v>45037</v>
      </c>
      <c r="C2477" s="1" t="n">
        <v>45955</v>
      </c>
      <c r="D2477" t="inlineStr">
        <is>
          <t>VÄSTERNORRLANDS LÄN</t>
        </is>
      </c>
      <c r="E2477" t="inlineStr">
        <is>
          <t>ÖRNSKÖLDSVIK</t>
        </is>
      </c>
      <c r="G2477" t="n">
        <v>0.7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37795-2025</t>
        </is>
      </c>
      <c r="B2478" s="1" t="n">
        <v>45881</v>
      </c>
      <c r="C2478" s="1" t="n">
        <v>45955</v>
      </c>
      <c r="D2478" t="inlineStr">
        <is>
          <t>VÄSTERNORRLANDS LÄN</t>
        </is>
      </c>
      <c r="E2478" t="inlineStr">
        <is>
          <t>ÖRNSKÖLDSVIK</t>
        </is>
      </c>
      <c r="G2478" t="n">
        <v>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37798-2025</t>
        </is>
      </c>
      <c r="B2479" s="1" t="n">
        <v>45881.34365740741</v>
      </c>
      <c r="C2479" s="1" t="n">
        <v>45955</v>
      </c>
      <c r="D2479" t="inlineStr">
        <is>
          <t>VÄSTERNORRLANDS LÄN</t>
        </is>
      </c>
      <c r="E2479" t="inlineStr">
        <is>
          <t>ÖRNSKÖLDSVIK</t>
        </is>
      </c>
      <c r="G2479" t="n">
        <v>4.1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37861-2025</t>
        </is>
      </c>
      <c r="B2480" s="1" t="n">
        <v>45881.46341435185</v>
      </c>
      <c r="C2480" s="1" t="n">
        <v>45955</v>
      </c>
      <c r="D2480" t="inlineStr">
        <is>
          <t>VÄSTERNORRLANDS LÄN</t>
        </is>
      </c>
      <c r="E2480" t="inlineStr">
        <is>
          <t>ÖRNSKÖLDSVIK</t>
        </is>
      </c>
      <c r="G2480" t="n">
        <v>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45174-2024</t>
        </is>
      </c>
      <c r="B2481" s="1" t="n">
        <v>45575</v>
      </c>
      <c r="C2481" s="1" t="n">
        <v>45955</v>
      </c>
      <c r="D2481" t="inlineStr">
        <is>
          <t>VÄSTERNORRLANDS LÄN</t>
        </is>
      </c>
      <c r="E2481" t="inlineStr">
        <is>
          <t>ÖRNSKÖLDSVIK</t>
        </is>
      </c>
      <c r="G2481" t="n">
        <v>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35578-2023</t>
        </is>
      </c>
      <c r="B2482" s="1" t="n">
        <v>45147.47305555556</v>
      </c>
      <c r="C2482" s="1" t="n">
        <v>45955</v>
      </c>
      <c r="D2482" t="inlineStr">
        <is>
          <t>VÄSTERNORRLANDS LÄN</t>
        </is>
      </c>
      <c r="E2482" t="inlineStr">
        <is>
          <t>ÖRNSKÖLDSVIK</t>
        </is>
      </c>
      <c r="F2482" t="inlineStr">
        <is>
          <t>Holmen skog AB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63039-2021</t>
        </is>
      </c>
      <c r="B2483" s="1" t="n">
        <v>44505</v>
      </c>
      <c r="C2483" s="1" t="n">
        <v>45955</v>
      </c>
      <c r="D2483" t="inlineStr">
        <is>
          <t>VÄSTERNORRLANDS LÄN</t>
        </is>
      </c>
      <c r="E2483" t="inlineStr">
        <is>
          <t>ÖRNSKÖLDSVIK</t>
        </is>
      </c>
      <c r="F2483" t="inlineStr">
        <is>
          <t>Holmen skog AB</t>
        </is>
      </c>
      <c r="G2483" t="n">
        <v>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45975-2025</t>
        </is>
      </c>
      <c r="B2484" s="1" t="n">
        <v>45924.36947916666</v>
      </c>
      <c r="C2484" s="1" t="n">
        <v>45955</v>
      </c>
      <c r="D2484" t="inlineStr">
        <is>
          <t>VÄSTERNORRLANDS LÄN</t>
        </is>
      </c>
      <c r="E2484" t="inlineStr">
        <is>
          <t>ÖRNSKÖLDSVIK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46038-2025</t>
        </is>
      </c>
      <c r="B2485" s="1" t="n">
        <v>45924.44872685185</v>
      </c>
      <c r="C2485" s="1" t="n">
        <v>45955</v>
      </c>
      <c r="D2485" t="inlineStr">
        <is>
          <t>VÄSTERNORRLANDS LÄN</t>
        </is>
      </c>
      <c r="E2485" t="inlineStr">
        <is>
          <t>ÖRNSKÖLDSVIK</t>
        </is>
      </c>
      <c r="G2485" t="n">
        <v>6.3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20530-2025</t>
        </is>
      </c>
      <c r="B2486" s="1" t="n">
        <v>45775.61104166666</v>
      </c>
      <c r="C2486" s="1" t="n">
        <v>45955</v>
      </c>
      <c r="D2486" t="inlineStr">
        <is>
          <t>VÄSTERNORRLANDS LÄN</t>
        </is>
      </c>
      <c r="E2486" t="inlineStr">
        <is>
          <t>ÖRNSKÖLDSVIK</t>
        </is>
      </c>
      <c r="F2486" t="inlineStr">
        <is>
          <t>Holmen skog AB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2002-2025</t>
        </is>
      </c>
      <c r="B2487" s="1" t="n">
        <v>45672.4491550926</v>
      </c>
      <c r="C2487" s="1" t="n">
        <v>45955</v>
      </c>
      <c r="D2487" t="inlineStr">
        <is>
          <t>VÄSTERNORRLANDS LÄN</t>
        </is>
      </c>
      <c r="E2487" t="inlineStr">
        <is>
          <t>ÖRNSKÖLDSVIK</t>
        </is>
      </c>
      <c r="F2487" t="inlineStr">
        <is>
          <t>SCA</t>
        </is>
      </c>
      <c r="G2487" t="n">
        <v>6.9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31540-2024</t>
        </is>
      </c>
      <c r="B2488" s="1" t="n">
        <v>45505</v>
      </c>
      <c r="C2488" s="1" t="n">
        <v>45955</v>
      </c>
      <c r="D2488" t="inlineStr">
        <is>
          <t>VÄSTERNORRLANDS LÄN</t>
        </is>
      </c>
      <c r="E2488" t="inlineStr">
        <is>
          <t>ÖRNSKÖLDSVIK</t>
        </is>
      </c>
      <c r="F2488" t="inlineStr">
        <is>
          <t>SCA</t>
        </is>
      </c>
      <c r="G2488" t="n">
        <v>1.8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24531-2023</t>
        </is>
      </c>
      <c r="B2489" s="1" t="n">
        <v>45077</v>
      </c>
      <c r="C2489" s="1" t="n">
        <v>45955</v>
      </c>
      <c r="D2489" t="inlineStr">
        <is>
          <t>VÄSTERNORRLANDS LÄN</t>
        </is>
      </c>
      <c r="E2489" t="inlineStr">
        <is>
          <t>ÖRNSKÖLDSVIK</t>
        </is>
      </c>
      <c r="G2489" t="n">
        <v>3.2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54252-2021</t>
        </is>
      </c>
      <c r="B2490" s="1" t="n">
        <v>44470.65844907407</v>
      </c>
      <c r="C2490" s="1" t="n">
        <v>45955</v>
      </c>
      <c r="D2490" t="inlineStr">
        <is>
          <t>VÄSTERNORRLANDS LÄN</t>
        </is>
      </c>
      <c r="E2490" t="inlineStr">
        <is>
          <t>ÖRNSKÖLDSVIK</t>
        </is>
      </c>
      <c r="F2490" t="inlineStr">
        <is>
          <t>Holmen skog AB</t>
        </is>
      </c>
      <c r="G2490" t="n">
        <v>3.7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21479-2023</t>
        </is>
      </c>
      <c r="B2491" s="1" t="n">
        <v>45063</v>
      </c>
      <c r="C2491" s="1" t="n">
        <v>45955</v>
      </c>
      <c r="D2491" t="inlineStr">
        <is>
          <t>VÄSTERNORRLANDS LÄN</t>
        </is>
      </c>
      <c r="E2491" t="inlineStr">
        <is>
          <t>ÖRNSKÖLDSVIK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46082-2025</t>
        </is>
      </c>
      <c r="B2492" s="1" t="n">
        <v>45924.51133101852</v>
      </c>
      <c r="C2492" s="1" t="n">
        <v>45955</v>
      </c>
      <c r="D2492" t="inlineStr">
        <is>
          <t>VÄSTERNORRLANDS LÄN</t>
        </is>
      </c>
      <c r="E2492" t="inlineStr">
        <is>
          <t>ÖRNSKÖLDSVIK</t>
        </is>
      </c>
      <c r="G2492" t="n">
        <v>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46130-2025</t>
        </is>
      </c>
      <c r="B2493" s="1" t="n">
        <v>45924.59452546296</v>
      </c>
      <c r="C2493" s="1" t="n">
        <v>45955</v>
      </c>
      <c r="D2493" t="inlineStr">
        <is>
          <t>VÄSTERNORRLANDS LÄN</t>
        </is>
      </c>
      <c r="E2493" t="inlineStr">
        <is>
          <t>ÖRNSKÖLDSVIK</t>
        </is>
      </c>
      <c r="F2493" t="inlineStr">
        <is>
          <t>SCA</t>
        </is>
      </c>
      <c r="G2493" t="n">
        <v>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46048-2025</t>
        </is>
      </c>
      <c r="B2494" s="1" t="n">
        <v>45924</v>
      </c>
      <c r="C2494" s="1" t="n">
        <v>45955</v>
      </c>
      <c r="D2494" t="inlineStr">
        <is>
          <t>VÄSTERNORRLANDS LÄN</t>
        </is>
      </c>
      <c r="E2494" t="inlineStr">
        <is>
          <t>ÖRNSKÖLDSVIK</t>
        </is>
      </c>
      <c r="G2494" t="n">
        <v>3.5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46112-2025</t>
        </is>
      </c>
      <c r="B2495" s="1" t="n">
        <v>45924.56881944444</v>
      </c>
      <c r="C2495" s="1" t="n">
        <v>45955</v>
      </c>
      <c r="D2495" t="inlineStr">
        <is>
          <t>VÄSTERNORRLANDS LÄN</t>
        </is>
      </c>
      <c r="E2495" t="inlineStr">
        <is>
          <t>ÖRNSKÖLDSVIK</t>
        </is>
      </c>
      <c r="G2495" t="n">
        <v>1.9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37792-2025</t>
        </is>
      </c>
      <c r="B2496" s="1" t="n">
        <v>45881.31625</v>
      </c>
      <c r="C2496" s="1" t="n">
        <v>45955</v>
      </c>
      <c r="D2496" t="inlineStr">
        <is>
          <t>VÄSTERNORRLANDS LÄN</t>
        </is>
      </c>
      <c r="E2496" t="inlineStr">
        <is>
          <t>ÖRNSKÖLDSVIK</t>
        </is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37799-2025</t>
        </is>
      </c>
      <c r="B2497" s="1" t="n">
        <v>45881.34387731482</v>
      </c>
      <c r="C2497" s="1" t="n">
        <v>45955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Holmen skog AB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38053-2025</t>
        </is>
      </c>
      <c r="B2498" s="1" t="n">
        <v>45882.40902777778</v>
      </c>
      <c r="C2498" s="1" t="n">
        <v>45955</v>
      </c>
      <c r="D2498" t="inlineStr">
        <is>
          <t>VÄSTERNORRLANDS LÄN</t>
        </is>
      </c>
      <c r="E2498" t="inlineStr">
        <is>
          <t>ÖRNSKÖLDSVIK</t>
        </is>
      </c>
      <c r="G2498" t="n">
        <v>8.699999999999999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25201-2024</t>
        </is>
      </c>
      <c r="B2499" s="1" t="n">
        <v>45462.57261574074</v>
      </c>
      <c r="C2499" s="1" t="n">
        <v>45955</v>
      </c>
      <c r="D2499" t="inlineStr">
        <is>
          <t>VÄSTERNORRLANDS LÄN</t>
        </is>
      </c>
      <c r="E2499" t="inlineStr">
        <is>
          <t>ÖRNSKÖLDSVIK</t>
        </is>
      </c>
      <c r="F2499" t="inlineStr">
        <is>
          <t>Holmen skog AB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45653-2025</t>
        </is>
      </c>
      <c r="B2500" s="1" t="n">
        <v>45923.33116898148</v>
      </c>
      <c r="C2500" s="1" t="n">
        <v>45955</v>
      </c>
      <c r="D2500" t="inlineStr">
        <is>
          <t>VÄSTERNORRLANDS LÄN</t>
        </is>
      </c>
      <c r="E2500" t="inlineStr">
        <is>
          <t>ÖRNSKÖLDSVIK</t>
        </is>
      </c>
      <c r="G2500" t="n">
        <v>2.6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35030-2023</t>
        </is>
      </c>
      <c r="B2501" s="1" t="n">
        <v>45145.33144675926</v>
      </c>
      <c r="C2501" s="1" t="n">
        <v>45955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3.8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46105-2025</t>
        </is>
      </c>
      <c r="B2502" s="1" t="n">
        <v>45924.55243055556</v>
      </c>
      <c r="C2502" s="1" t="n">
        <v>45955</v>
      </c>
      <c r="D2502" t="inlineStr">
        <is>
          <t>VÄSTERNORRLANDS LÄN</t>
        </is>
      </c>
      <c r="E2502" t="inlineStr">
        <is>
          <t>ÖRNSKÖLDSVIK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45880-2025</t>
        </is>
      </c>
      <c r="B2503" s="1" t="n">
        <v>45923.6609837963</v>
      </c>
      <c r="C2503" s="1" t="n">
        <v>45955</v>
      </c>
      <c r="D2503" t="inlineStr">
        <is>
          <t>VÄSTERNORRLANDS LÄN</t>
        </is>
      </c>
      <c r="E2503" t="inlineStr">
        <is>
          <t>ÖRNSKÖLDSVIK</t>
        </is>
      </c>
      <c r="F2503" t="inlineStr">
        <is>
          <t>Holmen skog AB</t>
        </is>
      </c>
      <c r="G2503" t="n">
        <v>2.1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27197-2023</t>
        </is>
      </c>
      <c r="B2504" s="1" t="n">
        <v>45092</v>
      </c>
      <c r="C2504" s="1" t="n">
        <v>45955</v>
      </c>
      <c r="D2504" t="inlineStr">
        <is>
          <t>VÄSTERNORRLANDS LÄN</t>
        </is>
      </c>
      <c r="E2504" t="inlineStr">
        <is>
          <t>ÖRNSKÖLDSVIK</t>
        </is>
      </c>
      <c r="G2504" t="n">
        <v>1.1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29170-2024</t>
        </is>
      </c>
      <c r="B2505" s="1" t="n">
        <v>45482</v>
      </c>
      <c r="C2505" s="1" t="n">
        <v>45955</v>
      </c>
      <c r="D2505" t="inlineStr">
        <is>
          <t>VÄSTERNORRLANDS LÄN</t>
        </is>
      </c>
      <c r="E2505" t="inlineStr">
        <is>
          <t>ÖRNSKÖLDSVIK</t>
        </is>
      </c>
      <c r="G2505" t="n">
        <v>1.2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46992-2024</t>
        </is>
      </c>
      <c r="B2506" s="1" t="n">
        <v>45586.36938657407</v>
      </c>
      <c r="C2506" s="1" t="n">
        <v>45955</v>
      </c>
      <c r="D2506" t="inlineStr">
        <is>
          <t>VÄSTERNORRLANDS LÄN</t>
        </is>
      </c>
      <c r="E2506" t="inlineStr">
        <is>
          <t>ÖRNSKÖLDSVIK</t>
        </is>
      </c>
      <c r="G2506" t="n">
        <v>2.8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36678-2024</t>
        </is>
      </c>
      <c r="B2507" s="1" t="n">
        <v>45537.6525</v>
      </c>
      <c r="C2507" s="1" t="n">
        <v>45955</v>
      </c>
      <c r="D2507" t="inlineStr">
        <is>
          <t>VÄSTERNORRLANDS LÄN</t>
        </is>
      </c>
      <c r="E2507" t="inlineStr">
        <is>
          <t>ÖRNSKÖLDSVIK</t>
        </is>
      </c>
      <c r="F2507" t="inlineStr">
        <is>
          <t>Holmen skog AB</t>
        </is>
      </c>
      <c r="G2507" t="n">
        <v>0.8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14201-2023</t>
        </is>
      </c>
      <c r="B2508" s="1" t="n">
        <v>45009</v>
      </c>
      <c r="C2508" s="1" t="n">
        <v>45955</v>
      </c>
      <c r="D2508" t="inlineStr">
        <is>
          <t>VÄSTERNORRLANDS LÄN</t>
        </is>
      </c>
      <c r="E2508" t="inlineStr">
        <is>
          <t>ÖRNSKÖLDSVIK</t>
        </is>
      </c>
      <c r="G2508" t="n">
        <v>1.8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57994-2023</t>
        </is>
      </c>
      <c r="B2509" s="1" t="n">
        <v>45247.6033912037</v>
      </c>
      <c r="C2509" s="1" t="n">
        <v>45955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Holmen skog AB</t>
        </is>
      </c>
      <c r="G2509" t="n">
        <v>1.3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33479-2023</t>
        </is>
      </c>
      <c r="B2510" s="1" t="n">
        <v>45131</v>
      </c>
      <c r="C2510" s="1" t="n">
        <v>45955</v>
      </c>
      <c r="D2510" t="inlineStr">
        <is>
          <t>VÄSTERNORRLANDS LÄN</t>
        </is>
      </c>
      <c r="E2510" t="inlineStr">
        <is>
          <t>ÖRNSKÖLDSVIK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580-2023</t>
        </is>
      </c>
      <c r="B2511" s="1" t="n">
        <v>44930</v>
      </c>
      <c r="C2511" s="1" t="n">
        <v>45955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Kommuner</t>
        </is>
      </c>
      <c r="G2511" t="n">
        <v>5.9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52982-2024</t>
        </is>
      </c>
      <c r="B2512" s="1" t="n">
        <v>45611.35518518519</v>
      </c>
      <c r="C2512" s="1" t="n">
        <v>45955</v>
      </c>
      <c r="D2512" t="inlineStr">
        <is>
          <t>VÄSTERNORRLANDS LÄN</t>
        </is>
      </c>
      <c r="E2512" t="inlineStr">
        <is>
          <t>ÖRNSKÖLDSVIK</t>
        </is>
      </c>
      <c r="F2512" t="inlineStr">
        <is>
          <t>Holmen skog AB</t>
        </is>
      </c>
      <c r="G2512" t="n">
        <v>11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33917-2024</t>
        </is>
      </c>
      <c r="B2513" s="1" t="n">
        <v>45523</v>
      </c>
      <c r="C2513" s="1" t="n">
        <v>45955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56966-2024</t>
        </is>
      </c>
      <c r="B2514" s="1" t="n">
        <v>45628.66023148148</v>
      </c>
      <c r="C2514" s="1" t="n">
        <v>45955</v>
      </c>
      <c r="D2514" t="inlineStr">
        <is>
          <t>VÄSTERNORRLANDS LÄN</t>
        </is>
      </c>
      <c r="E2514" t="inlineStr">
        <is>
          <t>ÖRNSKÖLDSVIK</t>
        </is>
      </c>
      <c r="G2514" t="n">
        <v>1.5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34760-2024</t>
        </is>
      </c>
      <c r="B2515" s="1" t="n">
        <v>45526</v>
      </c>
      <c r="C2515" s="1" t="n">
        <v>45955</v>
      </c>
      <c r="D2515" t="inlineStr">
        <is>
          <t>VÄSTERNORRLANDS LÄN</t>
        </is>
      </c>
      <c r="E2515" t="inlineStr">
        <is>
          <t>ÖRNSKÖLDSVIK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34751-2024</t>
        </is>
      </c>
      <c r="B2516" s="1" t="n">
        <v>45526</v>
      </c>
      <c r="C2516" s="1" t="n">
        <v>45955</v>
      </c>
      <c r="D2516" t="inlineStr">
        <is>
          <t>VÄSTERNORRLANDS LÄN</t>
        </is>
      </c>
      <c r="E2516" t="inlineStr">
        <is>
          <t>ÖRNSKÖLDSVIK</t>
        </is>
      </c>
      <c r="G2516" t="n">
        <v>1.6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17356-2023</t>
        </is>
      </c>
      <c r="B2517" s="1" t="n">
        <v>45033</v>
      </c>
      <c r="C2517" s="1" t="n">
        <v>45955</v>
      </c>
      <c r="D2517" t="inlineStr">
        <is>
          <t>VÄSTERNORRLANDS LÄN</t>
        </is>
      </c>
      <c r="E2517" t="inlineStr">
        <is>
          <t>ÖRNSKÖLDSVIK</t>
        </is>
      </c>
      <c r="G2517" t="n">
        <v>18.3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10385-2023</t>
        </is>
      </c>
      <c r="B2518" s="1" t="n">
        <v>44987</v>
      </c>
      <c r="C2518" s="1" t="n">
        <v>45955</v>
      </c>
      <c r="D2518" t="inlineStr">
        <is>
          <t>VÄSTERNORRLANDS LÄN</t>
        </is>
      </c>
      <c r="E2518" t="inlineStr">
        <is>
          <t>ÖRNSKÖLDSVIK</t>
        </is>
      </c>
      <c r="G2518" t="n">
        <v>0.4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10387-2023</t>
        </is>
      </c>
      <c r="B2519" s="1" t="n">
        <v>44987</v>
      </c>
      <c r="C2519" s="1" t="n">
        <v>45955</v>
      </c>
      <c r="D2519" t="inlineStr">
        <is>
          <t>VÄSTERNORRLANDS LÄN</t>
        </is>
      </c>
      <c r="E2519" t="inlineStr">
        <is>
          <t>ÖRNSKÖLDSVIK</t>
        </is>
      </c>
      <c r="G2519" t="n">
        <v>3.2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6210-2025</t>
        </is>
      </c>
      <c r="B2520" s="1" t="n">
        <v>45698.49699074074</v>
      </c>
      <c r="C2520" s="1" t="n">
        <v>45955</v>
      </c>
      <c r="D2520" t="inlineStr">
        <is>
          <t>VÄSTERNORRLANDS LÄN</t>
        </is>
      </c>
      <c r="E2520" t="inlineStr">
        <is>
          <t>ÖRNSKÖLDSVIK</t>
        </is>
      </c>
      <c r="F2520" t="inlineStr">
        <is>
          <t>Holmen skog AB</t>
        </is>
      </c>
      <c r="G2520" t="n">
        <v>3.2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25151-2023</t>
        </is>
      </c>
      <c r="B2521" s="1" t="n">
        <v>45086</v>
      </c>
      <c r="C2521" s="1" t="n">
        <v>45955</v>
      </c>
      <c r="D2521" t="inlineStr">
        <is>
          <t>VÄSTERNORRLANDS LÄN</t>
        </is>
      </c>
      <c r="E2521" t="inlineStr">
        <is>
          <t>ÖRNSKÖLDSVIK</t>
        </is>
      </c>
      <c r="G2521" t="n">
        <v>3.7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28716-2025</t>
        </is>
      </c>
      <c r="B2522" s="1" t="n">
        <v>45820.34417824074</v>
      </c>
      <c r="C2522" s="1" t="n">
        <v>45955</v>
      </c>
      <c r="D2522" t="inlineStr">
        <is>
          <t>VÄSTERNORRLANDS LÄN</t>
        </is>
      </c>
      <c r="E2522" t="inlineStr">
        <is>
          <t>ÖRNSKÖLDSVIK</t>
        </is>
      </c>
      <c r="F2522" t="inlineStr">
        <is>
          <t>Holmen skog AB</t>
        </is>
      </c>
      <c r="G2522" t="n">
        <v>2.6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1416-2024</t>
        </is>
      </c>
      <c r="B2523" s="1" t="n">
        <v>45303</v>
      </c>
      <c r="C2523" s="1" t="n">
        <v>45955</v>
      </c>
      <c r="D2523" t="inlineStr">
        <is>
          <t>VÄSTERNORRLANDS LÄN</t>
        </is>
      </c>
      <c r="E2523" t="inlineStr">
        <is>
          <t>ÖRNSKÖLDSVIK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46137-2025</t>
        </is>
      </c>
      <c r="B2524" s="1" t="n">
        <v>45924.59915509259</v>
      </c>
      <c r="C2524" s="1" t="n">
        <v>45955</v>
      </c>
      <c r="D2524" t="inlineStr">
        <is>
          <t>VÄSTERNORRLANDS LÄN</t>
        </is>
      </c>
      <c r="E2524" t="inlineStr">
        <is>
          <t>ÖRNSKÖLDSVIK</t>
        </is>
      </c>
      <c r="G2524" t="n">
        <v>2.8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45801-2025</t>
        </is>
      </c>
      <c r="B2525" s="1" t="n">
        <v>45923.57716435185</v>
      </c>
      <c r="C2525" s="1" t="n">
        <v>45955</v>
      </c>
      <c r="D2525" t="inlineStr">
        <is>
          <t>VÄSTERNORRLANDS LÄN</t>
        </is>
      </c>
      <c r="E2525" t="inlineStr">
        <is>
          <t>ÖRNSKÖLDSVIK</t>
        </is>
      </c>
      <c r="F2525" t="inlineStr">
        <is>
          <t>Holmen skog AB</t>
        </is>
      </c>
      <c r="G2525" t="n">
        <v>2.2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58120-2023</t>
        </is>
      </c>
      <c r="B2526" s="1" t="n">
        <v>45249.92644675926</v>
      </c>
      <c r="C2526" s="1" t="n">
        <v>45955</v>
      </c>
      <c r="D2526" t="inlineStr">
        <is>
          <t>VÄSTERNORRLANDS LÄN</t>
        </is>
      </c>
      <c r="E2526" t="inlineStr">
        <is>
          <t>ÖRNSKÖLDSVIK</t>
        </is>
      </c>
      <c r="G2526" t="n">
        <v>3.8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23640-2023</t>
        </is>
      </c>
      <c r="B2527" s="1" t="n">
        <v>45077.52769675926</v>
      </c>
      <c r="C2527" s="1" t="n">
        <v>45955</v>
      </c>
      <c r="D2527" t="inlineStr">
        <is>
          <t>VÄSTERNORRLANDS LÄN</t>
        </is>
      </c>
      <c r="E2527" t="inlineStr">
        <is>
          <t>ÖRNSKÖLDSVIK</t>
        </is>
      </c>
      <c r="F2527" t="inlineStr">
        <is>
          <t>Holmen skog AB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41550-2023</t>
        </is>
      </c>
      <c r="B2528" s="1" t="n">
        <v>45175.57643518518</v>
      </c>
      <c r="C2528" s="1" t="n">
        <v>45955</v>
      </c>
      <c r="D2528" t="inlineStr">
        <is>
          <t>VÄSTERNORRLANDS LÄN</t>
        </is>
      </c>
      <c r="E2528" t="inlineStr">
        <is>
          <t>ÖRNSKÖLDSVIK</t>
        </is>
      </c>
      <c r="F2528" t="inlineStr">
        <is>
          <t>Holmen skog AB</t>
        </is>
      </c>
      <c r="G2528" t="n">
        <v>4.9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46977-2024</t>
        </is>
      </c>
      <c r="B2529" s="1" t="n">
        <v>45586.3478125</v>
      </c>
      <c r="C2529" s="1" t="n">
        <v>45955</v>
      </c>
      <c r="D2529" t="inlineStr">
        <is>
          <t>VÄSTERNORRLANDS LÄN</t>
        </is>
      </c>
      <c r="E2529" t="inlineStr">
        <is>
          <t>ÖRNSKÖLDSVIK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44258-2023</t>
        </is>
      </c>
      <c r="B2530" s="1" t="n">
        <v>45188.59456018519</v>
      </c>
      <c r="C2530" s="1" t="n">
        <v>45955</v>
      </c>
      <c r="D2530" t="inlineStr">
        <is>
          <t>VÄSTERNORRLANDS LÄN</t>
        </is>
      </c>
      <c r="E2530" t="inlineStr">
        <is>
          <t>ÖRNSKÖLDSVIK</t>
        </is>
      </c>
      <c r="F2530" t="inlineStr">
        <is>
          <t>Holmen skog AB</t>
        </is>
      </c>
      <c r="G2530" t="n">
        <v>4.3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21704-2022</t>
        </is>
      </c>
      <c r="B2531" s="1" t="n">
        <v>44707</v>
      </c>
      <c r="C2531" s="1" t="n">
        <v>45955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SCA</t>
        </is>
      </c>
      <c r="G2531" t="n">
        <v>1.6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21707-2022</t>
        </is>
      </c>
      <c r="B2532" s="1" t="n">
        <v>44707</v>
      </c>
      <c r="C2532" s="1" t="n">
        <v>45955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SCA</t>
        </is>
      </c>
      <c r="G2532" t="n">
        <v>1.5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21890-2023</t>
        </is>
      </c>
      <c r="B2533" s="1" t="n">
        <v>45068</v>
      </c>
      <c r="C2533" s="1" t="n">
        <v>45955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Kyrkan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37920-2023</t>
        </is>
      </c>
      <c r="B2534" s="1" t="n">
        <v>45160</v>
      </c>
      <c r="C2534" s="1" t="n">
        <v>45955</v>
      </c>
      <c r="D2534" t="inlineStr">
        <is>
          <t>VÄSTERNORRLANDS LÄN</t>
        </is>
      </c>
      <c r="E2534" t="inlineStr">
        <is>
          <t>ÖRNSKÖLDSVIK</t>
        </is>
      </c>
      <c r="G2534" t="n">
        <v>6.8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26895-2024</t>
        </is>
      </c>
      <c r="B2535" s="1" t="n">
        <v>45470.66502314815</v>
      </c>
      <c r="C2535" s="1" t="n">
        <v>45955</v>
      </c>
      <c r="D2535" t="inlineStr">
        <is>
          <t>VÄSTERNORRLANDS LÄN</t>
        </is>
      </c>
      <c r="E2535" t="inlineStr">
        <is>
          <t>ÖRNSKÖLDSVIK</t>
        </is>
      </c>
      <c r="F2535" t="inlineStr">
        <is>
          <t>Holmen skog AB</t>
        </is>
      </c>
      <c r="G2535" t="n">
        <v>0.5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47588-2023</t>
        </is>
      </c>
      <c r="B2536" s="1" t="n">
        <v>45197</v>
      </c>
      <c r="C2536" s="1" t="n">
        <v>45955</v>
      </c>
      <c r="D2536" t="inlineStr">
        <is>
          <t>VÄSTERNORRLANDS LÄN</t>
        </is>
      </c>
      <c r="E2536" t="inlineStr">
        <is>
          <t>ÖRNSKÖLDSVIK</t>
        </is>
      </c>
      <c r="G2536" t="n">
        <v>1.8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26395-2024</t>
        </is>
      </c>
      <c r="B2537" s="1" t="n">
        <v>45469.43778935185</v>
      </c>
      <c r="C2537" s="1" t="n">
        <v>45955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2.8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932-2025</t>
        </is>
      </c>
      <c r="B2538" s="1" t="n">
        <v>45666.04009259259</v>
      </c>
      <c r="C2538" s="1" t="n">
        <v>45955</v>
      </c>
      <c r="D2538" t="inlineStr">
        <is>
          <t>VÄSTERNORRLANDS LÄN</t>
        </is>
      </c>
      <c r="E2538" t="inlineStr">
        <is>
          <t>ÖRNSKÖLDSVIK</t>
        </is>
      </c>
      <c r="G2538" t="n">
        <v>0.9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31256-2023</t>
        </is>
      </c>
      <c r="B2539" s="1" t="n">
        <v>45114</v>
      </c>
      <c r="C2539" s="1" t="n">
        <v>45955</v>
      </c>
      <c r="D2539" t="inlineStr">
        <is>
          <t>VÄSTERNORRLANDS LÄN</t>
        </is>
      </c>
      <c r="E2539" t="inlineStr">
        <is>
          <t>ÖRNSKÖLDSVIK</t>
        </is>
      </c>
      <c r="F2539" t="inlineStr">
        <is>
          <t>Holmen skog AB</t>
        </is>
      </c>
      <c r="G2539" t="n">
        <v>2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37883-2025</t>
        </is>
      </c>
      <c r="B2540" s="1" t="n">
        <v>45881.50258101852</v>
      </c>
      <c r="C2540" s="1" t="n">
        <v>45955</v>
      </c>
      <c r="D2540" t="inlineStr">
        <is>
          <t>VÄSTERNORRLANDS LÄN</t>
        </is>
      </c>
      <c r="E2540" t="inlineStr">
        <is>
          <t>ÖRNSKÖLDSVIK</t>
        </is>
      </c>
      <c r="G2540" t="n">
        <v>6.7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46039-2025</t>
        </is>
      </c>
      <c r="B2541" s="1" t="n">
        <v>45924.44880787037</v>
      </c>
      <c r="C2541" s="1" t="n">
        <v>45955</v>
      </c>
      <c r="D2541" t="inlineStr">
        <is>
          <t>VÄSTERNORRLANDS LÄN</t>
        </is>
      </c>
      <c r="E2541" t="inlineStr">
        <is>
          <t>ÖRNSKÖLDSVIK</t>
        </is>
      </c>
      <c r="G2541" t="n">
        <v>5.7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46066-2025</t>
        </is>
      </c>
      <c r="B2542" s="1" t="n">
        <v>45924.48576388889</v>
      </c>
      <c r="C2542" s="1" t="n">
        <v>45955</v>
      </c>
      <c r="D2542" t="inlineStr">
        <is>
          <t>VÄSTERNORRLANDS LÄN</t>
        </is>
      </c>
      <c r="E2542" t="inlineStr">
        <is>
          <t>ÖRNSKÖLDSVIK</t>
        </is>
      </c>
      <c r="F2542" t="inlineStr">
        <is>
          <t>Holmen skog AB</t>
        </is>
      </c>
      <c r="G2542" t="n">
        <v>17.2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38150-2025</t>
        </is>
      </c>
      <c r="B2543" s="1" t="n">
        <v>45882.59444444445</v>
      </c>
      <c r="C2543" s="1" t="n">
        <v>45955</v>
      </c>
      <c r="D2543" t="inlineStr">
        <is>
          <t>VÄSTERNORRLANDS LÄN</t>
        </is>
      </c>
      <c r="E2543" t="inlineStr">
        <is>
          <t>ÖRNSKÖLDSVIK</t>
        </is>
      </c>
      <c r="F2543" t="inlineStr">
        <is>
          <t>SCA</t>
        </is>
      </c>
      <c r="G2543" t="n">
        <v>0.9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37810-2025</t>
        </is>
      </c>
      <c r="B2544" s="1" t="n">
        <v>45881.36994212963</v>
      </c>
      <c r="C2544" s="1" t="n">
        <v>45955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Holmen skog AB</t>
        </is>
      </c>
      <c r="G2544" t="n">
        <v>0.8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46030-2025</t>
        </is>
      </c>
      <c r="B2545" s="1" t="n">
        <v>45924.44329861111</v>
      </c>
      <c r="C2545" s="1" t="n">
        <v>45955</v>
      </c>
      <c r="D2545" t="inlineStr">
        <is>
          <t>VÄSTERNORRLANDS LÄN</t>
        </is>
      </c>
      <c r="E2545" t="inlineStr">
        <is>
          <t>ÖRNSKÖLDSVIK</t>
        </is>
      </c>
      <c r="F2545" t="inlineStr">
        <is>
          <t>Holmen skog AB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45671-2025</t>
        </is>
      </c>
      <c r="B2546" s="1" t="n">
        <v>45923.35511574074</v>
      </c>
      <c r="C2546" s="1" t="n">
        <v>45955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3.7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56787-2024</t>
        </is>
      </c>
      <c r="B2547" s="1" t="n">
        <v>45628.45431712963</v>
      </c>
      <c r="C2547" s="1" t="n">
        <v>45955</v>
      </c>
      <c r="D2547" t="inlineStr">
        <is>
          <t>VÄSTERNORRLANDS LÄN</t>
        </is>
      </c>
      <c r="E2547" t="inlineStr">
        <is>
          <t>ÖRNSKÖLDSVIK</t>
        </is>
      </c>
      <c r="G2547" t="n">
        <v>1.5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61339-2024</t>
        </is>
      </c>
      <c r="B2548" s="1" t="n">
        <v>45646.36876157407</v>
      </c>
      <c r="C2548" s="1" t="n">
        <v>45955</v>
      </c>
      <c r="D2548" t="inlineStr">
        <is>
          <t>VÄSTERNORRLANDS LÄN</t>
        </is>
      </c>
      <c r="E2548" t="inlineStr">
        <is>
          <t>ÖRNSKÖLDSVIK</t>
        </is>
      </c>
      <c r="G2548" t="n">
        <v>8.5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56022-2023</t>
        </is>
      </c>
      <c r="B2549" s="1" t="n">
        <v>45233</v>
      </c>
      <c r="C2549" s="1" t="n">
        <v>45955</v>
      </c>
      <c r="D2549" t="inlineStr">
        <is>
          <t>VÄSTERNORRLANDS LÄN</t>
        </is>
      </c>
      <c r="E2549" t="inlineStr">
        <is>
          <t>ÖRNSKÖLDSVIK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2257-2025</t>
        </is>
      </c>
      <c r="B2550" s="1" t="n">
        <v>45673.51421296296</v>
      </c>
      <c r="C2550" s="1" t="n">
        <v>45955</v>
      </c>
      <c r="D2550" t="inlineStr">
        <is>
          <t>VÄSTERNORRLANDS LÄN</t>
        </is>
      </c>
      <c r="E2550" t="inlineStr">
        <is>
          <t>ÖRNSKÖLDSVIK</t>
        </is>
      </c>
      <c r="G2550" t="n">
        <v>1.6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48741-2023</t>
        </is>
      </c>
      <c r="B2551" s="1" t="n">
        <v>45208</v>
      </c>
      <c r="C2551" s="1" t="n">
        <v>45955</v>
      </c>
      <c r="D2551" t="inlineStr">
        <is>
          <t>VÄSTERNORRLANDS LÄN</t>
        </is>
      </c>
      <c r="E2551" t="inlineStr">
        <is>
          <t>ÖRNSKÖLDSVIK</t>
        </is>
      </c>
      <c r="G2551" t="n">
        <v>0.2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34648-2024</t>
        </is>
      </c>
      <c r="B2552" s="1" t="n">
        <v>45526</v>
      </c>
      <c r="C2552" s="1" t="n">
        <v>45955</v>
      </c>
      <c r="D2552" t="inlineStr">
        <is>
          <t>VÄSTERNORRLANDS LÄN</t>
        </is>
      </c>
      <c r="E2552" t="inlineStr">
        <is>
          <t>ÖRNSKÖLDSVIK</t>
        </is>
      </c>
      <c r="G2552" t="n">
        <v>1.2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8664-2025</t>
        </is>
      </c>
      <c r="B2553" s="1" t="n">
        <v>45712.40648148148</v>
      </c>
      <c r="C2553" s="1" t="n">
        <v>45955</v>
      </c>
      <c r="D2553" t="inlineStr">
        <is>
          <t>VÄSTERNORRLANDS LÄN</t>
        </is>
      </c>
      <c r="E2553" t="inlineStr">
        <is>
          <t>ÖRNSKÖLDSVIK</t>
        </is>
      </c>
      <c r="G2553" t="n">
        <v>13.3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37890-2025</t>
        </is>
      </c>
      <c r="B2554" s="1" t="n">
        <v>45881.52633101852</v>
      </c>
      <c r="C2554" s="1" t="n">
        <v>45955</v>
      </c>
      <c r="D2554" t="inlineStr">
        <is>
          <t>VÄSTERNORRLANDS LÄN</t>
        </is>
      </c>
      <c r="E2554" t="inlineStr">
        <is>
          <t>ÖRNSKÖLDSVIK</t>
        </is>
      </c>
      <c r="G2554" t="n">
        <v>3.5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55417-2024</t>
        </is>
      </c>
      <c r="B2555" s="1" t="n">
        <v>45622.37831018519</v>
      </c>
      <c r="C2555" s="1" t="n">
        <v>45955</v>
      </c>
      <c r="D2555" t="inlineStr">
        <is>
          <t>VÄSTERNORRLANDS LÄN</t>
        </is>
      </c>
      <c r="E2555" t="inlineStr">
        <is>
          <t>ÖRNSKÖLDSVIK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56095-2024</t>
        </is>
      </c>
      <c r="B2556" s="1" t="n">
        <v>45624.41864583334</v>
      </c>
      <c r="C2556" s="1" t="n">
        <v>45955</v>
      </c>
      <c r="D2556" t="inlineStr">
        <is>
          <t>VÄSTERNORRLANDS LÄN</t>
        </is>
      </c>
      <c r="E2556" t="inlineStr">
        <is>
          <t>ÖRNSKÖLDSVIK</t>
        </is>
      </c>
      <c r="F2556" t="inlineStr">
        <is>
          <t>Holmen skog AB</t>
        </is>
      </c>
      <c r="G2556" t="n">
        <v>2.3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49076-2023</t>
        </is>
      </c>
      <c r="B2557" s="1" t="n">
        <v>45210</v>
      </c>
      <c r="C2557" s="1" t="n">
        <v>45955</v>
      </c>
      <c r="D2557" t="inlineStr">
        <is>
          <t>VÄSTERNORRLANDS LÄN</t>
        </is>
      </c>
      <c r="E2557" t="inlineStr">
        <is>
          <t>ÖRNSKÖLDSVIK</t>
        </is>
      </c>
      <c r="F2557" t="inlineStr">
        <is>
          <t>Holmen skog AB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21893-2024</t>
        </is>
      </c>
      <c r="B2558" s="1" t="n">
        <v>45443.40269675926</v>
      </c>
      <c r="C2558" s="1" t="n">
        <v>45955</v>
      </c>
      <c r="D2558" t="inlineStr">
        <is>
          <t>VÄSTERNORRLANDS LÄN</t>
        </is>
      </c>
      <c r="E2558" t="inlineStr">
        <is>
          <t>ÖRNSKÖLDSVIK</t>
        </is>
      </c>
      <c r="F2558" t="inlineStr">
        <is>
          <t>Holmen skog AB</t>
        </is>
      </c>
      <c r="G2558" t="n">
        <v>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37986-2025</t>
        </is>
      </c>
      <c r="B2559" s="1" t="n">
        <v>45881</v>
      </c>
      <c r="C2559" s="1" t="n">
        <v>45955</v>
      </c>
      <c r="D2559" t="inlineStr">
        <is>
          <t>VÄSTERNORRLANDS LÄN</t>
        </is>
      </c>
      <c r="E2559" t="inlineStr">
        <is>
          <t>ÖRNSKÖLDSVIK</t>
        </is>
      </c>
      <c r="G2559" t="n">
        <v>2.8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48884-2024</t>
        </is>
      </c>
      <c r="B2560" s="1" t="n">
        <v>45594</v>
      </c>
      <c r="C2560" s="1" t="n">
        <v>45955</v>
      </c>
      <c r="D2560" t="inlineStr">
        <is>
          <t>VÄSTERNORRLANDS LÄN</t>
        </is>
      </c>
      <c r="E2560" t="inlineStr">
        <is>
          <t>ÖRNSKÖLDSVIK</t>
        </is>
      </c>
      <c r="G2560" t="n">
        <v>2.8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38038-2025</t>
        </is>
      </c>
      <c r="B2561" s="1" t="n">
        <v>45882.37533564815</v>
      </c>
      <c r="C2561" s="1" t="n">
        <v>45955</v>
      </c>
      <c r="D2561" t="inlineStr">
        <is>
          <t>VÄSTERNORRLANDS LÄN</t>
        </is>
      </c>
      <c r="E2561" t="inlineStr">
        <is>
          <t>ÖRNSKÖLDSVIK</t>
        </is>
      </c>
      <c r="F2561" t="inlineStr">
        <is>
          <t>Holmen skog AB</t>
        </is>
      </c>
      <c r="G2561" t="n">
        <v>1.7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58342-2024</t>
        </is>
      </c>
      <c r="B2562" s="1" t="n">
        <v>45632</v>
      </c>
      <c r="C2562" s="1" t="n">
        <v>45955</v>
      </c>
      <c r="D2562" t="inlineStr">
        <is>
          <t>VÄSTERNORRLANDS LÄN</t>
        </is>
      </c>
      <c r="E2562" t="inlineStr">
        <is>
          <t>ÖRNSKÖLDSVIK</t>
        </is>
      </c>
      <c r="G2562" t="n">
        <v>2.9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52245-2023</t>
        </is>
      </c>
      <c r="B2563" s="1" t="n">
        <v>45224.49927083333</v>
      </c>
      <c r="C2563" s="1" t="n">
        <v>45955</v>
      </c>
      <c r="D2563" t="inlineStr">
        <is>
          <t>VÄSTERNORRLANDS LÄN</t>
        </is>
      </c>
      <c r="E2563" t="inlineStr">
        <is>
          <t>ÖRNSKÖLDSVIK</t>
        </is>
      </c>
      <c r="F2563" t="inlineStr">
        <is>
          <t>Holmen skog AB</t>
        </is>
      </c>
      <c r="G2563" t="n">
        <v>7.5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7909-2025</t>
        </is>
      </c>
      <c r="B2564" s="1" t="n">
        <v>45707</v>
      </c>
      <c r="C2564" s="1" t="n">
        <v>45955</v>
      </c>
      <c r="D2564" t="inlineStr">
        <is>
          <t>VÄSTERNORRLANDS LÄN</t>
        </is>
      </c>
      <c r="E2564" t="inlineStr">
        <is>
          <t>ÖRNSKÖLDSVIK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45772-2025</t>
        </is>
      </c>
      <c r="B2565" s="1" t="n">
        <v>45923.53576388889</v>
      </c>
      <c r="C2565" s="1" t="n">
        <v>45955</v>
      </c>
      <c r="D2565" t="inlineStr">
        <is>
          <t>VÄSTERNORRLANDS LÄN</t>
        </is>
      </c>
      <c r="E2565" t="inlineStr">
        <is>
          <t>ÖRNSKÖLDSVIK</t>
        </is>
      </c>
      <c r="G2565" t="n">
        <v>4.3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46107-2025</t>
        </is>
      </c>
      <c r="B2566" s="1" t="n">
        <v>45924.55260416667</v>
      </c>
      <c r="C2566" s="1" t="n">
        <v>45955</v>
      </c>
      <c r="D2566" t="inlineStr">
        <is>
          <t>VÄSTERNORRLANDS LÄN</t>
        </is>
      </c>
      <c r="E2566" t="inlineStr">
        <is>
          <t>ÖRNSKÖLDSVIK</t>
        </is>
      </c>
      <c r="G2566" t="n">
        <v>12.2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46146-2025</t>
        </is>
      </c>
      <c r="B2567" s="1" t="n">
        <v>45924.60825231481</v>
      </c>
      <c r="C2567" s="1" t="n">
        <v>45955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28.7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36282-2023</t>
        </is>
      </c>
      <c r="B2568" s="1" t="n">
        <v>45149</v>
      </c>
      <c r="C2568" s="1" t="n">
        <v>45955</v>
      </c>
      <c r="D2568" t="inlineStr">
        <is>
          <t>VÄSTERNORRLANDS LÄN</t>
        </is>
      </c>
      <c r="E2568" t="inlineStr">
        <is>
          <t>ÖRNSKÖLDSVIK</t>
        </is>
      </c>
      <c r="G2568" t="n">
        <v>1.4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5439-2025</t>
        </is>
      </c>
      <c r="B2569" s="1" t="n">
        <v>45692</v>
      </c>
      <c r="C2569" s="1" t="n">
        <v>45955</v>
      </c>
      <c r="D2569" t="inlineStr">
        <is>
          <t>VÄSTERNORRLANDS LÄN</t>
        </is>
      </c>
      <c r="E2569" t="inlineStr">
        <is>
          <t>ÖRNSKÖLDSVIK</t>
        </is>
      </c>
      <c r="G2569" t="n">
        <v>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50878-2023</t>
        </is>
      </c>
      <c r="B2570" s="1" t="n">
        <v>45218</v>
      </c>
      <c r="C2570" s="1" t="n">
        <v>45955</v>
      </c>
      <c r="D2570" t="inlineStr">
        <is>
          <t>VÄSTERNORRLANDS LÄN</t>
        </is>
      </c>
      <c r="E2570" t="inlineStr">
        <is>
          <t>ÖRNSKÖLDSVIK</t>
        </is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10784-2023</t>
        </is>
      </c>
      <c r="B2571" s="1" t="n">
        <v>44988</v>
      </c>
      <c r="C2571" s="1" t="n">
        <v>45955</v>
      </c>
      <c r="D2571" t="inlineStr">
        <is>
          <t>VÄSTERNORRLANDS LÄN</t>
        </is>
      </c>
      <c r="E2571" t="inlineStr">
        <is>
          <t>ÖRNSKÖLDSVIK</t>
        </is>
      </c>
      <c r="F2571" t="inlineStr">
        <is>
          <t>SCA</t>
        </is>
      </c>
      <c r="G2571" t="n">
        <v>2.2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1531-2025</t>
        </is>
      </c>
      <c r="B2572" s="1" t="n">
        <v>45670.4811574074</v>
      </c>
      <c r="C2572" s="1" t="n">
        <v>45955</v>
      </c>
      <c r="D2572" t="inlineStr">
        <is>
          <t>VÄSTERNORRLANDS LÄN</t>
        </is>
      </c>
      <c r="E2572" t="inlineStr">
        <is>
          <t>ÖRNSKÖLDSVIK</t>
        </is>
      </c>
      <c r="G2572" t="n">
        <v>2.6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37133-2024</t>
        </is>
      </c>
      <c r="B2573" s="1" t="n">
        <v>45539.57289351852</v>
      </c>
      <c r="C2573" s="1" t="n">
        <v>45955</v>
      </c>
      <c r="D2573" t="inlineStr">
        <is>
          <t>VÄSTERNORRLANDS LÄN</t>
        </is>
      </c>
      <c r="E2573" t="inlineStr">
        <is>
          <t>ÖRNSKÖLDSVIK</t>
        </is>
      </c>
      <c r="F2573" t="inlineStr">
        <is>
          <t>Holmen skog AB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23840-2023</t>
        </is>
      </c>
      <c r="B2574" s="1" t="n">
        <v>45078</v>
      </c>
      <c r="C2574" s="1" t="n">
        <v>45955</v>
      </c>
      <c r="D2574" t="inlineStr">
        <is>
          <t>VÄSTERNORRLANDS LÄN</t>
        </is>
      </c>
      <c r="E2574" t="inlineStr">
        <is>
          <t>ÖRNSKÖLDSVIK</t>
        </is>
      </c>
      <c r="F2574" t="inlineStr">
        <is>
          <t>Holmen skog AB</t>
        </is>
      </c>
      <c r="G2574" t="n">
        <v>6.5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69593-2021</t>
        </is>
      </c>
      <c r="B2575" s="1" t="n">
        <v>44532.37070601852</v>
      </c>
      <c r="C2575" s="1" t="n">
        <v>45955</v>
      </c>
      <c r="D2575" t="inlineStr">
        <is>
          <t>VÄSTERNORRLANDS LÄN</t>
        </is>
      </c>
      <c r="E2575" t="inlineStr">
        <is>
          <t>ÖRNSKÖLDSVIK</t>
        </is>
      </c>
      <c r="G2575" t="n">
        <v>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52658-2024</t>
        </is>
      </c>
      <c r="B2576" s="1" t="n">
        <v>45610.35798611111</v>
      </c>
      <c r="C2576" s="1" t="n">
        <v>45955</v>
      </c>
      <c r="D2576" t="inlineStr">
        <is>
          <t>VÄSTERNORRLANDS LÄN</t>
        </is>
      </c>
      <c r="E2576" t="inlineStr">
        <is>
          <t>ÖRNSKÖLDSVIK</t>
        </is>
      </c>
      <c r="F2576" t="inlineStr">
        <is>
          <t>Holmen skog AB</t>
        </is>
      </c>
      <c r="G2576" t="n">
        <v>4.4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37150-2023</t>
        </is>
      </c>
      <c r="B2577" s="1" t="n">
        <v>45155.59532407407</v>
      </c>
      <c r="C2577" s="1" t="n">
        <v>45955</v>
      </c>
      <c r="D2577" t="inlineStr">
        <is>
          <t>VÄSTERNORRLANDS LÄN</t>
        </is>
      </c>
      <c r="E2577" t="inlineStr">
        <is>
          <t>ÖRNSKÖLDSVIK</t>
        </is>
      </c>
      <c r="F2577" t="inlineStr">
        <is>
          <t>Holmen skog AB</t>
        </is>
      </c>
      <c r="G2577" t="n">
        <v>1.9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46481-2023</t>
        </is>
      </c>
      <c r="B2578" s="1" t="n">
        <v>45194</v>
      </c>
      <c r="C2578" s="1" t="n">
        <v>45955</v>
      </c>
      <c r="D2578" t="inlineStr">
        <is>
          <t>VÄSTERNORRLANDS LÄN</t>
        </is>
      </c>
      <c r="E2578" t="inlineStr">
        <is>
          <t>ÖRNSKÖLDSVIK</t>
        </is>
      </c>
      <c r="G2578" t="n">
        <v>18.8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40066-2023</t>
        </is>
      </c>
      <c r="B2579" s="1" t="n">
        <v>45168</v>
      </c>
      <c r="C2579" s="1" t="n">
        <v>45955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43169-2024</t>
        </is>
      </c>
      <c r="B2580" s="1" t="n">
        <v>45567.65694444445</v>
      </c>
      <c r="C2580" s="1" t="n">
        <v>45955</v>
      </c>
      <c r="D2580" t="inlineStr">
        <is>
          <t>VÄSTERNORRLANDS LÄN</t>
        </is>
      </c>
      <c r="E2580" t="inlineStr">
        <is>
          <t>ÖRNSKÖLDSVIK</t>
        </is>
      </c>
      <c r="F2580" t="inlineStr">
        <is>
          <t>Holmen skog AB</t>
        </is>
      </c>
      <c r="G2580" t="n">
        <v>1.4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42059-2023</t>
        </is>
      </c>
      <c r="B2581" s="1" t="n">
        <v>45177.56361111111</v>
      </c>
      <c r="C2581" s="1" t="n">
        <v>45955</v>
      </c>
      <c r="D2581" t="inlineStr">
        <is>
          <t>VÄSTERNORRLANDS LÄN</t>
        </is>
      </c>
      <c r="E2581" t="inlineStr">
        <is>
          <t>ÖRNSKÖLDSVIK</t>
        </is>
      </c>
      <c r="G2581" t="n">
        <v>1.8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58710-2024</t>
        </is>
      </c>
      <c r="B2582" s="1" t="n">
        <v>45635.64413194444</v>
      </c>
      <c r="C2582" s="1" t="n">
        <v>45955</v>
      </c>
      <c r="D2582" t="inlineStr">
        <is>
          <t>VÄSTERNORRLANDS LÄN</t>
        </is>
      </c>
      <c r="E2582" t="inlineStr">
        <is>
          <t>ÖRNSKÖLDSVIK</t>
        </is>
      </c>
      <c r="G2582" t="n">
        <v>2.3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48703-2023</t>
        </is>
      </c>
      <c r="B2583" s="1" t="n">
        <v>45208</v>
      </c>
      <c r="C2583" s="1" t="n">
        <v>45955</v>
      </c>
      <c r="D2583" t="inlineStr">
        <is>
          <t>VÄSTERNORRLANDS LÄN</t>
        </is>
      </c>
      <c r="E2583" t="inlineStr">
        <is>
          <t>ÖRNSKÖLDSVIK</t>
        </is>
      </c>
      <c r="G2583" t="n">
        <v>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59451-2023</t>
        </is>
      </c>
      <c r="B2584" s="1" t="n">
        <v>45254</v>
      </c>
      <c r="C2584" s="1" t="n">
        <v>45955</v>
      </c>
      <c r="D2584" t="inlineStr">
        <is>
          <t>VÄSTERNORRLANDS LÄN</t>
        </is>
      </c>
      <c r="E2584" t="inlineStr">
        <is>
          <t>ÖRNSKÖLDSVIK</t>
        </is>
      </c>
      <c r="G2584" t="n">
        <v>5.9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46619-2025</t>
        </is>
      </c>
      <c r="B2585" s="1" t="n">
        <v>45926.43356481481</v>
      </c>
      <c r="C2585" s="1" t="n">
        <v>45955</v>
      </c>
      <c r="D2585" t="inlineStr">
        <is>
          <t>VÄSTERNORRLANDS LÄN</t>
        </is>
      </c>
      <c r="E2585" t="inlineStr">
        <is>
          <t>ÖRNSKÖLDSVIK</t>
        </is>
      </c>
      <c r="F2585" t="inlineStr">
        <is>
          <t>Holmen skog AB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48010-2023</t>
        </is>
      </c>
      <c r="B2586" s="1" t="n">
        <v>45204</v>
      </c>
      <c r="C2586" s="1" t="n">
        <v>45955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Holmen skog AB</t>
        </is>
      </c>
      <c r="G2586" t="n">
        <v>0.6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46322-2025</t>
        </is>
      </c>
      <c r="B2587" s="1" t="n">
        <v>45925.44989583334</v>
      </c>
      <c r="C2587" s="1" t="n">
        <v>45955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Holmen skog AB</t>
        </is>
      </c>
      <c r="G2587" t="n">
        <v>3.3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40559-2021</t>
        </is>
      </c>
      <c r="B2588" s="1" t="n">
        <v>44420.43424768518</v>
      </c>
      <c r="C2588" s="1" t="n">
        <v>45955</v>
      </c>
      <c r="D2588" t="inlineStr">
        <is>
          <t>VÄSTERNORRLANDS LÄN</t>
        </is>
      </c>
      <c r="E2588" t="inlineStr">
        <is>
          <t>ÖRNSKÖLDSVIK</t>
        </is>
      </c>
      <c r="G2588" t="n">
        <v>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34603-2024</t>
        </is>
      </c>
      <c r="B2589" s="1" t="n">
        <v>45526.40513888889</v>
      </c>
      <c r="C2589" s="1" t="n">
        <v>45955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Holmen skog AB</t>
        </is>
      </c>
      <c r="G2589" t="n">
        <v>3.7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41710-2023</t>
        </is>
      </c>
      <c r="B2590" s="1" t="n">
        <v>45173</v>
      </c>
      <c r="C2590" s="1" t="n">
        <v>45955</v>
      </c>
      <c r="D2590" t="inlineStr">
        <is>
          <t>VÄSTERNORRLANDS LÄN</t>
        </is>
      </c>
      <c r="E2590" t="inlineStr">
        <is>
          <t>ÖRNSKÖLDSVIK</t>
        </is>
      </c>
      <c r="G2590" t="n">
        <v>6.1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24277-2024</t>
        </is>
      </c>
      <c r="B2591" s="1" t="n">
        <v>45457.43934027778</v>
      </c>
      <c r="C2591" s="1" t="n">
        <v>45955</v>
      </c>
      <c r="D2591" t="inlineStr">
        <is>
          <t>VÄSTERNORRLANDS LÄN</t>
        </is>
      </c>
      <c r="E2591" t="inlineStr">
        <is>
          <t>ÖRNSKÖLDSVIK</t>
        </is>
      </c>
      <c r="G2591" t="n">
        <v>2.3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67448-2021</t>
        </is>
      </c>
      <c r="B2592" s="1" t="n">
        <v>44524</v>
      </c>
      <c r="C2592" s="1" t="n">
        <v>45955</v>
      </c>
      <c r="D2592" t="inlineStr">
        <is>
          <t>VÄSTERNORRLANDS LÄN</t>
        </is>
      </c>
      <c r="E2592" t="inlineStr">
        <is>
          <t>ÖRNSKÖLDSVIK</t>
        </is>
      </c>
      <c r="F2592" t="inlineStr">
        <is>
          <t>Holmen skog AB</t>
        </is>
      </c>
      <c r="G2592" t="n">
        <v>1.7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8053-2024</t>
        </is>
      </c>
      <c r="B2593" s="1" t="n">
        <v>45351.35907407408</v>
      </c>
      <c r="C2593" s="1" t="n">
        <v>45955</v>
      </c>
      <c r="D2593" t="inlineStr">
        <is>
          <t>VÄSTERNORRLANDS LÄN</t>
        </is>
      </c>
      <c r="E2593" t="inlineStr">
        <is>
          <t>ÖRNSKÖLDSVIK</t>
        </is>
      </c>
      <c r="G2593" t="n">
        <v>6.2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19336-2025</t>
        </is>
      </c>
      <c r="B2594" s="1" t="n">
        <v>45769.58902777778</v>
      </c>
      <c r="C2594" s="1" t="n">
        <v>45955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46711-2025</t>
        </is>
      </c>
      <c r="B2595" s="1" t="n">
        <v>45926.57376157407</v>
      </c>
      <c r="C2595" s="1" t="n">
        <v>45955</v>
      </c>
      <c r="D2595" t="inlineStr">
        <is>
          <t>VÄSTERNORRLANDS LÄN</t>
        </is>
      </c>
      <c r="E2595" t="inlineStr">
        <is>
          <t>ÖRNSKÖLDSVIK</t>
        </is>
      </c>
      <c r="G2595" t="n">
        <v>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46734-2025</t>
        </is>
      </c>
      <c r="B2596" s="1" t="n">
        <v>45926.59780092593</v>
      </c>
      <c r="C2596" s="1" t="n">
        <v>45955</v>
      </c>
      <c r="D2596" t="inlineStr">
        <is>
          <t>VÄSTERNORRLANDS LÄN</t>
        </is>
      </c>
      <c r="E2596" t="inlineStr">
        <is>
          <t>ÖRNSKÖLDSVIK</t>
        </is>
      </c>
      <c r="G2596" t="n">
        <v>0.9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46129-2025</t>
        </is>
      </c>
      <c r="B2597" s="1" t="n">
        <v>45924.59431712963</v>
      </c>
      <c r="C2597" s="1" t="n">
        <v>45955</v>
      </c>
      <c r="D2597" t="inlineStr">
        <is>
          <t>VÄSTERNORRLANDS LÄN</t>
        </is>
      </c>
      <c r="E2597" t="inlineStr">
        <is>
          <t>ÖRNSKÖLDSVIK</t>
        </is>
      </c>
      <c r="F2597" t="inlineStr">
        <is>
          <t>SCA</t>
        </is>
      </c>
      <c r="G2597" t="n">
        <v>8.9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40244-2021</t>
        </is>
      </c>
      <c r="B2598" s="1" t="n">
        <v>44419</v>
      </c>
      <c r="C2598" s="1" t="n">
        <v>45955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Holmen skog AB</t>
        </is>
      </c>
      <c r="G2598" t="n">
        <v>3.8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18274-2025</t>
        </is>
      </c>
      <c r="B2599" s="1" t="n">
        <v>45762.37736111111</v>
      </c>
      <c r="C2599" s="1" t="n">
        <v>45955</v>
      </c>
      <c r="D2599" t="inlineStr">
        <is>
          <t>VÄSTERNORRLANDS LÄN</t>
        </is>
      </c>
      <c r="E2599" t="inlineStr">
        <is>
          <t>ÖRNSKÖLDSVIK</t>
        </is>
      </c>
      <c r="F2599" t="inlineStr">
        <is>
          <t>Holmen skog AB</t>
        </is>
      </c>
      <c r="G2599" t="n">
        <v>9.6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34917-2024</t>
        </is>
      </c>
      <c r="B2600" s="1" t="n">
        <v>45527.43394675926</v>
      </c>
      <c r="C2600" s="1" t="n">
        <v>45955</v>
      </c>
      <c r="D2600" t="inlineStr">
        <is>
          <t>VÄSTERNORRLANDS LÄN</t>
        </is>
      </c>
      <c r="E2600" t="inlineStr">
        <is>
          <t>ÖRNSKÖLDSVIK</t>
        </is>
      </c>
      <c r="G2600" t="n">
        <v>4.3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1085-2024</t>
        </is>
      </c>
      <c r="B2601" s="1" t="n">
        <v>45301</v>
      </c>
      <c r="C2601" s="1" t="n">
        <v>45955</v>
      </c>
      <c r="D2601" t="inlineStr">
        <is>
          <t>VÄSTERNORRLANDS LÄN</t>
        </is>
      </c>
      <c r="E2601" t="inlineStr">
        <is>
          <t>ÖRNSKÖLDSVIK</t>
        </is>
      </c>
      <c r="F2601" t="inlineStr">
        <is>
          <t>Kyrkan</t>
        </is>
      </c>
      <c r="G2601" t="n">
        <v>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196-2025</t>
        </is>
      </c>
      <c r="B2602" s="1" t="n">
        <v>45659.79658564815</v>
      </c>
      <c r="C2602" s="1" t="n">
        <v>45955</v>
      </c>
      <c r="D2602" t="inlineStr">
        <is>
          <t>VÄSTERNORRLANDS LÄN</t>
        </is>
      </c>
      <c r="E2602" t="inlineStr">
        <is>
          <t>ÖRNSKÖLDSVIK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16193-2023</t>
        </is>
      </c>
      <c r="B2603" s="1" t="n">
        <v>45027.94125</v>
      </c>
      <c r="C2603" s="1" t="n">
        <v>45955</v>
      </c>
      <c r="D2603" t="inlineStr">
        <is>
          <t>VÄSTERNORRLANDS LÄN</t>
        </is>
      </c>
      <c r="E2603" t="inlineStr">
        <is>
          <t>ÖRNSKÖLDSVIK</t>
        </is>
      </c>
      <c r="F2603" t="inlineStr">
        <is>
          <t>SCA</t>
        </is>
      </c>
      <c r="G2603" t="n">
        <v>2.3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21235-2024</t>
        </is>
      </c>
      <c r="B2604" s="1" t="n">
        <v>45440</v>
      </c>
      <c r="C2604" s="1" t="n">
        <v>45955</v>
      </c>
      <c r="D2604" t="inlineStr">
        <is>
          <t>VÄSTERNORRLANDS LÄN</t>
        </is>
      </c>
      <c r="E2604" t="inlineStr">
        <is>
          <t>ÖRNSKÖLDSVIK</t>
        </is>
      </c>
      <c r="F2604" t="inlineStr">
        <is>
          <t>Holmen skog AB</t>
        </is>
      </c>
      <c r="G2604" t="n">
        <v>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13733-2023</t>
        </is>
      </c>
      <c r="B2605" s="1" t="n">
        <v>45006</v>
      </c>
      <c r="C2605" s="1" t="n">
        <v>45955</v>
      </c>
      <c r="D2605" t="inlineStr">
        <is>
          <t>VÄSTERNORRLANDS LÄN</t>
        </is>
      </c>
      <c r="E2605" t="inlineStr">
        <is>
          <t>ÖRNSKÖLDSVIK</t>
        </is>
      </c>
      <c r="G2605" t="n">
        <v>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10523-2025</t>
        </is>
      </c>
      <c r="B2606" s="1" t="n">
        <v>45721.43300925926</v>
      </c>
      <c r="C2606" s="1" t="n">
        <v>45955</v>
      </c>
      <c r="D2606" t="inlineStr">
        <is>
          <t>VÄSTERNORRLANDS LÄN</t>
        </is>
      </c>
      <c r="E2606" t="inlineStr">
        <is>
          <t>ÖRNSKÖLDSVIK</t>
        </is>
      </c>
      <c r="G2606" t="n">
        <v>5.3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34563-2024</t>
        </is>
      </c>
      <c r="B2607" s="1" t="n">
        <v>45526.32954861111</v>
      </c>
      <c r="C2607" s="1" t="n">
        <v>45955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Holmen skog AB</t>
        </is>
      </c>
      <c r="G2607" t="n">
        <v>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47511-2023</t>
        </is>
      </c>
      <c r="B2608" s="1" t="n">
        <v>45197</v>
      </c>
      <c r="C2608" s="1" t="n">
        <v>45955</v>
      </c>
      <c r="D2608" t="inlineStr">
        <is>
          <t>VÄSTERNORRLANDS LÄN</t>
        </is>
      </c>
      <c r="E2608" t="inlineStr">
        <is>
          <t>ÖRNSKÖLDSVIK</t>
        </is>
      </c>
      <c r="G2608" t="n">
        <v>1.7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47514-2023</t>
        </is>
      </c>
      <c r="B2609" s="1" t="n">
        <v>45197</v>
      </c>
      <c r="C2609" s="1" t="n">
        <v>45955</v>
      </c>
      <c r="D2609" t="inlineStr">
        <is>
          <t>VÄSTERNORRLANDS LÄN</t>
        </is>
      </c>
      <c r="E2609" t="inlineStr">
        <is>
          <t>ÖRNSKÖLDSVIK</t>
        </is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48134-2023</t>
        </is>
      </c>
      <c r="B2610" s="1" t="n">
        <v>45205</v>
      </c>
      <c r="C2610" s="1" t="n">
        <v>45955</v>
      </c>
      <c r="D2610" t="inlineStr">
        <is>
          <t>VÄSTERNORRLANDS LÄN</t>
        </is>
      </c>
      <c r="E2610" t="inlineStr">
        <is>
          <t>ÖRNSKÖLDSVIK</t>
        </is>
      </c>
      <c r="F2610" t="inlineStr">
        <is>
          <t>Holmen skog AB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37926-2024</t>
        </is>
      </c>
      <c r="B2611" s="1" t="n">
        <v>45544</v>
      </c>
      <c r="C2611" s="1" t="n">
        <v>45955</v>
      </c>
      <c r="D2611" t="inlineStr">
        <is>
          <t>VÄSTERNORRLANDS LÄN</t>
        </is>
      </c>
      <c r="E2611" t="inlineStr">
        <is>
          <t>ÖRNSKÖLDSVIK</t>
        </is>
      </c>
      <c r="G2611" t="n">
        <v>5.7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37930-2024</t>
        </is>
      </c>
      <c r="B2612" s="1" t="n">
        <v>45544</v>
      </c>
      <c r="C2612" s="1" t="n">
        <v>45955</v>
      </c>
      <c r="D2612" t="inlineStr">
        <is>
          <t>VÄSTERNORRLANDS LÄN</t>
        </is>
      </c>
      <c r="E2612" t="inlineStr">
        <is>
          <t>ÖRNSKÖLDSVIK</t>
        </is>
      </c>
      <c r="G2612" t="n">
        <v>6.8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11156-2025</t>
        </is>
      </c>
      <c r="B2613" s="1" t="n">
        <v>45723.72005787037</v>
      </c>
      <c r="C2613" s="1" t="n">
        <v>45955</v>
      </c>
      <c r="D2613" t="inlineStr">
        <is>
          <t>VÄSTERNORRLANDS LÄN</t>
        </is>
      </c>
      <c r="E2613" t="inlineStr">
        <is>
          <t>ÖRNSKÖLDSVIK</t>
        </is>
      </c>
      <c r="F2613" t="inlineStr">
        <is>
          <t>Holmen skog AB</t>
        </is>
      </c>
      <c r="G2613" t="n">
        <v>32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50542-2024</t>
        </is>
      </c>
      <c r="B2614" s="1" t="n">
        <v>45601.58065972223</v>
      </c>
      <c r="C2614" s="1" t="n">
        <v>45955</v>
      </c>
      <c r="D2614" t="inlineStr">
        <is>
          <t>VÄSTERNORRLANDS LÄN</t>
        </is>
      </c>
      <c r="E2614" t="inlineStr">
        <is>
          <t>ÖRNSKÖLDSVIK</t>
        </is>
      </c>
      <c r="F2614" t="inlineStr">
        <is>
          <t>Holmen skog AB</t>
        </is>
      </c>
      <c r="G2614" t="n">
        <v>6.8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37659-2024</t>
        </is>
      </c>
      <c r="B2615" s="1" t="n">
        <v>45541.56174768518</v>
      </c>
      <c r="C2615" s="1" t="n">
        <v>45955</v>
      </c>
      <c r="D2615" t="inlineStr">
        <is>
          <t>VÄSTERNORRLANDS LÄN</t>
        </is>
      </c>
      <c r="E2615" t="inlineStr">
        <is>
          <t>ÖRNSKÖLDSVIK</t>
        </is>
      </c>
      <c r="F2615" t="inlineStr">
        <is>
          <t>Holmen skog AB</t>
        </is>
      </c>
      <c r="G2615" t="n">
        <v>0.1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61098-2024</t>
        </is>
      </c>
      <c r="B2616" s="1" t="n">
        <v>45645.54953703703</v>
      </c>
      <c r="C2616" s="1" t="n">
        <v>45955</v>
      </c>
      <c r="D2616" t="inlineStr">
        <is>
          <t>VÄSTERNORRLANDS LÄN</t>
        </is>
      </c>
      <c r="E2616" t="inlineStr">
        <is>
          <t>ÖRNSKÖLDSVIK</t>
        </is>
      </c>
      <c r="G2616" t="n">
        <v>8.699999999999999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58530-2023</t>
        </is>
      </c>
      <c r="B2617" s="1" t="n">
        <v>45251.39074074074</v>
      </c>
      <c r="C2617" s="1" t="n">
        <v>45955</v>
      </c>
      <c r="D2617" t="inlineStr">
        <is>
          <t>VÄSTERNORRLANDS LÄN</t>
        </is>
      </c>
      <c r="E2617" t="inlineStr">
        <is>
          <t>ÖRNSKÖLDSVIK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43891-2024</t>
        </is>
      </c>
      <c r="B2618" s="1" t="n">
        <v>45572.40936342593</v>
      </c>
      <c r="C2618" s="1" t="n">
        <v>45955</v>
      </c>
      <c r="D2618" t="inlineStr">
        <is>
          <t>VÄSTERNORRLANDS LÄN</t>
        </is>
      </c>
      <c r="E2618" t="inlineStr">
        <is>
          <t>ÖRNSKÖLDSVIK</t>
        </is>
      </c>
      <c r="G2618" t="n">
        <v>1.3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55774-2023</t>
        </is>
      </c>
      <c r="B2619" s="1" t="n">
        <v>45239</v>
      </c>
      <c r="C2619" s="1" t="n">
        <v>45955</v>
      </c>
      <c r="D2619" t="inlineStr">
        <is>
          <t>VÄSTERNORRLANDS LÄN</t>
        </is>
      </c>
      <c r="E2619" t="inlineStr">
        <is>
          <t>ÖRNSKÖLDSVIK</t>
        </is>
      </c>
      <c r="G2619" t="n">
        <v>4.5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22519-2024</t>
        </is>
      </c>
      <c r="B2620" s="1" t="n">
        <v>45447</v>
      </c>
      <c r="C2620" s="1" t="n">
        <v>45955</v>
      </c>
      <c r="D2620" t="inlineStr">
        <is>
          <t>VÄSTERNORRLANDS LÄN</t>
        </is>
      </c>
      <c r="E2620" t="inlineStr">
        <is>
          <t>ÖRNSKÖLDSVIK</t>
        </is>
      </c>
      <c r="F2620" t="inlineStr">
        <is>
          <t>Holmen skog AB</t>
        </is>
      </c>
      <c r="G2620" t="n">
        <v>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23433-2023</t>
        </is>
      </c>
      <c r="B2621" s="1" t="n">
        <v>45076.57974537037</v>
      </c>
      <c r="C2621" s="1" t="n">
        <v>45955</v>
      </c>
      <c r="D2621" t="inlineStr">
        <is>
          <t>VÄSTERNORRLANDS LÄN</t>
        </is>
      </c>
      <c r="E2621" t="inlineStr">
        <is>
          <t>ÖRNSKÖLDSVIK</t>
        </is>
      </c>
      <c r="F2621" t="inlineStr">
        <is>
          <t>Holmen skog AB</t>
        </is>
      </c>
      <c r="G2621" t="n">
        <v>3.6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21737-2023</t>
        </is>
      </c>
      <c r="B2622" s="1" t="n">
        <v>45065</v>
      </c>
      <c r="C2622" s="1" t="n">
        <v>45955</v>
      </c>
      <c r="D2622" t="inlineStr">
        <is>
          <t>VÄSTERNORRLANDS LÄN</t>
        </is>
      </c>
      <c r="E2622" t="inlineStr">
        <is>
          <t>ÖRNSKÖLDSVIK</t>
        </is>
      </c>
      <c r="G2622" t="n">
        <v>0.8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61102-2024</t>
        </is>
      </c>
      <c r="B2623" s="1" t="n">
        <v>45645</v>
      </c>
      <c r="C2623" s="1" t="n">
        <v>45955</v>
      </c>
      <c r="D2623" t="inlineStr">
        <is>
          <t>VÄSTERNORRLANDS LÄN</t>
        </is>
      </c>
      <c r="E2623" t="inlineStr">
        <is>
          <t>ÖRNSKÖLDSVIK</t>
        </is>
      </c>
      <c r="G2623" t="n">
        <v>8.5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22263-2023</t>
        </is>
      </c>
      <c r="B2624" s="1" t="n">
        <v>45068</v>
      </c>
      <c r="C2624" s="1" t="n">
        <v>45955</v>
      </c>
      <c r="D2624" t="inlineStr">
        <is>
          <t>VÄSTERNORRLANDS LÄN</t>
        </is>
      </c>
      <c r="E2624" t="inlineStr">
        <is>
          <t>ÖRNSKÖLDSVIK</t>
        </is>
      </c>
      <c r="G2624" t="n">
        <v>0.9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21234-2023</t>
        </is>
      </c>
      <c r="B2625" s="1" t="n">
        <v>45058</v>
      </c>
      <c r="C2625" s="1" t="n">
        <v>45955</v>
      </c>
      <c r="D2625" t="inlineStr">
        <is>
          <t>VÄSTERNORRLANDS LÄN</t>
        </is>
      </c>
      <c r="E2625" t="inlineStr">
        <is>
          <t>ÖRNSKÖLDSVIK</t>
        </is>
      </c>
      <c r="G2625" t="n">
        <v>1.3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59222-2022</t>
        </is>
      </c>
      <c r="B2626" s="1" t="n">
        <v>44904</v>
      </c>
      <c r="C2626" s="1" t="n">
        <v>45955</v>
      </c>
      <c r="D2626" t="inlineStr">
        <is>
          <t>VÄSTERNORRLANDS LÄN</t>
        </is>
      </c>
      <c r="E2626" t="inlineStr">
        <is>
          <t>ÖRNSKÖLDSVIK</t>
        </is>
      </c>
      <c r="F2626" t="inlineStr">
        <is>
          <t>Holmen skog AB</t>
        </is>
      </c>
      <c r="G2626" t="n">
        <v>7.4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59787-2022</t>
        </is>
      </c>
      <c r="B2627" s="1" t="n">
        <v>44908</v>
      </c>
      <c r="C2627" s="1" t="n">
        <v>45955</v>
      </c>
      <c r="D2627" t="inlineStr">
        <is>
          <t>VÄSTERNORRLANDS LÄN</t>
        </is>
      </c>
      <c r="E2627" t="inlineStr">
        <is>
          <t>ÖRNSKÖLDSVIK</t>
        </is>
      </c>
      <c r="G2627" t="n">
        <v>2.3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10970-2023</t>
        </is>
      </c>
      <c r="B2628" s="1" t="n">
        <v>44985</v>
      </c>
      <c r="C2628" s="1" t="n">
        <v>45955</v>
      </c>
      <c r="D2628" t="inlineStr">
        <is>
          <t>VÄSTERNORRLANDS LÄN</t>
        </is>
      </c>
      <c r="E2628" t="inlineStr">
        <is>
          <t>ÖRNSKÖLDSVIK</t>
        </is>
      </c>
      <c r="G2628" t="n">
        <v>4.5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34746-2024</t>
        </is>
      </c>
      <c r="B2629" s="1" t="n">
        <v>45526</v>
      </c>
      <c r="C2629" s="1" t="n">
        <v>45955</v>
      </c>
      <c r="D2629" t="inlineStr">
        <is>
          <t>VÄSTERNORRLANDS LÄN</t>
        </is>
      </c>
      <c r="E2629" t="inlineStr">
        <is>
          <t>ÖRNSKÖLDSVIK</t>
        </is>
      </c>
      <c r="F2629" t="inlineStr">
        <is>
          <t>Holmen skog AB</t>
        </is>
      </c>
      <c r="G2629" t="n">
        <v>3.2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61095-2022</t>
        </is>
      </c>
      <c r="B2630" s="1" t="n">
        <v>44915.39849537037</v>
      </c>
      <c r="C2630" s="1" t="n">
        <v>45955</v>
      </c>
      <c r="D2630" t="inlineStr">
        <is>
          <t>VÄSTERNORRLANDS LÄN</t>
        </is>
      </c>
      <c r="E2630" t="inlineStr">
        <is>
          <t>ÖRNSKÖLDSVIK</t>
        </is>
      </c>
      <c r="G2630" t="n">
        <v>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10970-2021</t>
        </is>
      </c>
      <c r="B2631" s="1" t="n">
        <v>44260</v>
      </c>
      <c r="C2631" s="1" t="n">
        <v>45955</v>
      </c>
      <c r="D2631" t="inlineStr">
        <is>
          <t>VÄSTERNORRLANDS LÄN</t>
        </is>
      </c>
      <c r="E2631" t="inlineStr">
        <is>
          <t>ÖRNSKÖLDSVIK</t>
        </is>
      </c>
      <c r="G2631" t="n">
        <v>3.2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51754-2021</t>
        </is>
      </c>
      <c r="B2632" s="1" t="n">
        <v>44462</v>
      </c>
      <c r="C2632" s="1" t="n">
        <v>45955</v>
      </c>
      <c r="D2632" t="inlineStr">
        <is>
          <t>VÄSTERNORRLANDS LÄN</t>
        </is>
      </c>
      <c r="E2632" t="inlineStr">
        <is>
          <t>ÖRNSKÖLDSVIK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16137-2025</t>
        </is>
      </c>
      <c r="B2633" s="1" t="n">
        <v>45750.44899305556</v>
      </c>
      <c r="C2633" s="1" t="n">
        <v>45955</v>
      </c>
      <c r="D2633" t="inlineStr">
        <is>
          <t>VÄSTERNORRLANDS LÄN</t>
        </is>
      </c>
      <c r="E2633" t="inlineStr">
        <is>
          <t>ÖRNSKÖLDSVIK</t>
        </is>
      </c>
      <c r="F2633" t="inlineStr">
        <is>
          <t>Holmen skog AB</t>
        </is>
      </c>
      <c r="G2633" t="n">
        <v>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61324-2023</t>
        </is>
      </c>
      <c r="B2634" s="1" t="n">
        <v>45261</v>
      </c>
      <c r="C2634" s="1" t="n">
        <v>45955</v>
      </c>
      <c r="D2634" t="inlineStr">
        <is>
          <t>VÄSTERNORRLANDS LÄN</t>
        </is>
      </c>
      <c r="E2634" t="inlineStr">
        <is>
          <t>ÖRNSKÖLDSVIK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68934-2021</t>
        </is>
      </c>
      <c r="B2635" s="1" t="n">
        <v>44529</v>
      </c>
      <c r="C2635" s="1" t="n">
        <v>45955</v>
      </c>
      <c r="D2635" t="inlineStr">
        <is>
          <t>VÄSTERNORRLANDS LÄN</t>
        </is>
      </c>
      <c r="E2635" t="inlineStr">
        <is>
          <t>ÖRNSKÖLDSVIK</t>
        </is>
      </c>
      <c r="G2635" t="n">
        <v>7.2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21640-2023</t>
        </is>
      </c>
      <c r="B2636" s="1" t="n">
        <v>45063</v>
      </c>
      <c r="C2636" s="1" t="n">
        <v>45955</v>
      </c>
      <c r="D2636" t="inlineStr">
        <is>
          <t>VÄSTERNORRLANDS LÄN</t>
        </is>
      </c>
      <c r="E2636" t="inlineStr">
        <is>
          <t>ÖRNSKÖLDSVIK</t>
        </is>
      </c>
      <c r="G2636" t="n">
        <v>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19300-2025</t>
        </is>
      </c>
      <c r="B2637" s="1" t="n">
        <v>45769.56373842592</v>
      </c>
      <c r="C2637" s="1" t="n">
        <v>45955</v>
      </c>
      <c r="D2637" t="inlineStr">
        <is>
          <t>VÄSTERNORRLANDS LÄN</t>
        </is>
      </c>
      <c r="E2637" t="inlineStr">
        <is>
          <t>ÖRNSKÖLDSVIK</t>
        </is>
      </c>
      <c r="F2637" t="inlineStr">
        <is>
          <t>Holmen skog AB</t>
        </is>
      </c>
      <c r="G2637" t="n">
        <v>2.2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31873-2024</t>
        </is>
      </c>
      <c r="B2638" s="1" t="n">
        <v>45509.92914351852</v>
      </c>
      <c r="C2638" s="1" t="n">
        <v>45955</v>
      </c>
      <c r="D2638" t="inlineStr">
        <is>
          <t>VÄSTERNORRLANDS LÄN</t>
        </is>
      </c>
      <c r="E2638" t="inlineStr">
        <is>
          <t>ÖRNSKÖLDSVIK</t>
        </is>
      </c>
      <c r="G2638" t="n">
        <v>3.2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43242-2023</t>
        </is>
      </c>
      <c r="B2639" s="1" t="n">
        <v>45183</v>
      </c>
      <c r="C2639" s="1" t="n">
        <v>45955</v>
      </c>
      <c r="D2639" t="inlineStr">
        <is>
          <t>VÄSTERNORRLANDS LÄN</t>
        </is>
      </c>
      <c r="E2639" t="inlineStr">
        <is>
          <t>ÖRNSKÖLDSVIK</t>
        </is>
      </c>
      <c r="G2639" t="n">
        <v>3.3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56979-2024</t>
        </is>
      </c>
      <c r="B2640" s="1" t="n">
        <v>45628.68003472222</v>
      </c>
      <c r="C2640" s="1" t="n">
        <v>45955</v>
      </c>
      <c r="D2640" t="inlineStr">
        <is>
          <t>VÄSTERNORRLANDS LÄN</t>
        </is>
      </c>
      <c r="E2640" t="inlineStr">
        <is>
          <t>ÖRNSKÖLDSVIK</t>
        </is>
      </c>
      <c r="G2640" t="n">
        <v>11.6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56991-2024</t>
        </is>
      </c>
      <c r="B2641" s="1" t="n">
        <v>45628.70171296296</v>
      </c>
      <c r="C2641" s="1" t="n">
        <v>45955</v>
      </c>
      <c r="D2641" t="inlineStr">
        <is>
          <t>VÄSTERNORRLANDS LÄN</t>
        </is>
      </c>
      <c r="E2641" t="inlineStr">
        <is>
          <t>ÖRNSKÖLDSVIK</t>
        </is>
      </c>
      <c r="G2641" t="n">
        <v>4.9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36247-2024</t>
        </is>
      </c>
      <c r="B2642" s="1" t="n">
        <v>45534.52898148148</v>
      </c>
      <c r="C2642" s="1" t="n">
        <v>45955</v>
      </c>
      <c r="D2642" t="inlineStr">
        <is>
          <t>VÄSTERNORRLANDS LÄN</t>
        </is>
      </c>
      <c r="E2642" t="inlineStr">
        <is>
          <t>ÖRNSKÖLDSVIK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13907-2025</t>
        </is>
      </c>
      <c r="B2643" s="1" t="n">
        <v>45737.64099537037</v>
      </c>
      <c r="C2643" s="1" t="n">
        <v>45955</v>
      </c>
      <c r="D2643" t="inlineStr">
        <is>
          <t>VÄSTERNORRLANDS LÄN</t>
        </is>
      </c>
      <c r="E2643" t="inlineStr">
        <is>
          <t>ÖRNSKÖLDSVIK</t>
        </is>
      </c>
      <c r="G2643" t="n">
        <v>3.6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61716-2024</t>
        </is>
      </c>
      <c r="B2644" s="1" t="n">
        <v>45648.9</v>
      </c>
      <c r="C2644" s="1" t="n">
        <v>45955</v>
      </c>
      <c r="D2644" t="inlineStr">
        <is>
          <t>VÄSTERNORRLANDS LÄN</t>
        </is>
      </c>
      <c r="E2644" t="inlineStr">
        <is>
          <t>ÖRNSKÖLDSVIK</t>
        </is>
      </c>
      <c r="G2644" t="n">
        <v>5.3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54791-2024</t>
        </is>
      </c>
      <c r="B2645" s="1" t="n">
        <v>45618.49863425926</v>
      </c>
      <c r="C2645" s="1" t="n">
        <v>45955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Holmen skog AB</t>
        </is>
      </c>
      <c r="G2645" t="n">
        <v>0.4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47757-2023</t>
        </is>
      </c>
      <c r="B2646" s="1" t="n">
        <v>45203.83018518519</v>
      </c>
      <c r="C2646" s="1" t="n">
        <v>45955</v>
      </c>
      <c r="D2646" t="inlineStr">
        <is>
          <t>VÄSTERNORRLANDS LÄN</t>
        </is>
      </c>
      <c r="E2646" t="inlineStr">
        <is>
          <t>ÖRNSKÖLDSVIK</t>
        </is>
      </c>
      <c r="F2646" t="inlineStr">
        <is>
          <t>Holmen skog AB</t>
        </is>
      </c>
      <c r="G2646" t="n">
        <v>0.9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49860-2024</t>
        </is>
      </c>
      <c r="B2647" s="1" t="n">
        <v>45597.47138888889</v>
      </c>
      <c r="C2647" s="1" t="n">
        <v>45955</v>
      </c>
      <c r="D2647" t="inlineStr">
        <is>
          <t>VÄSTERNORRLANDS LÄN</t>
        </is>
      </c>
      <c r="E2647" t="inlineStr">
        <is>
          <t>ÖRNSKÖLDSVIK</t>
        </is>
      </c>
      <c r="F2647" t="inlineStr">
        <is>
          <t>Holmen skog AB</t>
        </is>
      </c>
      <c r="G2647" t="n">
        <v>2.5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30644-2023</t>
        </is>
      </c>
      <c r="B2648" s="1" t="n">
        <v>45112.47061342592</v>
      </c>
      <c r="C2648" s="1" t="n">
        <v>45955</v>
      </c>
      <c r="D2648" t="inlineStr">
        <is>
          <t>VÄSTERNORRLANDS LÄN</t>
        </is>
      </c>
      <c r="E2648" t="inlineStr">
        <is>
          <t>ÖRNSKÖLDSVIK</t>
        </is>
      </c>
      <c r="F2648" t="inlineStr">
        <is>
          <t>Holmen skog AB</t>
        </is>
      </c>
      <c r="G2648" t="n">
        <v>0.5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20547-2023</t>
        </is>
      </c>
      <c r="B2649" s="1" t="n">
        <v>45057</v>
      </c>
      <c r="C2649" s="1" t="n">
        <v>45955</v>
      </c>
      <c r="D2649" t="inlineStr">
        <is>
          <t>VÄSTERNORRLANDS LÄN</t>
        </is>
      </c>
      <c r="E2649" t="inlineStr">
        <is>
          <t>ÖRNSKÖLDSVIK</t>
        </is>
      </c>
      <c r="G2649" t="n">
        <v>0.7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20548-2023</t>
        </is>
      </c>
      <c r="B2650" s="1" t="n">
        <v>45057</v>
      </c>
      <c r="C2650" s="1" t="n">
        <v>45955</v>
      </c>
      <c r="D2650" t="inlineStr">
        <is>
          <t>VÄSTERNORRLANDS LÄN</t>
        </is>
      </c>
      <c r="E2650" t="inlineStr">
        <is>
          <t>ÖRNSKÖLDSVIK</t>
        </is>
      </c>
      <c r="G2650" t="n">
        <v>1.3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30453-2023</t>
        </is>
      </c>
      <c r="B2651" s="1" t="n">
        <v>45111.57388888889</v>
      </c>
      <c r="C2651" s="1" t="n">
        <v>45955</v>
      </c>
      <c r="D2651" t="inlineStr">
        <is>
          <t>VÄSTERNORRLANDS LÄN</t>
        </is>
      </c>
      <c r="E2651" t="inlineStr">
        <is>
          <t>ÖRNSKÖLDSVIK</t>
        </is>
      </c>
      <c r="F2651" t="inlineStr">
        <is>
          <t>Holmen skog AB</t>
        </is>
      </c>
      <c r="G2651" t="n">
        <v>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11226-2025</t>
        </is>
      </c>
      <c r="B2652" s="1" t="n">
        <v>45726.34546296296</v>
      </c>
      <c r="C2652" s="1" t="n">
        <v>45955</v>
      </c>
      <c r="D2652" t="inlineStr">
        <is>
          <t>VÄSTERNORRLANDS LÄN</t>
        </is>
      </c>
      <c r="E2652" t="inlineStr">
        <is>
          <t>ÖRNSKÖLDSVIK</t>
        </is>
      </c>
      <c r="G2652" t="n">
        <v>1.4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4794-2024</t>
        </is>
      </c>
      <c r="B2653" s="1" t="n">
        <v>45328.82377314815</v>
      </c>
      <c r="C2653" s="1" t="n">
        <v>45955</v>
      </c>
      <c r="D2653" t="inlineStr">
        <is>
          <t>VÄSTERNORRLANDS LÄN</t>
        </is>
      </c>
      <c r="E2653" t="inlineStr">
        <is>
          <t>ÖRNSKÖLDSVIK</t>
        </is>
      </c>
      <c r="G2653" t="n">
        <v>2.9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62743-2021</t>
        </is>
      </c>
      <c r="B2654" s="1" t="n">
        <v>44504.3884375</v>
      </c>
      <c r="C2654" s="1" t="n">
        <v>45955</v>
      </c>
      <c r="D2654" t="inlineStr">
        <is>
          <t>VÄSTERNORRLANDS LÄN</t>
        </is>
      </c>
      <c r="E2654" t="inlineStr">
        <is>
          <t>ÖRNSKÖLDSVIK</t>
        </is>
      </c>
      <c r="G2654" t="n">
        <v>0.9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38296-2024</t>
        </is>
      </c>
      <c r="B2655" s="1" t="n">
        <v>45545.6296412037</v>
      </c>
      <c r="C2655" s="1" t="n">
        <v>45955</v>
      </c>
      <c r="D2655" t="inlineStr">
        <is>
          <t>VÄSTERNORRLANDS LÄN</t>
        </is>
      </c>
      <c r="E2655" t="inlineStr">
        <is>
          <t>ÖRNSKÖLDSVIK</t>
        </is>
      </c>
      <c r="F2655" t="inlineStr">
        <is>
          <t>Holmen skog AB</t>
        </is>
      </c>
      <c r="G2655" t="n">
        <v>0.6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26723-2024</t>
        </is>
      </c>
      <c r="B2656" s="1" t="n">
        <v>45470.42023148148</v>
      </c>
      <c r="C2656" s="1" t="n">
        <v>45955</v>
      </c>
      <c r="D2656" t="inlineStr">
        <is>
          <t>VÄSTERNORRLANDS LÄN</t>
        </is>
      </c>
      <c r="E2656" t="inlineStr">
        <is>
          <t>ÖRNSKÖLDSVIK</t>
        </is>
      </c>
      <c r="G2656" t="n">
        <v>2.3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31202-2021</t>
        </is>
      </c>
      <c r="B2657" s="1" t="n">
        <v>44368.6316087963</v>
      </c>
      <c r="C2657" s="1" t="n">
        <v>45955</v>
      </c>
      <c r="D2657" t="inlineStr">
        <is>
          <t>VÄSTERNORRLANDS LÄN</t>
        </is>
      </c>
      <c r="E2657" t="inlineStr">
        <is>
          <t>ÖRNSKÖLDSVIK</t>
        </is>
      </c>
      <c r="F2657" t="inlineStr">
        <is>
          <t>Holmen skog AB</t>
        </is>
      </c>
      <c r="G2657" t="n">
        <v>1.2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16799-2023</t>
        </is>
      </c>
      <c r="B2658" s="1" t="n">
        <v>45028</v>
      </c>
      <c r="C2658" s="1" t="n">
        <v>45955</v>
      </c>
      <c r="D2658" t="inlineStr">
        <is>
          <t>VÄSTERNORRLANDS LÄN</t>
        </is>
      </c>
      <c r="E2658" t="inlineStr">
        <is>
          <t>ÖRNSKÖLDSVIK</t>
        </is>
      </c>
      <c r="G2658" t="n">
        <v>0.3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20807-2023</t>
        </is>
      </c>
      <c r="B2659" s="1" t="n">
        <v>45058</v>
      </c>
      <c r="C2659" s="1" t="n">
        <v>45955</v>
      </c>
      <c r="D2659" t="inlineStr">
        <is>
          <t>VÄSTERNORRLANDS LÄN</t>
        </is>
      </c>
      <c r="E2659" t="inlineStr">
        <is>
          <t>ÖRNSKÖLDSVIK</t>
        </is>
      </c>
      <c r="F2659" t="inlineStr">
        <is>
          <t>Holmen skog AB</t>
        </is>
      </c>
      <c r="G2659" t="n">
        <v>14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2234-2025</t>
        </is>
      </c>
      <c r="B2660" s="1" t="n">
        <v>45673.47938657407</v>
      </c>
      <c r="C2660" s="1" t="n">
        <v>45955</v>
      </c>
      <c r="D2660" t="inlineStr">
        <is>
          <t>VÄSTERNORRLANDS LÄN</t>
        </is>
      </c>
      <c r="E2660" t="inlineStr">
        <is>
          <t>ÖRNSKÖLDSVIK</t>
        </is>
      </c>
      <c r="G2660" t="n">
        <v>9.5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8252-2025</t>
        </is>
      </c>
      <c r="B2661" s="1" t="n">
        <v>45708</v>
      </c>
      <c r="C2661" s="1" t="n">
        <v>45955</v>
      </c>
      <c r="D2661" t="inlineStr">
        <is>
          <t>VÄSTERNORRLANDS LÄN</t>
        </is>
      </c>
      <c r="E2661" t="inlineStr">
        <is>
          <t>ÖRNSKÖLDSVIK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8265-2025</t>
        </is>
      </c>
      <c r="B2662" s="1" t="n">
        <v>45708.510625</v>
      </c>
      <c r="C2662" s="1" t="n">
        <v>45955</v>
      </c>
      <c r="D2662" t="inlineStr">
        <is>
          <t>VÄSTERNORRLANDS LÄN</t>
        </is>
      </c>
      <c r="E2662" t="inlineStr">
        <is>
          <t>ÖRNSKÖLDSVIK</t>
        </is>
      </c>
      <c r="G2662" t="n">
        <v>7.3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37338-2023</t>
        </is>
      </c>
      <c r="B2663" s="1" t="n">
        <v>45156</v>
      </c>
      <c r="C2663" s="1" t="n">
        <v>45955</v>
      </c>
      <c r="D2663" t="inlineStr">
        <is>
          <t>VÄSTERNORRLANDS LÄN</t>
        </is>
      </c>
      <c r="E2663" t="inlineStr">
        <is>
          <t>ÖRNSKÖLDSVIK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15646-2025</t>
        </is>
      </c>
      <c r="B2664" s="1" t="n">
        <v>45748</v>
      </c>
      <c r="C2664" s="1" t="n">
        <v>45955</v>
      </c>
      <c r="D2664" t="inlineStr">
        <is>
          <t>VÄSTERNORRLANDS LÄN</t>
        </is>
      </c>
      <c r="E2664" t="inlineStr">
        <is>
          <t>ÖRNSKÖLDSVIK</t>
        </is>
      </c>
      <c r="G2664" t="n">
        <v>1.1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46296-2025</t>
        </is>
      </c>
      <c r="B2665" s="1" t="n">
        <v>45925.39752314815</v>
      </c>
      <c r="C2665" s="1" t="n">
        <v>45955</v>
      </c>
      <c r="D2665" t="inlineStr">
        <is>
          <t>VÄSTERNORRLANDS LÄN</t>
        </is>
      </c>
      <c r="E2665" t="inlineStr">
        <is>
          <t>ÖRNSKÖLDSVIK</t>
        </is>
      </c>
      <c r="F2665" t="inlineStr">
        <is>
          <t>Holmen skog AB</t>
        </is>
      </c>
      <c r="G2665" t="n">
        <v>7.2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30381-2023</t>
        </is>
      </c>
      <c r="B2666" s="1" t="n">
        <v>45111</v>
      </c>
      <c r="C2666" s="1" t="n">
        <v>45955</v>
      </c>
      <c r="D2666" t="inlineStr">
        <is>
          <t>VÄSTERNORRLANDS LÄN</t>
        </is>
      </c>
      <c r="E2666" t="inlineStr">
        <is>
          <t>ÖRNSKÖLDSVIK</t>
        </is>
      </c>
      <c r="G2666" t="n">
        <v>1.1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13585-2025</t>
        </is>
      </c>
      <c r="B2667" s="1" t="n">
        <v>45736.59268518518</v>
      </c>
      <c r="C2667" s="1" t="n">
        <v>45955</v>
      </c>
      <c r="D2667" t="inlineStr">
        <is>
          <t>VÄSTERNORRLANDS LÄN</t>
        </is>
      </c>
      <c r="E2667" t="inlineStr">
        <is>
          <t>ÖRNSKÖLDSVIK</t>
        </is>
      </c>
      <c r="F2667" t="inlineStr">
        <is>
          <t>Holmen skog AB</t>
        </is>
      </c>
      <c r="G2667" t="n">
        <v>5.1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18866-2024</t>
        </is>
      </c>
      <c r="B2668" s="1" t="n">
        <v>45426.92612268519</v>
      </c>
      <c r="C2668" s="1" t="n">
        <v>45955</v>
      </c>
      <c r="D2668" t="inlineStr">
        <is>
          <t>VÄSTERNORRLANDS LÄN</t>
        </is>
      </c>
      <c r="E2668" t="inlineStr">
        <is>
          <t>ÖRNSKÖLDSVIK</t>
        </is>
      </c>
      <c r="G2668" t="n">
        <v>0.8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10574-2022</t>
        </is>
      </c>
      <c r="B2669" s="1" t="n">
        <v>44623</v>
      </c>
      <c r="C2669" s="1" t="n">
        <v>45955</v>
      </c>
      <c r="D2669" t="inlineStr">
        <is>
          <t>VÄSTERNORRLANDS LÄN</t>
        </is>
      </c>
      <c r="E2669" t="inlineStr">
        <is>
          <t>ÖRNSKÖLDSVIK</t>
        </is>
      </c>
      <c r="G2669" t="n">
        <v>1.2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61302-2023</t>
        </is>
      </c>
      <c r="B2670" s="1" t="n">
        <v>45261</v>
      </c>
      <c r="C2670" s="1" t="n">
        <v>45955</v>
      </c>
      <c r="D2670" t="inlineStr">
        <is>
          <t>VÄSTERNORRLANDS LÄN</t>
        </is>
      </c>
      <c r="E2670" t="inlineStr">
        <is>
          <t>ÖRNSKÖLDSVIK</t>
        </is>
      </c>
      <c r="G2670" t="n">
        <v>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8674-2025</t>
        </is>
      </c>
      <c r="B2671" s="1" t="n">
        <v>45712.42736111111</v>
      </c>
      <c r="C2671" s="1" t="n">
        <v>45955</v>
      </c>
      <c r="D2671" t="inlineStr">
        <is>
          <t>VÄSTERNORRLANDS LÄN</t>
        </is>
      </c>
      <c r="E2671" t="inlineStr">
        <is>
          <t>ÖRNSKÖLDSVIK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26846-2024</t>
        </is>
      </c>
      <c r="B2672" s="1" t="n">
        <v>45470.58299768518</v>
      </c>
      <c r="C2672" s="1" t="n">
        <v>45955</v>
      </c>
      <c r="D2672" t="inlineStr">
        <is>
          <t>VÄSTERNORRLANDS LÄN</t>
        </is>
      </c>
      <c r="E2672" t="inlineStr">
        <is>
          <t>ÖRNSKÖLDSVIK</t>
        </is>
      </c>
      <c r="F2672" t="inlineStr">
        <is>
          <t>Holmen skog AB</t>
        </is>
      </c>
      <c r="G2672" t="n">
        <v>10.4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16271-2024</t>
        </is>
      </c>
      <c r="B2673" s="1" t="n">
        <v>45407</v>
      </c>
      <c r="C2673" s="1" t="n">
        <v>45955</v>
      </c>
      <c r="D2673" t="inlineStr">
        <is>
          <t>VÄSTERNORRLANDS LÄN</t>
        </is>
      </c>
      <c r="E2673" t="inlineStr">
        <is>
          <t>ÖRNSKÖLDSVIK</t>
        </is>
      </c>
      <c r="G2673" t="n">
        <v>0.8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47523-2023</t>
        </is>
      </c>
      <c r="B2674" s="1" t="n">
        <v>45197</v>
      </c>
      <c r="C2674" s="1" t="n">
        <v>45955</v>
      </c>
      <c r="D2674" t="inlineStr">
        <is>
          <t>VÄSTERNORRLANDS LÄN</t>
        </is>
      </c>
      <c r="E2674" t="inlineStr">
        <is>
          <t>ÖRNSKÖLDSVIK</t>
        </is>
      </c>
      <c r="G2674" t="n">
        <v>1.7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62257-2022</t>
        </is>
      </c>
      <c r="B2675" s="1" t="n">
        <v>44922.94297453704</v>
      </c>
      <c r="C2675" s="1" t="n">
        <v>45955</v>
      </c>
      <c r="D2675" t="inlineStr">
        <is>
          <t>VÄSTERNORRLANDS LÄN</t>
        </is>
      </c>
      <c r="E2675" t="inlineStr">
        <is>
          <t>ÖRNSKÖLDSVIK</t>
        </is>
      </c>
      <c r="F2675" t="inlineStr">
        <is>
          <t>SCA</t>
        </is>
      </c>
      <c r="G2675" t="n">
        <v>1.5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48439-2023</t>
        </is>
      </c>
      <c r="B2676" s="1" t="n">
        <v>45205</v>
      </c>
      <c r="C2676" s="1" t="n">
        <v>45955</v>
      </c>
      <c r="D2676" t="inlineStr">
        <is>
          <t>VÄSTERNORRLANDS LÄN</t>
        </is>
      </c>
      <c r="E2676" t="inlineStr">
        <is>
          <t>ÖRNSKÖLDSVIK</t>
        </is>
      </c>
      <c r="F2676" t="inlineStr">
        <is>
          <t>SCA</t>
        </is>
      </c>
      <c r="G2676" t="n">
        <v>7.5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30542-2024</t>
        </is>
      </c>
      <c r="B2677" s="1" t="n">
        <v>45492.65896990741</v>
      </c>
      <c r="C2677" s="1" t="n">
        <v>45955</v>
      </c>
      <c r="D2677" t="inlineStr">
        <is>
          <t>VÄSTERNORRLANDS LÄN</t>
        </is>
      </c>
      <c r="E2677" t="inlineStr">
        <is>
          <t>ÖRNSKÖLDSVIK</t>
        </is>
      </c>
      <c r="F2677" t="inlineStr">
        <is>
          <t>Holmen skog AB</t>
        </is>
      </c>
      <c r="G2677" t="n">
        <v>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30546-2024</t>
        </is>
      </c>
      <c r="B2678" s="1" t="n">
        <v>45492.67429398148</v>
      </c>
      <c r="C2678" s="1" t="n">
        <v>45955</v>
      </c>
      <c r="D2678" t="inlineStr">
        <is>
          <t>VÄSTERNORRLANDS LÄN</t>
        </is>
      </c>
      <c r="E2678" t="inlineStr">
        <is>
          <t>ÖRNSKÖLDSVIK</t>
        </is>
      </c>
      <c r="F2678" t="inlineStr">
        <is>
          <t>Holmen skog AB</t>
        </is>
      </c>
      <c r="G2678" t="n">
        <v>0.7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60929-2022</t>
        </is>
      </c>
      <c r="B2679" s="1" t="n">
        <v>44908</v>
      </c>
      <c r="C2679" s="1" t="n">
        <v>45955</v>
      </c>
      <c r="D2679" t="inlineStr">
        <is>
          <t>VÄSTERNORRLANDS LÄN</t>
        </is>
      </c>
      <c r="E2679" t="inlineStr">
        <is>
          <t>ÖRNSKÖLDSVIK</t>
        </is>
      </c>
      <c r="G2679" t="n">
        <v>1.8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33843-2024</t>
        </is>
      </c>
      <c r="B2680" s="1" t="n">
        <v>45520.63395833333</v>
      </c>
      <c r="C2680" s="1" t="n">
        <v>45955</v>
      </c>
      <c r="D2680" t="inlineStr">
        <is>
          <t>VÄSTERNORRLANDS LÄN</t>
        </is>
      </c>
      <c r="E2680" t="inlineStr">
        <is>
          <t>ÖRNSKÖLDSVIK</t>
        </is>
      </c>
      <c r="F2680" t="inlineStr">
        <is>
          <t>Holmen skog AB</t>
        </is>
      </c>
      <c r="G2680" t="n">
        <v>2.1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15414-2023</t>
        </is>
      </c>
      <c r="B2681" s="1" t="n">
        <v>45019.70211805555</v>
      </c>
      <c r="C2681" s="1" t="n">
        <v>45955</v>
      </c>
      <c r="D2681" t="inlineStr">
        <is>
          <t>VÄSTERNORRLANDS LÄN</t>
        </is>
      </c>
      <c r="E2681" t="inlineStr">
        <is>
          <t>ÖRNSKÖLDSVIK</t>
        </is>
      </c>
      <c r="G2681" t="n">
        <v>6.6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62107-2022</t>
        </is>
      </c>
      <c r="B2682" s="1" t="n">
        <v>44920</v>
      </c>
      <c r="C2682" s="1" t="n">
        <v>45955</v>
      </c>
      <c r="D2682" t="inlineStr">
        <is>
          <t>VÄSTERNORRLANDS LÄN</t>
        </is>
      </c>
      <c r="E2682" t="inlineStr">
        <is>
          <t>ÖRNSKÖLDSVIK</t>
        </is>
      </c>
      <c r="G2682" t="n">
        <v>26.3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23673-2021</t>
        </is>
      </c>
      <c r="B2683" s="1" t="n">
        <v>44334</v>
      </c>
      <c r="C2683" s="1" t="n">
        <v>45955</v>
      </c>
      <c r="D2683" t="inlineStr">
        <is>
          <t>VÄSTERNORRLANDS LÄN</t>
        </is>
      </c>
      <c r="E2683" t="inlineStr">
        <is>
          <t>ÖRNSKÖLDSVIK</t>
        </is>
      </c>
      <c r="G2683" t="n">
        <v>2.1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23706-2021</t>
        </is>
      </c>
      <c r="B2684" s="1" t="n">
        <v>44334.68295138889</v>
      </c>
      <c r="C2684" s="1" t="n">
        <v>45955</v>
      </c>
      <c r="D2684" t="inlineStr">
        <is>
          <t>VÄSTERNORRLANDS LÄN</t>
        </is>
      </c>
      <c r="E2684" t="inlineStr">
        <is>
          <t>ÖRNSKÖLDSVIK</t>
        </is>
      </c>
      <c r="F2684" t="inlineStr">
        <is>
          <t>Holmen skog AB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47449-2022</t>
        </is>
      </c>
      <c r="B2685" s="1" t="n">
        <v>44852</v>
      </c>
      <c r="C2685" s="1" t="n">
        <v>45955</v>
      </c>
      <c r="D2685" t="inlineStr">
        <is>
          <t>VÄSTERNORRLANDS LÄN</t>
        </is>
      </c>
      <c r="E2685" t="inlineStr">
        <is>
          <t>ÖRNSKÖLDSVIK</t>
        </is>
      </c>
      <c r="G2685" t="n">
        <v>5.8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40197-2022</t>
        </is>
      </c>
      <c r="B2686" s="1" t="n">
        <v>44818</v>
      </c>
      <c r="C2686" s="1" t="n">
        <v>45955</v>
      </c>
      <c r="D2686" t="inlineStr">
        <is>
          <t>VÄSTERNORRLANDS LÄN</t>
        </is>
      </c>
      <c r="E2686" t="inlineStr">
        <is>
          <t>ÖRNSKÖLDSVIK</t>
        </is>
      </c>
      <c r="G2686" t="n">
        <v>3.8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10084-2025</t>
        </is>
      </c>
      <c r="B2687" s="1" t="n">
        <v>45719.56513888889</v>
      </c>
      <c r="C2687" s="1" t="n">
        <v>45955</v>
      </c>
      <c r="D2687" t="inlineStr">
        <is>
          <t>VÄSTERNORRLANDS LÄN</t>
        </is>
      </c>
      <c r="E2687" t="inlineStr">
        <is>
          <t>ÖRNSKÖLDSVIK</t>
        </is>
      </c>
      <c r="G2687" t="n">
        <v>1.4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59040-2024</t>
        </is>
      </c>
      <c r="B2688" s="1" t="n">
        <v>45636.71914351852</v>
      </c>
      <c r="C2688" s="1" t="n">
        <v>45955</v>
      </c>
      <c r="D2688" t="inlineStr">
        <is>
          <t>VÄSTERNORRLANDS LÄN</t>
        </is>
      </c>
      <c r="E2688" t="inlineStr">
        <is>
          <t>ÖRNSKÖLDSVIK</t>
        </is>
      </c>
      <c r="F2688" t="inlineStr">
        <is>
          <t>SCA</t>
        </is>
      </c>
      <c r="G2688" t="n">
        <v>2.3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39833-2024</t>
        </is>
      </c>
      <c r="B2689" s="1" t="n">
        <v>45553.413125</v>
      </c>
      <c r="C2689" s="1" t="n">
        <v>45955</v>
      </c>
      <c r="D2689" t="inlineStr">
        <is>
          <t>VÄSTERNORRLANDS LÄN</t>
        </is>
      </c>
      <c r="E2689" t="inlineStr">
        <is>
          <t>ÖRNSKÖLDSVIK</t>
        </is>
      </c>
      <c r="F2689" t="inlineStr">
        <is>
          <t>Holmen skog AB</t>
        </is>
      </c>
      <c r="G2689" t="n">
        <v>0.8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61228-2022</t>
        </is>
      </c>
      <c r="B2690" s="1" t="n">
        <v>44909</v>
      </c>
      <c r="C2690" s="1" t="n">
        <v>45955</v>
      </c>
      <c r="D2690" t="inlineStr">
        <is>
          <t>VÄSTERNORRLANDS LÄN</t>
        </is>
      </c>
      <c r="E2690" t="inlineStr">
        <is>
          <t>ÖRNSKÖLDSVIK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27765-2024</t>
        </is>
      </c>
      <c r="B2691" s="1" t="n">
        <v>45475.51532407408</v>
      </c>
      <c r="C2691" s="1" t="n">
        <v>45955</v>
      </c>
      <c r="D2691" t="inlineStr">
        <is>
          <t>VÄSTERNORRLANDS LÄN</t>
        </is>
      </c>
      <c r="E2691" t="inlineStr">
        <is>
          <t>ÖRNSKÖLDSVIK</t>
        </is>
      </c>
      <c r="G2691" t="n">
        <v>2.2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37855-2024</t>
        </is>
      </c>
      <c r="B2692" s="1" t="n">
        <v>45544.3822337963</v>
      </c>
      <c r="C2692" s="1" t="n">
        <v>45955</v>
      </c>
      <c r="D2692" t="inlineStr">
        <is>
          <t>VÄSTERNORRLANDS LÄN</t>
        </is>
      </c>
      <c r="E2692" t="inlineStr">
        <is>
          <t>ÖRNSKÖLDSVIK</t>
        </is>
      </c>
      <c r="F2692" t="inlineStr">
        <is>
          <t>Holmen skog AB</t>
        </is>
      </c>
      <c r="G2692" t="n">
        <v>2.5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48007-2023</t>
        </is>
      </c>
      <c r="B2693" s="1" t="n">
        <v>45204</v>
      </c>
      <c r="C2693" s="1" t="n">
        <v>45955</v>
      </c>
      <c r="D2693" t="inlineStr">
        <is>
          <t>VÄSTERNORRLANDS LÄN</t>
        </is>
      </c>
      <c r="E2693" t="inlineStr">
        <is>
          <t>ÖRNSKÖLDSVIK</t>
        </is>
      </c>
      <c r="F2693" t="inlineStr">
        <is>
          <t>Holmen skog AB</t>
        </is>
      </c>
      <c r="G2693" t="n">
        <v>1.4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62013-2021</t>
        </is>
      </c>
      <c r="B2694" s="1" t="n">
        <v>44502.50188657407</v>
      </c>
      <c r="C2694" s="1" t="n">
        <v>45955</v>
      </c>
      <c r="D2694" t="inlineStr">
        <is>
          <t>VÄSTERNORRLANDS LÄN</t>
        </is>
      </c>
      <c r="E2694" t="inlineStr">
        <is>
          <t>ÖRNSKÖLDSVIK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28546-2024</t>
        </is>
      </c>
      <c r="B2695" s="1" t="n">
        <v>45478.35644675926</v>
      </c>
      <c r="C2695" s="1" t="n">
        <v>45955</v>
      </c>
      <c r="D2695" t="inlineStr">
        <is>
          <t>VÄSTERNORRLANDS LÄN</t>
        </is>
      </c>
      <c r="E2695" t="inlineStr">
        <is>
          <t>ÖRNSKÖLDSVIK</t>
        </is>
      </c>
      <c r="G2695" t="n">
        <v>4.8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6510-2025</t>
        </is>
      </c>
      <c r="B2696" s="1" t="n">
        <v>45699</v>
      </c>
      <c r="C2696" s="1" t="n">
        <v>45955</v>
      </c>
      <c r="D2696" t="inlineStr">
        <is>
          <t>VÄSTERNORRLANDS LÄN</t>
        </is>
      </c>
      <c r="E2696" t="inlineStr">
        <is>
          <t>ÖRNSKÖLDSVIK</t>
        </is>
      </c>
      <c r="G2696" t="n">
        <v>6.3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49056-2022</t>
        </is>
      </c>
      <c r="B2697" s="1" t="n">
        <v>44860</v>
      </c>
      <c r="C2697" s="1" t="n">
        <v>45955</v>
      </c>
      <c r="D2697" t="inlineStr">
        <is>
          <t>VÄSTERNORRLANDS LÄN</t>
        </is>
      </c>
      <c r="E2697" t="inlineStr">
        <is>
          <t>ÖRNSKÖLDSVIK</t>
        </is>
      </c>
      <c r="F2697" t="inlineStr">
        <is>
          <t>Holmen skog AB</t>
        </is>
      </c>
      <c r="G2697" t="n">
        <v>4.2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53223-2022</t>
        </is>
      </c>
      <c r="B2698" s="1" t="n">
        <v>44876</v>
      </c>
      <c r="C2698" s="1" t="n">
        <v>45955</v>
      </c>
      <c r="D2698" t="inlineStr">
        <is>
          <t>VÄSTERNORRLANDS LÄN</t>
        </is>
      </c>
      <c r="E2698" t="inlineStr">
        <is>
          <t>ÖRNSKÖLDSVIK</t>
        </is>
      </c>
      <c r="F2698" t="inlineStr">
        <is>
          <t>Holmen skog AB</t>
        </is>
      </c>
      <c r="G2698" t="n">
        <v>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10985-2025</t>
        </is>
      </c>
      <c r="B2699" s="1" t="n">
        <v>45723</v>
      </c>
      <c r="C2699" s="1" t="n">
        <v>45955</v>
      </c>
      <c r="D2699" t="inlineStr">
        <is>
          <t>VÄSTERNORRLANDS LÄN</t>
        </is>
      </c>
      <c r="E2699" t="inlineStr">
        <is>
          <t>ÖRNSKÖLDSVIK</t>
        </is>
      </c>
      <c r="G2699" t="n">
        <v>2.6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342-2024</t>
        </is>
      </c>
      <c r="B2700" s="1" t="n">
        <v>45295</v>
      </c>
      <c r="C2700" s="1" t="n">
        <v>45955</v>
      </c>
      <c r="D2700" t="inlineStr">
        <is>
          <t>VÄSTERNORRLANDS LÄN</t>
        </is>
      </c>
      <c r="E2700" t="inlineStr">
        <is>
          <t>ÖRNSKÖLDSVIK</t>
        </is>
      </c>
      <c r="G2700" t="n">
        <v>1.4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47438-2024</t>
        </is>
      </c>
      <c r="B2701" s="1" t="n">
        <v>45587</v>
      </c>
      <c r="C2701" s="1" t="n">
        <v>45955</v>
      </c>
      <c r="D2701" t="inlineStr">
        <is>
          <t>VÄSTERNORRLANDS LÄN</t>
        </is>
      </c>
      <c r="E2701" t="inlineStr">
        <is>
          <t>ÖRNSKÖLDSVIK</t>
        </is>
      </c>
      <c r="G2701" t="n">
        <v>11.8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5765-2025</t>
        </is>
      </c>
      <c r="B2702" s="1" t="n">
        <v>45694.57601851852</v>
      </c>
      <c r="C2702" s="1" t="n">
        <v>45955</v>
      </c>
      <c r="D2702" t="inlineStr">
        <is>
          <t>VÄSTERNORRLANDS LÄN</t>
        </is>
      </c>
      <c r="E2702" t="inlineStr">
        <is>
          <t>ÖRNSKÖLDSVIK</t>
        </is>
      </c>
      <c r="G2702" t="n">
        <v>1.2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763-2023</t>
        </is>
      </c>
      <c r="B2703" s="1" t="n">
        <v>44931</v>
      </c>
      <c r="C2703" s="1" t="n">
        <v>45955</v>
      </c>
      <c r="D2703" t="inlineStr">
        <is>
          <t>VÄSTERNORRLANDS LÄN</t>
        </is>
      </c>
      <c r="E2703" t="inlineStr">
        <is>
          <t>ÖRNSKÖLDSVIK</t>
        </is>
      </c>
      <c r="F2703" t="inlineStr">
        <is>
          <t>Holmen skog AB</t>
        </is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10480-2025</t>
        </is>
      </c>
      <c r="B2704" s="1" t="n">
        <v>45721.32282407407</v>
      </c>
      <c r="C2704" s="1" t="n">
        <v>45955</v>
      </c>
      <c r="D2704" t="inlineStr">
        <is>
          <t>VÄSTERNORRLANDS LÄN</t>
        </is>
      </c>
      <c r="E2704" t="inlineStr">
        <is>
          <t>ÖRNSKÖLDSVIK</t>
        </is>
      </c>
      <c r="G2704" t="n">
        <v>0.5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34875-2024</t>
        </is>
      </c>
      <c r="B2705" s="1" t="n">
        <v>45527.35077546296</v>
      </c>
      <c r="C2705" s="1" t="n">
        <v>45955</v>
      </c>
      <c r="D2705" t="inlineStr">
        <is>
          <t>VÄSTERNORRLANDS LÄN</t>
        </is>
      </c>
      <c r="E2705" t="inlineStr">
        <is>
          <t>ÖRNSKÖLDSVIK</t>
        </is>
      </c>
      <c r="F2705" t="inlineStr">
        <is>
          <t>Holmen skog AB</t>
        </is>
      </c>
      <c r="G2705" t="n">
        <v>0.6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34898-2024</t>
        </is>
      </c>
      <c r="B2706" s="1" t="n">
        <v>45527</v>
      </c>
      <c r="C2706" s="1" t="n">
        <v>45955</v>
      </c>
      <c r="D2706" t="inlineStr">
        <is>
          <t>VÄSTERNORRLANDS LÄN</t>
        </is>
      </c>
      <c r="E2706" t="inlineStr">
        <is>
          <t>ÖRNSKÖLDSVIK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51302-2024</t>
        </is>
      </c>
      <c r="B2707" s="1" t="n">
        <v>45604.30118055556</v>
      </c>
      <c r="C2707" s="1" t="n">
        <v>45955</v>
      </c>
      <c r="D2707" t="inlineStr">
        <is>
          <t>VÄSTERNORRLANDS LÄN</t>
        </is>
      </c>
      <c r="E2707" t="inlineStr">
        <is>
          <t>ÖRNSKÖLDSVIK</t>
        </is>
      </c>
      <c r="G2707" t="n">
        <v>0.4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56389-2024</t>
        </is>
      </c>
      <c r="B2708" s="1" t="n">
        <v>45625.34460648148</v>
      </c>
      <c r="C2708" s="1" t="n">
        <v>45955</v>
      </c>
      <c r="D2708" t="inlineStr">
        <is>
          <t>VÄSTERNORRLANDS LÄN</t>
        </is>
      </c>
      <c r="E2708" t="inlineStr">
        <is>
          <t>ÖRNSKÖLDSVIK</t>
        </is>
      </c>
      <c r="F2708" t="inlineStr">
        <is>
          <t>SCA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3909-2025</t>
        </is>
      </c>
      <c r="B2709" s="1" t="n">
        <v>45684.41552083333</v>
      </c>
      <c r="C2709" s="1" t="n">
        <v>45955</v>
      </c>
      <c r="D2709" t="inlineStr">
        <is>
          <t>VÄSTERNORRLANDS LÄN</t>
        </is>
      </c>
      <c r="E2709" t="inlineStr">
        <is>
          <t>ÖRNSKÖLDSVIK</t>
        </is>
      </c>
      <c r="G2709" t="n">
        <v>3.4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46356-2024</t>
        </is>
      </c>
      <c r="B2710" s="1" t="n">
        <v>45582.34539351852</v>
      </c>
      <c r="C2710" s="1" t="n">
        <v>45955</v>
      </c>
      <c r="D2710" t="inlineStr">
        <is>
          <t>VÄSTERNORRLANDS LÄN</t>
        </is>
      </c>
      <c r="E2710" t="inlineStr">
        <is>
          <t>ÖRNSKÖLDSVIK</t>
        </is>
      </c>
      <c r="F2710" t="inlineStr">
        <is>
          <t>Holmen skog AB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49868-2024</t>
        </is>
      </c>
      <c r="B2711" s="1" t="n">
        <v>45597.48740740741</v>
      </c>
      <c r="C2711" s="1" t="n">
        <v>45955</v>
      </c>
      <c r="D2711" t="inlineStr">
        <is>
          <t>VÄSTERNORRLANDS LÄN</t>
        </is>
      </c>
      <c r="E2711" t="inlineStr">
        <is>
          <t>ÖRNSKÖLDSVIK</t>
        </is>
      </c>
      <c r="F2711" t="inlineStr">
        <is>
          <t>Holmen skog AB</t>
        </is>
      </c>
      <c r="G2711" t="n">
        <v>2.8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59771-2024</t>
        </is>
      </c>
      <c r="B2712" s="1" t="n">
        <v>45638</v>
      </c>
      <c r="C2712" s="1" t="n">
        <v>45955</v>
      </c>
      <c r="D2712" t="inlineStr">
        <is>
          <t>VÄSTERNORRLANDS LÄN</t>
        </is>
      </c>
      <c r="E2712" t="inlineStr">
        <is>
          <t>ÖRNSKÖLDSVIK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20222-2024</t>
        </is>
      </c>
      <c r="B2713" s="1" t="n">
        <v>45434</v>
      </c>
      <c r="C2713" s="1" t="n">
        <v>45955</v>
      </c>
      <c r="D2713" t="inlineStr">
        <is>
          <t>VÄSTERNORRLANDS LÄN</t>
        </is>
      </c>
      <c r="E2713" t="inlineStr">
        <is>
          <t>ÖRNSKÖLDSVIK</t>
        </is>
      </c>
      <c r="G2713" t="n">
        <v>0.3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10499-2024</t>
        </is>
      </c>
      <c r="B2714" s="1" t="n">
        <v>45366</v>
      </c>
      <c r="C2714" s="1" t="n">
        <v>45955</v>
      </c>
      <c r="D2714" t="inlineStr">
        <is>
          <t>VÄSTERNORRLANDS LÄN</t>
        </is>
      </c>
      <c r="E2714" t="inlineStr">
        <is>
          <t>ÖRNSKÖLDSVIK</t>
        </is>
      </c>
      <c r="F2714" t="inlineStr">
        <is>
          <t>Holmen skog AB</t>
        </is>
      </c>
      <c r="G2714" t="n">
        <v>4.3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42744-2021</t>
        </is>
      </c>
      <c r="B2715" s="1" t="n">
        <v>44428</v>
      </c>
      <c r="C2715" s="1" t="n">
        <v>45955</v>
      </c>
      <c r="D2715" t="inlineStr">
        <is>
          <t>VÄSTERNORRLANDS LÄN</t>
        </is>
      </c>
      <c r="E2715" t="inlineStr">
        <is>
          <t>ÖRNSKÖLDSVIK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49374-2023</t>
        </is>
      </c>
      <c r="B2716" s="1" t="n">
        <v>45211.36520833334</v>
      </c>
      <c r="C2716" s="1" t="n">
        <v>45955</v>
      </c>
      <c r="D2716" t="inlineStr">
        <is>
          <t>VÄSTERNORRLANDS LÄN</t>
        </is>
      </c>
      <c r="E2716" t="inlineStr">
        <is>
          <t>ÖRNSKÖLDSVIK</t>
        </is>
      </c>
      <c r="F2716" t="inlineStr">
        <is>
          <t>Holmen skog AB</t>
        </is>
      </c>
      <c r="G2716" t="n">
        <v>6.3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3329-2022</t>
        </is>
      </c>
      <c r="B2717" s="1" t="n">
        <v>44585</v>
      </c>
      <c r="C2717" s="1" t="n">
        <v>45955</v>
      </c>
      <c r="D2717" t="inlineStr">
        <is>
          <t>VÄSTERNORRLANDS LÄN</t>
        </is>
      </c>
      <c r="E2717" t="inlineStr">
        <is>
          <t>ÖRNSKÖLDSVIK</t>
        </is>
      </c>
      <c r="G2717" t="n">
        <v>7.9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51329-2022</t>
        </is>
      </c>
      <c r="B2718" s="1" t="n">
        <v>44869</v>
      </c>
      <c r="C2718" s="1" t="n">
        <v>45955</v>
      </c>
      <c r="D2718" t="inlineStr">
        <is>
          <t>VÄSTERNORRLANDS LÄN</t>
        </is>
      </c>
      <c r="E2718" t="inlineStr">
        <is>
          <t>ÖRNSKÖLDSVIK</t>
        </is>
      </c>
      <c r="F2718" t="inlineStr">
        <is>
          <t>Holmen skog AB</t>
        </is>
      </c>
      <c r="G2718" t="n">
        <v>7.5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>
      <c r="A2719" t="inlineStr">
        <is>
          <t>A 10582-2025</t>
        </is>
      </c>
      <c r="B2719" s="1" t="n">
        <v>45721.5515162037</v>
      </c>
      <c r="C2719" s="1" t="n">
        <v>45955</v>
      </c>
      <c r="D2719" t="inlineStr">
        <is>
          <t>VÄSTERNORRLANDS LÄN</t>
        </is>
      </c>
      <c r="E2719" t="inlineStr">
        <is>
          <t>ÖRNSKÖLDSVIK</t>
        </is>
      </c>
      <c r="G2719" t="n">
        <v>0.8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2025-10-25T09:45:03Z</dcterms:created>
  <dcterms:modified xmlns:dcterms="http://purl.org/dc/terms/" xmlns:xsi="http://www.w3.org/2001/XMLSchema-instance" xsi:type="dcterms:W3CDTF">2025-10-25T09:45:06Z</dcterms:modified>
</cp:coreProperties>
</file>