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73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57909-2020</t>
        </is>
      </c>
      <c r="B2" s="1" t="n">
        <v>44141</v>
      </c>
      <c r="C2" s="1" t="n">
        <v>45960</v>
      </c>
      <c r="D2" t="inlineStr">
        <is>
          <t>VÄSTERNORRLANDS LÄN</t>
        </is>
      </c>
      <c r="E2" t="inlineStr">
        <is>
          <t>ÖRNSKÖLDSVIK</t>
        </is>
      </c>
      <c r="F2" t="inlineStr">
        <is>
          <t>Holmen skog AB</t>
        </is>
      </c>
      <c r="G2" t="n">
        <v>34.5</v>
      </c>
      <c r="H2" t="n">
        <v>2</v>
      </c>
      <c r="I2" t="n">
        <v>5</v>
      </c>
      <c r="J2" t="n">
        <v>11</v>
      </c>
      <c r="K2" t="n">
        <v>1</v>
      </c>
      <c r="L2" t="n">
        <v>0</v>
      </c>
      <c r="M2" t="n">
        <v>0</v>
      </c>
      <c r="N2" t="n">
        <v>0</v>
      </c>
      <c r="O2" t="n">
        <v>12</v>
      </c>
      <c r="P2" t="n">
        <v>1</v>
      </c>
      <c r="Q2" t="n">
        <v>17</v>
      </c>
      <c r="R2" s="2" t="inlineStr">
        <is>
          <t>Rynkskinn
Blågrå svartspik
Gammelgransskål
Garnlav
Kolflarnlav
Lunglav
Skrovlig taggsvamp
Spillkråka
Talltita
Ullticka
Vaddporing
Vitgrynig nållav
Dropptaggsvamp
Skinnlav
Stuplav
Svavelriska
Vedticka</t>
        </is>
      </c>
      <c r="S2">
        <f>HYPERLINK("https://klasma.github.io/Logging_2284/artfynd/A 57909-2020 artfynd.xlsx", "A 57909-2020")</f>
        <v/>
      </c>
      <c r="T2">
        <f>HYPERLINK("https://klasma.github.io/Logging_2284/kartor/A 57909-2020 karta.png", "A 57909-2020")</f>
        <v/>
      </c>
      <c r="V2">
        <f>HYPERLINK("https://klasma.github.io/Logging_2284/klagomål/A 57909-2020 FSC-klagomål.docx", "A 57909-2020")</f>
        <v/>
      </c>
      <c r="W2">
        <f>HYPERLINK("https://klasma.github.io/Logging_2284/klagomålsmail/A 57909-2020 FSC-klagomål mail.docx", "A 57909-2020")</f>
        <v/>
      </c>
      <c r="X2">
        <f>HYPERLINK("https://klasma.github.io/Logging_2284/tillsyn/A 57909-2020 tillsynsbegäran.docx", "A 57909-2020")</f>
        <v/>
      </c>
      <c r="Y2">
        <f>HYPERLINK("https://klasma.github.io/Logging_2284/tillsynsmail/A 57909-2020 tillsynsbegäran mail.docx", "A 57909-2020")</f>
        <v/>
      </c>
      <c r="Z2">
        <f>HYPERLINK("https://klasma.github.io/Logging_2284/fåglar/A 57909-2020 prioriterade fågelarter.docx", "A 57909-2020")</f>
        <v/>
      </c>
    </row>
    <row r="3" ht="15" customHeight="1">
      <c r="A3" t="inlineStr">
        <is>
          <t>A 10146-2025</t>
        </is>
      </c>
      <c r="B3" s="1" t="n">
        <v>45719.63833333334</v>
      </c>
      <c r="C3" s="1" t="n">
        <v>45960</v>
      </c>
      <c r="D3" t="inlineStr">
        <is>
          <t>VÄSTERNORRLANDS LÄN</t>
        </is>
      </c>
      <c r="E3" t="inlineStr">
        <is>
          <t>ÖRNSKÖLDSVIK</t>
        </is>
      </c>
      <c r="G3" t="n">
        <v>5</v>
      </c>
      <c r="H3" t="n">
        <v>2</v>
      </c>
      <c r="I3" t="n">
        <v>7</v>
      </c>
      <c r="J3" t="n">
        <v>9</v>
      </c>
      <c r="K3" t="n">
        <v>1</v>
      </c>
      <c r="L3" t="n">
        <v>0</v>
      </c>
      <c r="M3" t="n">
        <v>0</v>
      </c>
      <c r="N3" t="n">
        <v>0</v>
      </c>
      <c r="O3" t="n">
        <v>10</v>
      </c>
      <c r="P3" t="n">
        <v>1</v>
      </c>
      <c r="Q3" t="n">
        <v>17</v>
      </c>
      <c r="R3" s="2" t="inlineStr">
        <is>
          <t>Långskägg
Doftskinn
Gammelgransskål
Garnlav
Lunglav
Rosenticka
Spillkråka
Ullticka
Violettgrå tagellav
Vitgrynig nållav
Blodticka
Bronshjon
Bårdlav
Gulnål
Korallblylav
Stuplav
Vedticka</t>
        </is>
      </c>
      <c r="S3">
        <f>HYPERLINK("https://klasma.github.io/Logging_2284/artfynd/A 10146-2025 artfynd.xlsx", "A 10146-2025")</f>
        <v/>
      </c>
      <c r="T3">
        <f>HYPERLINK("https://klasma.github.io/Logging_2284/kartor/A 10146-2025 karta.png", "A 10146-2025")</f>
        <v/>
      </c>
      <c r="V3">
        <f>HYPERLINK("https://klasma.github.io/Logging_2284/klagomål/A 10146-2025 FSC-klagomål.docx", "A 10146-2025")</f>
        <v/>
      </c>
      <c r="W3">
        <f>HYPERLINK("https://klasma.github.io/Logging_2284/klagomålsmail/A 10146-2025 FSC-klagomål mail.docx", "A 10146-2025")</f>
        <v/>
      </c>
      <c r="X3">
        <f>HYPERLINK("https://klasma.github.io/Logging_2284/tillsyn/A 10146-2025 tillsynsbegäran.docx", "A 10146-2025")</f>
        <v/>
      </c>
      <c r="Y3">
        <f>HYPERLINK("https://klasma.github.io/Logging_2284/tillsynsmail/A 10146-2025 tillsynsbegäran mail.docx", "A 10146-2025")</f>
        <v/>
      </c>
      <c r="Z3">
        <f>HYPERLINK("https://klasma.github.io/Logging_2284/fåglar/A 10146-2025 prioriterade fågelarter.docx", "A 10146-2025")</f>
        <v/>
      </c>
    </row>
    <row r="4" ht="15" customHeight="1">
      <c r="A4" t="inlineStr">
        <is>
          <t>A 35844-2022</t>
        </is>
      </c>
      <c r="B4" s="1" t="n">
        <v>44802</v>
      </c>
      <c r="C4" s="1" t="n">
        <v>45960</v>
      </c>
      <c r="D4" t="inlineStr">
        <is>
          <t>VÄSTERNORRLANDS LÄN</t>
        </is>
      </c>
      <c r="E4" t="inlineStr">
        <is>
          <t>ÖRNSKÖLDSVIK</t>
        </is>
      </c>
      <c r="G4" t="n">
        <v>5.1</v>
      </c>
      <c r="H4" t="n">
        <v>2</v>
      </c>
      <c r="I4" t="n">
        <v>7</v>
      </c>
      <c r="J4" t="n">
        <v>9</v>
      </c>
      <c r="K4" t="n">
        <v>1</v>
      </c>
      <c r="L4" t="n">
        <v>0</v>
      </c>
      <c r="M4" t="n">
        <v>0</v>
      </c>
      <c r="N4" t="n">
        <v>0</v>
      </c>
      <c r="O4" t="n">
        <v>10</v>
      </c>
      <c r="P4" t="n">
        <v>1</v>
      </c>
      <c r="Q4" t="n">
        <v>17</v>
      </c>
      <c r="R4" s="2" t="inlineStr">
        <is>
          <t>Långskägg
Doftskinn
Gammelgransskål
Garnlav
Lunglav
Rosenticka
Spillkråka
Ullticka
Violettgrå tagellav
Vitgrynig nållav
Blodticka
Bronshjon
Bårdlav
Gulnål
Korallblylav
Stuplav
Vedticka</t>
        </is>
      </c>
      <c r="S4">
        <f>HYPERLINK("https://klasma.github.io/Logging_2284/artfynd/A 35844-2022 artfynd.xlsx", "A 35844-2022")</f>
        <v/>
      </c>
      <c r="T4">
        <f>HYPERLINK("https://klasma.github.io/Logging_2284/kartor/A 35844-2022 karta.png", "A 35844-2022")</f>
        <v/>
      </c>
      <c r="V4">
        <f>HYPERLINK("https://klasma.github.io/Logging_2284/klagomål/A 35844-2022 FSC-klagomål.docx", "A 35844-2022")</f>
        <v/>
      </c>
      <c r="W4">
        <f>HYPERLINK("https://klasma.github.io/Logging_2284/klagomålsmail/A 35844-2022 FSC-klagomål mail.docx", "A 35844-2022")</f>
        <v/>
      </c>
      <c r="X4">
        <f>HYPERLINK("https://klasma.github.io/Logging_2284/tillsyn/A 35844-2022 tillsynsbegäran.docx", "A 35844-2022")</f>
        <v/>
      </c>
      <c r="Y4">
        <f>HYPERLINK("https://klasma.github.io/Logging_2284/tillsynsmail/A 35844-2022 tillsynsbegäran mail.docx", "A 35844-2022")</f>
        <v/>
      </c>
      <c r="Z4">
        <f>HYPERLINK("https://klasma.github.io/Logging_2284/fåglar/A 35844-2022 prioriterade fågelarter.docx", "A 35844-2022")</f>
        <v/>
      </c>
    </row>
    <row r="5" ht="15" customHeight="1">
      <c r="A5" t="inlineStr">
        <is>
          <t>A 44390-2025</t>
        </is>
      </c>
      <c r="B5" s="1" t="n">
        <v>45916.49240740741</v>
      </c>
      <c r="C5" s="1" t="n">
        <v>45960</v>
      </c>
      <c r="D5" t="inlineStr">
        <is>
          <t>VÄSTERNORRLANDS LÄN</t>
        </is>
      </c>
      <c r="E5" t="inlineStr">
        <is>
          <t>ÖRNSKÖLDSVIK</t>
        </is>
      </c>
      <c r="G5" t="n">
        <v>13</v>
      </c>
      <c r="H5" t="n">
        <v>4</v>
      </c>
      <c r="I5" t="n">
        <v>2</v>
      </c>
      <c r="J5" t="n">
        <v>13</v>
      </c>
      <c r="K5" t="n">
        <v>1</v>
      </c>
      <c r="L5" t="n">
        <v>0</v>
      </c>
      <c r="M5" t="n">
        <v>0</v>
      </c>
      <c r="N5" t="n">
        <v>0</v>
      </c>
      <c r="O5" t="n">
        <v>14</v>
      </c>
      <c r="P5" t="n">
        <v>1</v>
      </c>
      <c r="Q5" t="n">
        <v>17</v>
      </c>
      <c r="R5" s="2" t="inlineStr">
        <is>
          <t>Rynkskinn
Doftskinn
Gammelgransskål
Granticka
Järpe
Kolflarnlav
Lunglav
Reliktbock
Rosenticka
Spillkråka
Talltita
Ullticka
Vedflamlav
Vedskivlav
Blodticka
Stuplav
Revlummer</t>
        </is>
      </c>
      <c r="S5">
        <f>HYPERLINK("https://klasma.github.io/Logging_2284/artfynd/A 44390-2025 artfynd.xlsx", "A 44390-2025")</f>
        <v/>
      </c>
      <c r="T5">
        <f>HYPERLINK("https://klasma.github.io/Logging_2284/kartor/A 44390-2025 karta.png", "A 44390-2025")</f>
        <v/>
      </c>
      <c r="V5">
        <f>HYPERLINK("https://klasma.github.io/Logging_2284/klagomål/A 44390-2025 FSC-klagomål.docx", "A 44390-2025")</f>
        <v/>
      </c>
      <c r="W5">
        <f>HYPERLINK("https://klasma.github.io/Logging_2284/klagomålsmail/A 44390-2025 FSC-klagomål mail.docx", "A 44390-2025")</f>
        <v/>
      </c>
      <c r="X5">
        <f>HYPERLINK("https://klasma.github.io/Logging_2284/tillsyn/A 44390-2025 tillsynsbegäran.docx", "A 44390-2025")</f>
        <v/>
      </c>
      <c r="Y5">
        <f>HYPERLINK("https://klasma.github.io/Logging_2284/tillsynsmail/A 44390-2025 tillsynsbegäran mail.docx", "A 44390-2025")</f>
        <v/>
      </c>
      <c r="Z5">
        <f>HYPERLINK("https://klasma.github.io/Logging_2284/fåglar/A 44390-2025 prioriterade fågelarter.docx", "A 44390-2025")</f>
        <v/>
      </c>
    </row>
    <row r="6" ht="15" customHeight="1">
      <c r="A6" t="inlineStr">
        <is>
          <t>A 27938-2023</t>
        </is>
      </c>
      <c r="B6" s="1" t="n">
        <v>45098.66119212963</v>
      </c>
      <c r="C6" s="1" t="n">
        <v>45960</v>
      </c>
      <c r="D6" t="inlineStr">
        <is>
          <t>VÄSTERNORRLANDS LÄN</t>
        </is>
      </c>
      <c r="E6" t="inlineStr">
        <is>
          <t>ÖRNSKÖLDSVIK</t>
        </is>
      </c>
      <c r="F6" t="inlineStr">
        <is>
          <t>Holmen skog AB</t>
        </is>
      </c>
      <c r="G6" t="n">
        <v>6.5</v>
      </c>
      <c r="H6" t="n">
        <v>5</v>
      </c>
      <c r="I6" t="n">
        <v>6</v>
      </c>
      <c r="J6" t="n">
        <v>9</v>
      </c>
      <c r="K6" t="n">
        <v>0</v>
      </c>
      <c r="L6" t="n">
        <v>0</v>
      </c>
      <c r="M6" t="n">
        <v>0</v>
      </c>
      <c r="N6" t="n">
        <v>0</v>
      </c>
      <c r="O6" t="n">
        <v>9</v>
      </c>
      <c r="P6" t="n">
        <v>0</v>
      </c>
      <c r="Q6" t="n">
        <v>17</v>
      </c>
      <c r="R6" s="2" t="inlineStr">
        <is>
          <t>Doftskinn
Gammelgransskål
Garnlav
Granticka
Lunglav
Spillkråka
Tretåig hackspett
Ullticka
Violettgrå tagellav
Bronshjon
Bårdlav
Spindelblomster
Stuplav
Thomsons trägnagare
Vedticka
Fläcknycklar
Revlummer</t>
        </is>
      </c>
      <c r="S6">
        <f>HYPERLINK("https://klasma.github.io/Logging_2284/artfynd/A 27938-2023 artfynd.xlsx", "A 27938-2023")</f>
        <v/>
      </c>
      <c r="T6">
        <f>HYPERLINK("https://klasma.github.io/Logging_2284/kartor/A 27938-2023 karta.png", "A 27938-2023")</f>
        <v/>
      </c>
      <c r="V6">
        <f>HYPERLINK("https://klasma.github.io/Logging_2284/klagomål/A 27938-2023 FSC-klagomål.docx", "A 27938-2023")</f>
        <v/>
      </c>
      <c r="W6">
        <f>HYPERLINK("https://klasma.github.io/Logging_2284/klagomålsmail/A 27938-2023 FSC-klagomål mail.docx", "A 27938-2023")</f>
        <v/>
      </c>
      <c r="X6">
        <f>HYPERLINK("https://klasma.github.io/Logging_2284/tillsyn/A 27938-2023 tillsynsbegäran.docx", "A 27938-2023")</f>
        <v/>
      </c>
      <c r="Y6">
        <f>HYPERLINK("https://klasma.github.io/Logging_2284/tillsynsmail/A 27938-2023 tillsynsbegäran mail.docx", "A 27938-2023")</f>
        <v/>
      </c>
      <c r="Z6">
        <f>HYPERLINK("https://klasma.github.io/Logging_2284/fåglar/A 27938-2023 prioriterade fågelarter.docx", "A 27938-2023")</f>
        <v/>
      </c>
    </row>
    <row r="7" ht="15" customHeight="1">
      <c r="A7" t="inlineStr">
        <is>
          <t>A 53060-2021</t>
        </is>
      </c>
      <c r="B7" s="1" t="n">
        <v>44467</v>
      </c>
      <c r="C7" s="1" t="n">
        <v>45960</v>
      </c>
      <c r="D7" t="inlineStr">
        <is>
          <t>VÄSTERNORRLANDS LÄN</t>
        </is>
      </c>
      <c r="E7" t="inlineStr">
        <is>
          <t>ÖRNSKÖLDSVIK</t>
        </is>
      </c>
      <c r="G7" t="n">
        <v>13.4</v>
      </c>
      <c r="H7" t="n">
        <v>1</v>
      </c>
      <c r="I7" t="n">
        <v>0</v>
      </c>
      <c r="J7" t="n">
        <v>11</v>
      </c>
      <c r="K7" t="n">
        <v>2</v>
      </c>
      <c r="L7" t="n">
        <v>1</v>
      </c>
      <c r="M7" t="n">
        <v>0</v>
      </c>
      <c r="N7" t="n">
        <v>0</v>
      </c>
      <c r="O7" t="n">
        <v>14</v>
      </c>
      <c r="P7" t="n">
        <v>3</v>
      </c>
      <c r="Q7" t="n">
        <v>14</v>
      </c>
      <c r="R7" s="2" t="inlineStr">
        <is>
          <t>Urskogsporing
Gräddporing
Lappticka
Gammelgransskål
Garnlav
Granticka
Gränsticka
Kolflarnlav
Rosenticka
Tretåig hackspett
Ullticka
Vaddporing
Vitgrynig nållav
Vitplätt</t>
        </is>
      </c>
      <c r="S7">
        <f>HYPERLINK("https://klasma.github.io/Logging_2284/artfynd/A 53060-2021 artfynd.xlsx", "A 53060-2021")</f>
        <v/>
      </c>
      <c r="T7">
        <f>HYPERLINK("https://klasma.github.io/Logging_2284/kartor/A 53060-2021 karta.png", "A 53060-2021")</f>
        <v/>
      </c>
      <c r="V7">
        <f>HYPERLINK("https://klasma.github.io/Logging_2284/klagomål/A 53060-2021 FSC-klagomål.docx", "A 53060-2021")</f>
        <v/>
      </c>
      <c r="W7">
        <f>HYPERLINK("https://klasma.github.io/Logging_2284/klagomålsmail/A 53060-2021 FSC-klagomål mail.docx", "A 53060-2021")</f>
        <v/>
      </c>
      <c r="X7">
        <f>HYPERLINK("https://klasma.github.io/Logging_2284/tillsyn/A 53060-2021 tillsynsbegäran.docx", "A 53060-2021")</f>
        <v/>
      </c>
      <c r="Y7">
        <f>HYPERLINK("https://klasma.github.io/Logging_2284/tillsynsmail/A 53060-2021 tillsynsbegäran mail.docx", "A 53060-2021")</f>
        <v/>
      </c>
      <c r="Z7">
        <f>HYPERLINK("https://klasma.github.io/Logging_2284/fåglar/A 53060-2021 prioriterade fågelarter.docx", "A 53060-2021")</f>
        <v/>
      </c>
    </row>
    <row r="8" ht="15" customHeight="1">
      <c r="A8" t="inlineStr">
        <is>
          <t>A 50533-2023</t>
        </is>
      </c>
      <c r="B8" s="1" t="n">
        <v>45217.32354166666</v>
      </c>
      <c r="C8" s="1" t="n">
        <v>45960</v>
      </c>
      <c r="D8" t="inlineStr">
        <is>
          <t>VÄSTERNORRLANDS LÄN</t>
        </is>
      </c>
      <c r="E8" t="inlineStr">
        <is>
          <t>ÖRNSKÖLDSVIK</t>
        </is>
      </c>
      <c r="G8" t="n">
        <v>2</v>
      </c>
      <c r="H8" t="n">
        <v>4</v>
      </c>
      <c r="I8" t="n">
        <v>2</v>
      </c>
      <c r="J8" t="n">
        <v>9</v>
      </c>
      <c r="K8" t="n">
        <v>2</v>
      </c>
      <c r="L8" t="n">
        <v>0</v>
      </c>
      <c r="M8" t="n">
        <v>0</v>
      </c>
      <c r="N8" t="n">
        <v>0</v>
      </c>
      <c r="O8" t="n">
        <v>11</v>
      </c>
      <c r="P8" t="n">
        <v>2</v>
      </c>
      <c r="Q8" t="n">
        <v>13</v>
      </c>
      <c r="R8" s="2" t="inlineStr">
        <is>
          <t>Knärot
Vågticka
Gammelgransskål
Järpe
Lunglav
Orange taggsvamp
Skrovlig taggsvamp
Spillkråka
Talltita
Vedskivlav
Violettgrå tagellav
Skarp dropptaggsvamp
Skinnlav</t>
        </is>
      </c>
      <c r="S8">
        <f>HYPERLINK("https://klasma.github.io/Logging_2284/artfynd/A 50533-2023 artfynd.xlsx", "A 50533-2023")</f>
        <v/>
      </c>
      <c r="T8">
        <f>HYPERLINK("https://klasma.github.io/Logging_2284/kartor/A 50533-2023 karta.png", "A 50533-2023")</f>
        <v/>
      </c>
      <c r="U8">
        <f>HYPERLINK("https://klasma.github.io/Logging_2284/knärot/A 50533-2023 karta knärot.png", "A 50533-2023")</f>
        <v/>
      </c>
      <c r="V8">
        <f>HYPERLINK("https://klasma.github.io/Logging_2284/klagomål/A 50533-2023 FSC-klagomål.docx", "A 50533-2023")</f>
        <v/>
      </c>
      <c r="W8">
        <f>HYPERLINK("https://klasma.github.io/Logging_2284/klagomålsmail/A 50533-2023 FSC-klagomål mail.docx", "A 50533-2023")</f>
        <v/>
      </c>
      <c r="X8">
        <f>HYPERLINK("https://klasma.github.io/Logging_2284/tillsyn/A 50533-2023 tillsynsbegäran.docx", "A 50533-2023")</f>
        <v/>
      </c>
      <c r="Y8">
        <f>HYPERLINK("https://klasma.github.io/Logging_2284/tillsynsmail/A 50533-2023 tillsynsbegäran mail.docx", "A 50533-2023")</f>
        <v/>
      </c>
      <c r="Z8">
        <f>HYPERLINK("https://klasma.github.io/Logging_2284/fåglar/A 50533-2023 prioriterade fågelarter.docx", "A 50533-2023")</f>
        <v/>
      </c>
    </row>
    <row r="9" ht="15" customHeight="1">
      <c r="A9" t="inlineStr">
        <is>
          <t>A 41454-2024</t>
        </is>
      </c>
      <c r="B9" s="1" t="n">
        <v>45560</v>
      </c>
      <c r="C9" s="1" t="n">
        <v>45960</v>
      </c>
      <c r="D9" t="inlineStr">
        <is>
          <t>VÄSTERNORRLANDS LÄN</t>
        </is>
      </c>
      <c r="E9" t="inlineStr">
        <is>
          <t>ÖRNSKÖLDSVIK</t>
        </is>
      </c>
      <c r="F9" t="inlineStr">
        <is>
          <t>Holmen skog AB</t>
        </is>
      </c>
      <c r="G9" t="n">
        <v>3.4</v>
      </c>
      <c r="H9" t="n">
        <v>3</v>
      </c>
      <c r="I9" t="n">
        <v>6</v>
      </c>
      <c r="J9" t="n">
        <v>4</v>
      </c>
      <c r="K9" t="n">
        <v>0</v>
      </c>
      <c r="L9" t="n">
        <v>0</v>
      </c>
      <c r="M9" t="n">
        <v>0</v>
      </c>
      <c r="N9" t="n">
        <v>0</v>
      </c>
      <c r="O9" t="n">
        <v>4</v>
      </c>
      <c r="P9" t="n">
        <v>0</v>
      </c>
      <c r="Q9" t="n">
        <v>11</v>
      </c>
      <c r="R9" s="2" t="inlineStr">
        <is>
          <t>Garnlav
Gultoppig fingersvamp
Lunglav
Skogsfru
Bårdlav
Mörk husmossa
Spindelblomster
Stuplav
Vedticka
Ögonpyrola
Revlummer</t>
        </is>
      </c>
      <c r="S9">
        <f>HYPERLINK("https://klasma.github.io/Logging_2284/artfynd/A 41454-2024 artfynd.xlsx", "A 41454-2024")</f>
        <v/>
      </c>
      <c r="T9">
        <f>HYPERLINK("https://klasma.github.io/Logging_2284/kartor/A 41454-2024 karta.png", "A 41454-2024")</f>
        <v/>
      </c>
      <c r="V9">
        <f>HYPERLINK("https://klasma.github.io/Logging_2284/klagomål/A 41454-2024 FSC-klagomål.docx", "A 41454-2024")</f>
        <v/>
      </c>
      <c r="W9">
        <f>HYPERLINK("https://klasma.github.io/Logging_2284/klagomålsmail/A 41454-2024 FSC-klagomål mail.docx", "A 41454-2024")</f>
        <v/>
      </c>
      <c r="X9">
        <f>HYPERLINK("https://klasma.github.io/Logging_2284/tillsyn/A 41454-2024 tillsynsbegäran.docx", "A 41454-2024")</f>
        <v/>
      </c>
      <c r="Y9">
        <f>HYPERLINK("https://klasma.github.io/Logging_2284/tillsynsmail/A 41454-2024 tillsynsbegäran mail.docx", "A 41454-2024")</f>
        <v/>
      </c>
    </row>
    <row r="10" ht="15" customHeight="1">
      <c r="A10" t="inlineStr">
        <is>
          <t>A 43682-2025</t>
        </is>
      </c>
      <c r="B10" s="1" t="n">
        <v>45912</v>
      </c>
      <c r="C10" s="1" t="n">
        <v>45960</v>
      </c>
      <c r="D10" t="inlineStr">
        <is>
          <t>VÄSTERNORRLANDS LÄN</t>
        </is>
      </c>
      <c r="E10" t="inlineStr">
        <is>
          <t>ÖRNSKÖLDSVIK</t>
        </is>
      </c>
      <c r="G10" t="n">
        <v>6.4</v>
      </c>
      <c r="H10" t="n">
        <v>2</v>
      </c>
      <c r="I10" t="n">
        <v>1</v>
      </c>
      <c r="J10" t="n">
        <v>8</v>
      </c>
      <c r="K10" t="n">
        <v>1</v>
      </c>
      <c r="L10" t="n">
        <v>0</v>
      </c>
      <c r="M10" t="n">
        <v>0</v>
      </c>
      <c r="N10" t="n">
        <v>0</v>
      </c>
      <c r="O10" t="n">
        <v>9</v>
      </c>
      <c r="P10" t="n">
        <v>1</v>
      </c>
      <c r="Q10" t="n">
        <v>10</v>
      </c>
      <c r="R10" s="2" t="inlineStr">
        <is>
          <t>Rynkskinn
Doftskinn
Gammelgransskål
Gränsticka
Spillkråka
Talltita
Ullticka
Vedflamlav
Vedskivlav
Tallfingersvamp</t>
        </is>
      </c>
      <c r="S10">
        <f>HYPERLINK("https://klasma.github.io/Logging_2284/artfynd/A 43682-2025 artfynd.xlsx", "A 43682-2025")</f>
        <v/>
      </c>
      <c r="T10">
        <f>HYPERLINK("https://klasma.github.io/Logging_2284/kartor/A 43682-2025 karta.png", "A 43682-2025")</f>
        <v/>
      </c>
      <c r="V10">
        <f>HYPERLINK("https://klasma.github.io/Logging_2284/klagomål/A 43682-2025 FSC-klagomål.docx", "A 43682-2025")</f>
        <v/>
      </c>
      <c r="W10">
        <f>HYPERLINK("https://klasma.github.io/Logging_2284/klagomålsmail/A 43682-2025 FSC-klagomål mail.docx", "A 43682-2025")</f>
        <v/>
      </c>
      <c r="X10">
        <f>HYPERLINK("https://klasma.github.io/Logging_2284/tillsyn/A 43682-2025 tillsynsbegäran.docx", "A 43682-2025")</f>
        <v/>
      </c>
      <c r="Y10">
        <f>HYPERLINK("https://klasma.github.io/Logging_2284/tillsynsmail/A 43682-2025 tillsynsbegäran mail.docx", "A 43682-2025")</f>
        <v/>
      </c>
      <c r="Z10">
        <f>HYPERLINK("https://klasma.github.io/Logging_2284/fåglar/A 43682-2025 prioriterade fågelarter.docx", "A 43682-2025")</f>
        <v/>
      </c>
    </row>
    <row r="11" ht="15" customHeight="1">
      <c r="A11" t="inlineStr">
        <is>
          <t>A 23771-2025</t>
        </is>
      </c>
      <c r="B11" s="1" t="n">
        <v>45793.48614583333</v>
      </c>
      <c r="C11" s="1" t="n">
        <v>45960</v>
      </c>
      <c r="D11" t="inlineStr">
        <is>
          <t>VÄSTERNORRLANDS LÄN</t>
        </is>
      </c>
      <c r="E11" t="inlineStr">
        <is>
          <t>ÖRNSKÖLDSVIK</t>
        </is>
      </c>
      <c r="F11" t="inlineStr">
        <is>
          <t>Holmen skog AB</t>
        </is>
      </c>
      <c r="G11" t="n">
        <v>10.6</v>
      </c>
      <c r="H11" t="n">
        <v>5</v>
      </c>
      <c r="I11" t="n">
        <v>2</v>
      </c>
      <c r="J11" t="n">
        <v>6</v>
      </c>
      <c r="K11" t="n">
        <v>0</v>
      </c>
      <c r="L11" t="n">
        <v>0</v>
      </c>
      <c r="M11" t="n">
        <v>0</v>
      </c>
      <c r="N11" t="n">
        <v>0</v>
      </c>
      <c r="O11" t="n">
        <v>6</v>
      </c>
      <c r="P11" t="n">
        <v>0</v>
      </c>
      <c r="Q11" t="n">
        <v>10</v>
      </c>
      <c r="R11" s="2" t="inlineStr">
        <is>
          <t>Gammelgransskål
Garnlav
Granticka
Järpe
Spillkråka
Ullticka
Plattlummer
Vedticka
Fläcknycklar
Revlummer</t>
        </is>
      </c>
      <c r="S11">
        <f>HYPERLINK("https://klasma.github.io/Logging_2284/artfynd/A 23771-2025 artfynd.xlsx", "A 23771-2025")</f>
        <v/>
      </c>
      <c r="T11">
        <f>HYPERLINK("https://klasma.github.io/Logging_2284/kartor/A 23771-2025 karta.png", "A 23771-2025")</f>
        <v/>
      </c>
      <c r="V11">
        <f>HYPERLINK("https://klasma.github.io/Logging_2284/klagomål/A 23771-2025 FSC-klagomål.docx", "A 23771-2025")</f>
        <v/>
      </c>
      <c r="W11">
        <f>HYPERLINK("https://klasma.github.io/Logging_2284/klagomålsmail/A 23771-2025 FSC-klagomål mail.docx", "A 23771-2025")</f>
        <v/>
      </c>
      <c r="X11">
        <f>HYPERLINK("https://klasma.github.io/Logging_2284/tillsyn/A 23771-2025 tillsynsbegäran.docx", "A 23771-2025")</f>
        <v/>
      </c>
      <c r="Y11">
        <f>HYPERLINK("https://klasma.github.io/Logging_2284/tillsynsmail/A 23771-2025 tillsynsbegäran mail.docx", "A 23771-2025")</f>
        <v/>
      </c>
      <c r="Z11">
        <f>HYPERLINK("https://klasma.github.io/Logging_2284/fåglar/A 23771-2025 prioriterade fågelarter.docx", "A 23771-2025")</f>
        <v/>
      </c>
    </row>
    <row r="12" ht="15" customHeight="1">
      <c r="A12" t="inlineStr">
        <is>
          <t>A 27491-2025</t>
        </is>
      </c>
      <c r="B12" s="1" t="n">
        <v>45813.39288194444</v>
      </c>
      <c r="C12" s="1" t="n">
        <v>45960</v>
      </c>
      <c r="D12" t="inlineStr">
        <is>
          <t>VÄSTERNORRLANDS LÄN</t>
        </is>
      </c>
      <c r="E12" t="inlineStr">
        <is>
          <t>ÖRNSKÖLDSVIK</t>
        </is>
      </c>
      <c r="G12" t="n">
        <v>11.6</v>
      </c>
      <c r="H12" t="n">
        <v>3</v>
      </c>
      <c r="I12" t="n">
        <v>1</v>
      </c>
      <c r="J12" t="n">
        <v>7</v>
      </c>
      <c r="K12" t="n">
        <v>1</v>
      </c>
      <c r="L12" t="n">
        <v>0</v>
      </c>
      <c r="M12" t="n">
        <v>0</v>
      </c>
      <c r="N12" t="n">
        <v>0</v>
      </c>
      <c r="O12" t="n">
        <v>8</v>
      </c>
      <c r="P12" t="n">
        <v>1</v>
      </c>
      <c r="Q12" t="n">
        <v>10</v>
      </c>
      <c r="R12" s="2" t="inlineStr">
        <is>
          <t>Rynkskinn
Garnlav
Granticka
Kådvaxskinn
Leptoporus mollis
Tretåig hackspett
Ullticka
Vedskivlav
Plattlummer
Tjäder</t>
        </is>
      </c>
      <c r="S12">
        <f>HYPERLINK("https://klasma.github.io/Logging_2284/artfynd/A 27491-2025 artfynd.xlsx", "A 27491-2025")</f>
        <v/>
      </c>
      <c r="T12">
        <f>HYPERLINK("https://klasma.github.io/Logging_2284/kartor/A 27491-2025 karta.png", "A 27491-2025")</f>
        <v/>
      </c>
      <c r="V12">
        <f>HYPERLINK("https://klasma.github.io/Logging_2284/klagomål/A 27491-2025 FSC-klagomål.docx", "A 27491-2025")</f>
        <v/>
      </c>
      <c r="W12">
        <f>HYPERLINK("https://klasma.github.io/Logging_2284/klagomålsmail/A 27491-2025 FSC-klagomål mail.docx", "A 27491-2025")</f>
        <v/>
      </c>
      <c r="X12">
        <f>HYPERLINK("https://klasma.github.io/Logging_2284/tillsyn/A 27491-2025 tillsynsbegäran.docx", "A 27491-2025")</f>
        <v/>
      </c>
      <c r="Y12">
        <f>HYPERLINK("https://klasma.github.io/Logging_2284/tillsynsmail/A 27491-2025 tillsynsbegäran mail.docx", "A 27491-2025")</f>
        <v/>
      </c>
      <c r="Z12">
        <f>HYPERLINK("https://klasma.github.io/Logging_2284/fåglar/A 27491-2025 prioriterade fågelarter.docx", "A 27491-2025")</f>
        <v/>
      </c>
    </row>
    <row r="13" ht="15" customHeight="1">
      <c r="A13" t="inlineStr">
        <is>
          <t>A 46958-2023</t>
        </is>
      </c>
      <c r="B13" s="1" t="n">
        <v>45195</v>
      </c>
      <c r="C13" s="1" t="n">
        <v>45960</v>
      </c>
      <c r="D13" t="inlineStr">
        <is>
          <t>VÄSTERNORRLANDS LÄN</t>
        </is>
      </c>
      <c r="E13" t="inlineStr">
        <is>
          <t>ÖRNSKÖLDSVIK</t>
        </is>
      </c>
      <c r="G13" t="n">
        <v>6.1</v>
      </c>
      <c r="H13" t="n">
        <v>3</v>
      </c>
      <c r="I13" t="n">
        <v>1</v>
      </c>
      <c r="J13" t="n">
        <v>5</v>
      </c>
      <c r="K13" t="n">
        <v>2</v>
      </c>
      <c r="L13" t="n">
        <v>0</v>
      </c>
      <c r="M13" t="n">
        <v>0</v>
      </c>
      <c r="N13" t="n">
        <v>0</v>
      </c>
      <c r="O13" t="n">
        <v>7</v>
      </c>
      <c r="P13" t="n">
        <v>2</v>
      </c>
      <c r="Q13" t="n">
        <v>9</v>
      </c>
      <c r="R13" s="2" t="inlineStr">
        <is>
          <t>Knärot
Lappticka
Garnlav
Granticka
Rosenticka
Spillkråka
Ullticka
Stor aspticka
Lavskrika</t>
        </is>
      </c>
      <c r="S13">
        <f>HYPERLINK("https://klasma.github.io/Logging_2284/artfynd/A 46958-2023 artfynd.xlsx", "A 46958-2023")</f>
        <v/>
      </c>
      <c r="T13">
        <f>HYPERLINK("https://klasma.github.io/Logging_2284/kartor/A 46958-2023 karta.png", "A 46958-2023")</f>
        <v/>
      </c>
      <c r="U13">
        <f>HYPERLINK("https://klasma.github.io/Logging_2284/knärot/A 46958-2023 karta knärot.png", "A 46958-2023")</f>
        <v/>
      </c>
      <c r="V13">
        <f>HYPERLINK("https://klasma.github.io/Logging_2284/klagomål/A 46958-2023 FSC-klagomål.docx", "A 46958-2023")</f>
        <v/>
      </c>
      <c r="W13">
        <f>HYPERLINK("https://klasma.github.io/Logging_2284/klagomålsmail/A 46958-2023 FSC-klagomål mail.docx", "A 46958-2023")</f>
        <v/>
      </c>
      <c r="X13">
        <f>HYPERLINK("https://klasma.github.io/Logging_2284/tillsyn/A 46958-2023 tillsynsbegäran.docx", "A 46958-2023")</f>
        <v/>
      </c>
      <c r="Y13">
        <f>HYPERLINK("https://klasma.github.io/Logging_2284/tillsynsmail/A 46958-2023 tillsynsbegäran mail.docx", "A 46958-2023")</f>
        <v/>
      </c>
      <c r="Z13">
        <f>HYPERLINK("https://klasma.github.io/Logging_2284/fåglar/A 46958-2023 prioriterade fågelarter.docx", "A 46958-2023")</f>
        <v/>
      </c>
    </row>
    <row r="14" ht="15" customHeight="1">
      <c r="A14" t="inlineStr">
        <is>
          <t>A 43604-2023</t>
        </is>
      </c>
      <c r="B14" s="1" t="n">
        <v>45181</v>
      </c>
      <c r="C14" s="1" t="n">
        <v>45960</v>
      </c>
      <c r="D14" t="inlineStr">
        <is>
          <t>VÄSTERNORRLANDS LÄN</t>
        </is>
      </c>
      <c r="E14" t="inlineStr">
        <is>
          <t>ÖRNSKÖLDSVIK</t>
        </is>
      </c>
      <c r="F14" t="inlineStr">
        <is>
          <t>Kyrkan</t>
        </is>
      </c>
      <c r="G14" t="n">
        <v>38.7</v>
      </c>
      <c r="H14" t="n">
        <v>1</v>
      </c>
      <c r="I14" t="n">
        <v>1</v>
      </c>
      <c r="J14" t="n">
        <v>7</v>
      </c>
      <c r="K14" t="n">
        <v>1</v>
      </c>
      <c r="L14" t="n">
        <v>0</v>
      </c>
      <c r="M14" t="n">
        <v>0</v>
      </c>
      <c r="N14" t="n">
        <v>0</v>
      </c>
      <c r="O14" t="n">
        <v>8</v>
      </c>
      <c r="P14" t="n">
        <v>1</v>
      </c>
      <c r="Q14" t="n">
        <v>9</v>
      </c>
      <c r="R14" s="2" t="inlineStr">
        <is>
          <t>Vit aspticka
Garnlav
Kolflarnlav
Leptoporus mollis
Tallriska
Talltita
Ullticka
Vedskivlav
Stor aspticka</t>
        </is>
      </c>
      <c r="S14">
        <f>HYPERLINK("https://klasma.github.io/Logging_2284/artfynd/A 43604-2023 artfynd.xlsx", "A 43604-2023")</f>
        <v/>
      </c>
      <c r="T14">
        <f>HYPERLINK("https://klasma.github.io/Logging_2284/kartor/A 43604-2023 karta.png", "A 43604-2023")</f>
        <v/>
      </c>
      <c r="V14">
        <f>HYPERLINK("https://klasma.github.io/Logging_2284/klagomål/A 43604-2023 FSC-klagomål.docx", "A 43604-2023")</f>
        <v/>
      </c>
      <c r="W14">
        <f>HYPERLINK("https://klasma.github.io/Logging_2284/klagomålsmail/A 43604-2023 FSC-klagomål mail.docx", "A 43604-2023")</f>
        <v/>
      </c>
      <c r="X14">
        <f>HYPERLINK("https://klasma.github.io/Logging_2284/tillsyn/A 43604-2023 tillsynsbegäran.docx", "A 43604-2023")</f>
        <v/>
      </c>
      <c r="Y14">
        <f>HYPERLINK("https://klasma.github.io/Logging_2284/tillsynsmail/A 43604-2023 tillsynsbegäran mail.docx", "A 43604-2023")</f>
        <v/>
      </c>
      <c r="Z14">
        <f>HYPERLINK("https://klasma.github.io/Logging_2284/fåglar/A 43604-2023 prioriterade fågelarter.docx", "A 43604-2023")</f>
        <v/>
      </c>
    </row>
    <row r="15" ht="15" customHeight="1">
      <c r="A15" t="inlineStr">
        <is>
          <t>A 56969-2020</t>
        </is>
      </c>
      <c r="B15" s="1" t="n">
        <v>44138</v>
      </c>
      <c r="C15" s="1" t="n">
        <v>45960</v>
      </c>
      <c r="D15" t="inlineStr">
        <is>
          <t>VÄSTERNORRLANDS LÄN</t>
        </is>
      </c>
      <c r="E15" t="inlineStr">
        <is>
          <t>ÖRNSKÖLDSVIK</t>
        </is>
      </c>
      <c r="F15" t="inlineStr">
        <is>
          <t>Holmen skog AB</t>
        </is>
      </c>
      <c r="G15" t="n">
        <v>2.1</v>
      </c>
      <c r="H15" t="n">
        <v>3</v>
      </c>
      <c r="I15" t="n">
        <v>1</v>
      </c>
      <c r="J15" t="n">
        <v>4</v>
      </c>
      <c r="K15" t="n">
        <v>0</v>
      </c>
      <c r="L15" t="n">
        <v>0</v>
      </c>
      <c r="M15" t="n">
        <v>0</v>
      </c>
      <c r="N15" t="n">
        <v>0</v>
      </c>
      <c r="O15" t="n">
        <v>4</v>
      </c>
      <c r="P15" t="n">
        <v>0</v>
      </c>
      <c r="Q15" t="n">
        <v>8</v>
      </c>
      <c r="R15" s="2" t="inlineStr">
        <is>
          <t>Gammelgransskål
Garnlav
Lunglav
Violettgrå tagellav
Stuplav
Tjäder
Fläcknycklar
Revlummer</t>
        </is>
      </c>
      <c r="S15">
        <f>HYPERLINK("https://klasma.github.io/Logging_2284/artfynd/A 56969-2020 artfynd.xlsx", "A 56969-2020")</f>
        <v/>
      </c>
      <c r="T15">
        <f>HYPERLINK("https://klasma.github.io/Logging_2284/kartor/A 56969-2020 karta.png", "A 56969-2020")</f>
        <v/>
      </c>
      <c r="V15">
        <f>HYPERLINK("https://klasma.github.io/Logging_2284/klagomål/A 56969-2020 FSC-klagomål.docx", "A 56969-2020")</f>
        <v/>
      </c>
      <c r="W15">
        <f>HYPERLINK("https://klasma.github.io/Logging_2284/klagomålsmail/A 56969-2020 FSC-klagomål mail.docx", "A 56969-2020")</f>
        <v/>
      </c>
      <c r="X15">
        <f>HYPERLINK("https://klasma.github.io/Logging_2284/tillsyn/A 56969-2020 tillsynsbegäran.docx", "A 56969-2020")</f>
        <v/>
      </c>
      <c r="Y15">
        <f>HYPERLINK("https://klasma.github.io/Logging_2284/tillsynsmail/A 56969-2020 tillsynsbegäran mail.docx", "A 56969-2020")</f>
        <v/>
      </c>
      <c r="Z15">
        <f>HYPERLINK("https://klasma.github.io/Logging_2284/fåglar/A 56969-2020 prioriterade fågelarter.docx", "A 56969-2020")</f>
        <v/>
      </c>
    </row>
    <row r="16" ht="15" customHeight="1">
      <c r="A16" t="inlineStr">
        <is>
          <t>A 41254-2021</t>
        </is>
      </c>
      <c r="B16" s="1" t="n">
        <v>44424</v>
      </c>
      <c r="C16" s="1" t="n">
        <v>45960</v>
      </c>
      <c r="D16" t="inlineStr">
        <is>
          <t>VÄSTERNORRLANDS LÄN</t>
        </is>
      </c>
      <c r="E16" t="inlineStr">
        <is>
          <t>ÖRNSKÖLDSVIK</t>
        </is>
      </c>
      <c r="F16" t="inlineStr">
        <is>
          <t>Holmen skog AB</t>
        </is>
      </c>
      <c r="G16" t="n">
        <v>2.6</v>
      </c>
      <c r="H16" t="n">
        <v>2</v>
      </c>
      <c r="I16" t="n">
        <v>1</v>
      </c>
      <c r="J16" t="n">
        <v>5</v>
      </c>
      <c r="K16" t="n">
        <v>2</v>
      </c>
      <c r="L16" t="n">
        <v>0</v>
      </c>
      <c r="M16" t="n">
        <v>0</v>
      </c>
      <c r="N16" t="n">
        <v>0</v>
      </c>
      <c r="O16" t="n">
        <v>7</v>
      </c>
      <c r="P16" t="n">
        <v>2</v>
      </c>
      <c r="Q16" t="n">
        <v>8</v>
      </c>
      <c r="R16" s="2" t="inlineStr">
        <is>
          <t>Knärot
Rynkskinn
Doftskinn
Garnlav
Rosenticka
Talltita
Ullticka
Vedticka</t>
        </is>
      </c>
      <c r="S16">
        <f>HYPERLINK("https://klasma.github.io/Logging_2284/artfynd/A 41254-2021 artfynd.xlsx", "A 41254-2021")</f>
        <v/>
      </c>
      <c r="T16">
        <f>HYPERLINK("https://klasma.github.io/Logging_2284/kartor/A 41254-2021 karta.png", "A 41254-2021")</f>
        <v/>
      </c>
      <c r="U16">
        <f>HYPERLINK("https://klasma.github.io/Logging_2284/knärot/A 41254-2021 karta knärot.png", "A 41254-2021")</f>
        <v/>
      </c>
      <c r="V16">
        <f>HYPERLINK("https://klasma.github.io/Logging_2284/klagomål/A 41254-2021 FSC-klagomål.docx", "A 41254-2021")</f>
        <v/>
      </c>
      <c r="W16">
        <f>HYPERLINK("https://klasma.github.io/Logging_2284/klagomålsmail/A 41254-2021 FSC-klagomål mail.docx", "A 41254-2021")</f>
        <v/>
      </c>
      <c r="X16">
        <f>HYPERLINK("https://klasma.github.io/Logging_2284/tillsyn/A 41254-2021 tillsynsbegäran.docx", "A 41254-2021")</f>
        <v/>
      </c>
      <c r="Y16">
        <f>HYPERLINK("https://klasma.github.io/Logging_2284/tillsynsmail/A 41254-2021 tillsynsbegäran mail.docx", "A 41254-2021")</f>
        <v/>
      </c>
      <c r="Z16">
        <f>HYPERLINK("https://klasma.github.io/Logging_2284/fåglar/A 41254-2021 prioriterade fågelarter.docx", "A 41254-2021")</f>
        <v/>
      </c>
    </row>
    <row r="17" ht="15" customHeight="1">
      <c r="A17" t="inlineStr">
        <is>
          <t>A 31186-2025</t>
        </is>
      </c>
      <c r="B17" s="1" t="n">
        <v>45832.6781712963</v>
      </c>
      <c r="C17" s="1" t="n">
        <v>45960</v>
      </c>
      <c r="D17" t="inlineStr">
        <is>
          <t>VÄSTERNORRLANDS LÄN</t>
        </is>
      </c>
      <c r="E17" t="inlineStr">
        <is>
          <t>ÖRNSKÖLDSVIK</t>
        </is>
      </c>
      <c r="F17" t="inlineStr">
        <is>
          <t>SCA</t>
        </is>
      </c>
      <c r="G17" t="n">
        <v>14.6</v>
      </c>
      <c r="H17" t="n">
        <v>1</v>
      </c>
      <c r="I17" t="n">
        <v>4</v>
      </c>
      <c r="J17" t="n">
        <v>3</v>
      </c>
      <c r="K17" t="n">
        <v>1</v>
      </c>
      <c r="L17" t="n">
        <v>0</v>
      </c>
      <c r="M17" t="n">
        <v>0</v>
      </c>
      <c r="N17" t="n">
        <v>0</v>
      </c>
      <c r="O17" t="n">
        <v>4</v>
      </c>
      <c r="P17" t="n">
        <v>1</v>
      </c>
      <c r="Q17" t="n">
        <v>8</v>
      </c>
      <c r="R17" s="2" t="inlineStr">
        <is>
          <t>Knärot
Garnlav
Lunglav
Ullticka
Bårdlav
Mörk husmossa
Stuplav
Vedticka</t>
        </is>
      </c>
      <c r="S17">
        <f>HYPERLINK("https://klasma.github.io/Logging_2284/artfynd/A 31186-2025 artfynd.xlsx", "A 31186-2025")</f>
        <v/>
      </c>
      <c r="T17">
        <f>HYPERLINK("https://klasma.github.io/Logging_2284/kartor/A 31186-2025 karta.png", "A 31186-2025")</f>
        <v/>
      </c>
      <c r="U17">
        <f>HYPERLINK("https://klasma.github.io/Logging_2284/knärot/A 31186-2025 karta knärot.png", "A 31186-2025")</f>
        <v/>
      </c>
      <c r="V17">
        <f>HYPERLINK("https://klasma.github.io/Logging_2284/klagomål/A 31186-2025 FSC-klagomål.docx", "A 31186-2025")</f>
        <v/>
      </c>
      <c r="W17">
        <f>HYPERLINK("https://klasma.github.io/Logging_2284/klagomålsmail/A 31186-2025 FSC-klagomål mail.docx", "A 31186-2025")</f>
        <v/>
      </c>
      <c r="X17">
        <f>HYPERLINK("https://klasma.github.io/Logging_2284/tillsyn/A 31186-2025 tillsynsbegäran.docx", "A 31186-2025")</f>
        <v/>
      </c>
      <c r="Y17">
        <f>HYPERLINK("https://klasma.github.io/Logging_2284/tillsynsmail/A 31186-2025 tillsynsbegäran mail.docx", "A 31186-2025")</f>
        <v/>
      </c>
    </row>
    <row r="18" ht="15" customHeight="1">
      <c r="A18" t="inlineStr">
        <is>
          <t>A 57858-2022</t>
        </is>
      </c>
      <c r="B18" s="1" t="n">
        <v>44898</v>
      </c>
      <c r="C18" s="1" t="n">
        <v>45960</v>
      </c>
      <c r="D18" t="inlineStr">
        <is>
          <t>VÄSTERNORRLANDS LÄN</t>
        </is>
      </c>
      <c r="E18" t="inlineStr">
        <is>
          <t>ÖRNSKÖLDSVIK</t>
        </is>
      </c>
      <c r="F18" t="inlineStr">
        <is>
          <t>SCA</t>
        </is>
      </c>
      <c r="G18" t="n">
        <v>4.8</v>
      </c>
      <c r="H18" t="n">
        <v>4</v>
      </c>
      <c r="I18" t="n">
        <v>1</v>
      </c>
      <c r="J18" t="n">
        <v>4</v>
      </c>
      <c r="K18" t="n">
        <v>1</v>
      </c>
      <c r="L18" t="n">
        <v>0</v>
      </c>
      <c r="M18" t="n">
        <v>0</v>
      </c>
      <c r="N18" t="n">
        <v>0</v>
      </c>
      <c r="O18" t="n">
        <v>5</v>
      </c>
      <c r="P18" t="n">
        <v>1</v>
      </c>
      <c r="Q18" t="n">
        <v>7</v>
      </c>
      <c r="R18" s="2" t="inlineStr">
        <is>
          <t>Knärot
Garnlav
Kolflarnlav
Lunglav
Tretåig hackspett
Plattlummer
Lavskrika</t>
        </is>
      </c>
      <c r="S18">
        <f>HYPERLINK("https://klasma.github.io/Logging_2284/artfynd/A 57858-2022 artfynd.xlsx", "A 57858-2022")</f>
        <v/>
      </c>
      <c r="T18">
        <f>HYPERLINK("https://klasma.github.io/Logging_2284/kartor/A 57858-2022 karta.png", "A 57858-2022")</f>
        <v/>
      </c>
      <c r="U18">
        <f>HYPERLINK("https://klasma.github.io/Logging_2284/knärot/A 57858-2022 karta knärot.png", "A 57858-2022")</f>
        <v/>
      </c>
      <c r="V18">
        <f>HYPERLINK("https://klasma.github.io/Logging_2284/klagomål/A 57858-2022 FSC-klagomål.docx", "A 57858-2022")</f>
        <v/>
      </c>
      <c r="W18">
        <f>HYPERLINK("https://klasma.github.io/Logging_2284/klagomålsmail/A 57858-2022 FSC-klagomål mail.docx", "A 57858-2022")</f>
        <v/>
      </c>
      <c r="X18">
        <f>HYPERLINK("https://klasma.github.io/Logging_2284/tillsyn/A 57858-2022 tillsynsbegäran.docx", "A 57858-2022")</f>
        <v/>
      </c>
      <c r="Y18">
        <f>HYPERLINK("https://klasma.github.io/Logging_2284/tillsynsmail/A 57858-2022 tillsynsbegäran mail.docx", "A 57858-2022")</f>
        <v/>
      </c>
      <c r="Z18">
        <f>HYPERLINK("https://klasma.github.io/Logging_2284/fåglar/A 57858-2022 prioriterade fågelarter.docx", "A 57858-2022")</f>
        <v/>
      </c>
    </row>
    <row r="19" ht="15" customHeight="1">
      <c r="A19" t="inlineStr">
        <is>
          <t>A 27533-2024</t>
        </is>
      </c>
      <c r="B19" s="1" t="n">
        <v>45474</v>
      </c>
      <c r="C19" s="1" t="n">
        <v>45960</v>
      </c>
      <c r="D19" t="inlineStr">
        <is>
          <t>VÄSTERNORRLANDS LÄN</t>
        </is>
      </c>
      <c r="E19" t="inlineStr">
        <is>
          <t>ÖRNSKÖLDSVIK</t>
        </is>
      </c>
      <c r="G19" t="n">
        <v>8.699999999999999</v>
      </c>
      <c r="H19" t="n">
        <v>3</v>
      </c>
      <c r="I19" t="n">
        <v>2</v>
      </c>
      <c r="J19" t="n">
        <v>2</v>
      </c>
      <c r="K19" t="n">
        <v>2</v>
      </c>
      <c r="L19" t="n">
        <v>0</v>
      </c>
      <c r="M19" t="n">
        <v>0</v>
      </c>
      <c r="N19" t="n">
        <v>0</v>
      </c>
      <c r="O19" t="n">
        <v>4</v>
      </c>
      <c r="P19" t="n">
        <v>2</v>
      </c>
      <c r="Q19" t="n">
        <v>7</v>
      </c>
      <c r="R19" s="2" t="inlineStr">
        <is>
          <t>Knärot
Rynkskinn
Lunglav
Ullticka
Spindelblomster
Spädstarr
Fläcknycklar</t>
        </is>
      </c>
      <c r="S19">
        <f>HYPERLINK("https://klasma.github.io/Logging_2284/artfynd/A 27533-2024 artfynd.xlsx", "A 27533-2024")</f>
        <v/>
      </c>
      <c r="T19">
        <f>HYPERLINK("https://klasma.github.io/Logging_2284/kartor/A 27533-2024 karta.png", "A 27533-2024")</f>
        <v/>
      </c>
      <c r="U19">
        <f>HYPERLINK("https://klasma.github.io/Logging_2284/knärot/A 27533-2024 karta knärot.png", "A 27533-2024")</f>
        <v/>
      </c>
      <c r="V19">
        <f>HYPERLINK("https://klasma.github.io/Logging_2284/klagomål/A 27533-2024 FSC-klagomål.docx", "A 27533-2024")</f>
        <v/>
      </c>
      <c r="W19">
        <f>HYPERLINK("https://klasma.github.io/Logging_2284/klagomålsmail/A 27533-2024 FSC-klagomål mail.docx", "A 27533-2024")</f>
        <v/>
      </c>
      <c r="X19">
        <f>HYPERLINK("https://klasma.github.io/Logging_2284/tillsyn/A 27533-2024 tillsynsbegäran.docx", "A 27533-2024")</f>
        <v/>
      </c>
      <c r="Y19">
        <f>HYPERLINK("https://klasma.github.io/Logging_2284/tillsynsmail/A 27533-2024 tillsynsbegäran mail.docx", "A 27533-2024")</f>
        <v/>
      </c>
    </row>
    <row r="20" ht="15" customHeight="1">
      <c r="A20" t="inlineStr">
        <is>
          <t>A 50264-2024</t>
        </is>
      </c>
      <c r="B20" s="1" t="n">
        <v>45600.58810185185</v>
      </c>
      <c r="C20" s="1" t="n">
        <v>45960</v>
      </c>
      <c r="D20" t="inlineStr">
        <is>
          <t>VÄSTERNORRLANDS LÄN</t>
        </is>
      </c>
      <c r="E20" t="inlineStr">
        <is>
          <t>ÖRNSKÖLDSVIK</t>
        </is>
      </c>
      <c r="F20" t="inlineStr">
        <is>
          <t>Holmen skog AB</t>
        </is>
      </c>
      <c r="G20" t="n">
        <v>3.6</v>
      </c>
      <c r="H20" t="n">
        <v>1</v>
      </c>
      <c r="I20" t="n">
        <v>3</v>
      </c>
      <c r="J20" t="n">
        <v>3</v>
      </c>
      <c r="K20" t="n">
        <v>1</v>
      </c>
      <c r="L20" t="n">
        <v>0</v>
      </c>
      <c r="M20" t="n">
        <v>0</v>
      </c>
      <c r="N20" t="n">
        <v>0</v>
      </c>
      <c r="O20" t="n">
        <v>4</v>
      </c>
      <c r="P20" t="n">
        <v>1</v>
      </c>
      <c r="Q20" t="n">
        <v>7</v>
      </c>
      <c r="R20" s="2" t="inlineStr">
        <is>
          <t>Knärot
Granticka
Lunglav
Ullticka
Bårdlav
Skinnlav
Stuplav</t>
        </is>
      </c>
      <c r="S20">
        <f>HYPERLINK("https://klasma.github.io/Logging_2284/artfynd/A 50264-2024 artfynd.xlsx", "A 50264-2024")</f>
        <v/>
      </c>
      <c r="T20">
        <f>HYPERLINK("https://klasma.github.io/Logging_2284/kartor/A 50264-2024 karta.png", "A 50264-2024")</f>
        <v/>
      </c>
      <c r="U20">
        <f>HYPERLINK("https://klasma.github.io/Logging_2284/knärot/A 50264-2024 karta knärot.png", "A 50264-2024")</f>
        <v/>
      </c>
      <c r="V20">
        <f>HYPERLINK("https://klasma.github.io/Logging_2284/klagomål/A 50264-2024 FSC-klagomål.docx", "A 50264-2024")</f>
        <v/>
      </c>
      <c r="W20">
        <f>HYPERLINK("https://klasma.github.io/Logging_2284/klagomålsmail/A 50264-2024 FSC-klagomål mail.docx", "A 50264-2024")</f>
        <v/>
      </c>
      <c r="X20">
        <f>HYPERLINK("https://klasma.github.io/Logging_2284/tillsyn/A 50264-2024 tillsynsbegäran.docx", "A 50264-2024")</f>
        <v/>
      </c>
      <c r="Y20">
        <f>HYPERLINK("https://klasma.github.io/Logging_2284/tillsynsmail/A 50264-2024 tillsynsbegäran mail.docx", "A 50264-2024")</f>
        <v/>
      </c>
    </row>
    <row r="21" ht="15" customHeight="1">
      <c r="A21" t="inlineStr">
        <is>
          <t>A 36923-2022</t>
        </is>
      </c>
      <c r="B21" s="1" t="n">
        <v>44805.94631944445</v>
      </c>
      <c r="C21" s="1" t="n">
        <v>45960</v>
      </c>
      <c r="D21" t="inlineStr">
        <is>
          <t>VÄSTERNORRLANDS LÄN</t>
        </is>
      </c>
      <c r="E21" t="inlineStr">
        <is>
          <t>ÖRNSKÖLDSVIK</t>
        </is>
      </c>
      <c r="F21" t="inlineStr">
        <is>
          <t>SCA</t>
        </is>
      </c>
      <c r="G21" t="n">
        <v>2.4</v>
      </c>
      <c r="H21" t="n">
        <v>0</v>
      </c>
      <c r="I21" t="n">
        <v>3</v>
      </c>
      <c r="J21" t="n">
        <v>3</v>
      </c>
      <c r="K21" t="n">
        <v>0</v>
      </c>
      <c r="L21" t="n">
        <v>0</v>
      </c>
      <c r="M21" t="n">
        <v>0</v>
      </c>
      <c r="N21" t="n">
        <v>0</v>
      </c>
      <c r="O21" t="n">
        <v>3</v>
      </c>
      <c r="P21" t="n">
        <v>0</v>
      </c>
      <c r="Q21" t="n">
        <v>6</v>
      </c>
      <c r="R21" s="2" t="inlineStr">
        <is>
          <t>Blå taggsvamp
Garnlav
Kolflarnlav
Dropptaggsvamp
Skarp dropptaggsvamp
Skinnlav</t>
        </is>
      </c>
      <c r="S21">
        <f>HYPERLINK("https://klasma.github.io/Logging_2284/artfynd/A 36923-2022 artfynd.xlsx", "A 36923-2022")</f>
        <v/>
      </c>
      <c r="T21">
        <f>HYPERLINK("https://klasma.github.io/Logging_2284/kartor/A 36923-2022 karta.png", "A 36923-2022")</f>
        <v/>
      </c>
      <c r="V21">
        <f>HYPERLINK("https://klasma.github.io/Logging_2284/klagomål/A 36923-2022 FSC-klagomål.docx", "A 36923-2022")</f>
        <v/>
      </c>
      <c r="W21">
        <f>HYPERLINK("https://klasma.github.io/Logging_2284/klagomålsmail/A 36923-2022 FSC-klagomål mail.docx", "A 36923-2022")</f>
        <v/>
      </c>
      <c r="X21">
        <f>HYPERLINK("https://klasma.github.io/Logging_2284/tillsyn/A 36923-2022 tillsynsbegäran.docx", "A 36923-2022")</f>
        <v/>
      </c>
      <c r="Y21">
        <f>HYPERLINK("https://klasma.github.io/Logging_2284/tillsynsmail/A 36923-2022 tillsynsbegäran mail.docx", "A 36923-2022")</f>
        <v/>
      </c>
    </row>
    <row r="22" ht="15" customHeight="1">
      <c r="A22" t="inlineStr">
        <is>
          <t>A 69250-2021</t>
        </is>
      </c>
      <c r="B22" s="1" t="n">
        <v>44531</v>
      </c>
      <c r="C22" s="1" t="n">
        <v>45960</v>
      </c>
      <c r="D22" t="inlineStr">
        <is>
          <t>VÄSTERNORRLANDS LÄN</t>
        </is>
      </c>
      <c r="E22" t="inlineStr">
        <is>
          <t>ÖRNSKÖLDSVIK</t>
        </is>
      </c>
      <c r="F22" t="inlineStr">
        <is>
          <t>Holmen skog AB</t>
        </is>
      </c>
      <c r="G22" t="n">
        <v>4.7</v>
      </c>
      <c r="H22" t="n">
        <v>1</v>
      </c>
      <c r="I22" t="n">
        <v>2</v>
      </c>
      <c r="J22" t="n">
        <v>4</v>
      </c>
      <c r="K22" t="n">
        <v>0</v>
      </c>
      <c r="L22" t="n">
        <v>0</v>
      </c>
      <c r="M22" t="n">
        <v>0</v>
      </c>
      <c r="N22" t="n">
        <v>0</v>
      </c>
      <c r="O22" t="n">
        <v>4</v>
      </c>
      <c r="P22" t="n">
        <v>0</v>
      </c>
      <c r="Q22" t="n">
        <v>6</v>
      </c>
      <c r="R22" s="2" t="inlineStr">
        <is>
          <t>Gammelgransskål
Garnlav
Kolflarnlav
Tretåig hackspett
Skinnlav
Vedticka</t>
        </is>
      </c>
      <c r="S22">
        <f>HYPERLINK("https://klasma.github.io/Logging_2284/artfynd/A 69250-2021 artfynd.xlsx", "A 69250-2021")</f>
        <v/>
      </c>
      <c r="T22">
        <f>HYPERLINK("https://klasma.github.io/Logging_2284/kartor/A 69250-2021 karta.png", "A 69250-2021")</f>
        <v/>
      </c>
      <c r="V22">
        <f>HYPERLINK("https://klasma.github.io/Logging_2284/klagomål/A 69250-2021 FSC-klagomål.docx", "A 69250-2021")</f>
        <v/>
      </c>
      <c r="W22">
        <f>HYPERLINK("https://klasma.github.io/Logging_2284/klagomålsmail/A 69250-2021 FSC-klagomål mail.docx", "A 69250-2021")</f>
        <v/>
      </c>
      <c r="X22">
        <f>HYPERLINK("https://klasma.github.io/Logging_2284/tillsyn/A 69250-2021 tillsynsbegäran.docx", "A 69250-2021")</f>
        <v/>
      </c>
      <c r="Y22">
        <f>HYPERLINK("https://klasma.github.io/Logging_2284/tillsynsmail/A 69250-2021 tillsynsbegäran mail.docx", "A 69250-2021")</f>
        <v/>
      </c>
      <c r="Z22">
        <f>HYPERLINK("https://klasma.github.io/Logging_2284/fåglar/A 69250-2021 prioriterade fågelarter.docx", "A 69250-2021")</f>
        <v/>
      </c>
    </row>
    <row r="23" ht="15" customHeight="1">
      <c r="A23" t="inlineStr">
        <is>
          <t>A 2011-2023</t>
        </is>
      </c>
      <c r="B23" s="1" t="n">
        <v>44939</v>
      </c>
      <c r="C23" s="1" t="n">
        <v>45960</v>
      </c>
      <c r="D23" t="inlineStr">
        <is>
          <t>VÄSTERNORRLANDS LÄN</t>
        </is>
      </c>
      <c r="E23" t="inlineStr">
        <is>
          <t>ÖRNSKÖLDSVIK</t>
        </is>
      </c>
      <c r="F23" t="inlineStr">
        <is>
          <t>Holmen skog AB</t>
        </is>
      </c>
      <c r="G23" t="n">
        <v>7.4</v>
      </c>
      <c r="H23" t="n">
        <v>0</v>
      </c>
      <c r="I23" t="n">
        <v>1</v>
      </c>
      <c r="J23" t="n">
        <v>5</v>
      </c>
      <c r="K23" t="n">
        <v>0</v>
      </c>
      <c r="L23" t="n">
        <v>0</v>
      </c>
      <c r="M23" t="n">
        <v>0</v>
      </c>
      <c r="N23" t="n">
        <v>0</v>
      </c>
      <c r="O23" t="n">
        <v>5</v>
      </c>
      <c r="P23" t="n">
        <v>0</v>
      </c>
      <c r="Q23" t="n">
        <v>6</v>
      </c>
      <c r="R23" s="2" t="inlineStr">
        <is>
          <t>Garnlav
Kolflarnlav
Lunglav
Tallticka
Vedflamlav
Stuplav</t>
        </is>
      </c>
      <c r="S23">
        <f>HYPERLINK("https://klasma.github.io/Logging_2284/artfynd/A 2011-2023 artfynd.xlsx", "A 2011-2023")</f>
        <v/>
      </c>
      <c r="T23">
        <f>HYPERLINK("https://klasma.github.io/Logging_2284/kartor/A 2011-2023 karta.png", "A 2011-2023")</f>
        <v/>
      </c>
      <c r="V23">
        <f>HYPERLINK("https://klasma.github.io/Logging_2284/klagomål/A 2011-2023 FSC-klagomål.docx", "A 2011-2023")</f>
        <v/>
      </c>
      <c r="W23">
        <f>HYPERLINK("https://klasma.github.io/Logging_2284/klagomålsmail/A 2011-2023 FSC-klagomål mail.docx", "A 2011-2023")</f>
        <v/>
      </c>
      <c r="X23">
        <f>HYPERLINK("https://klasma.github.io/Logging_2284/tillsyn/A 2011-2023 tillsynsbegäran.docx", "A 2011-2023")</f>
        <v/>
      </c>
      <c r="Y23">
        <f>HYPERLINK("https://klasma.github.io/Logging_2284/tillsynsmail/A 2011-2023 tillsynsbegäran mail.docx", "A 2011-2023")</f>
        <v/>
      </c>
    </row>
    <row r="24" ht="15" customHeight="1">
      <c r="A24" t="inlineStr">
        <is>
          <t>A 7587-2024</t>
        </is>
      </c>
      <c r="B24" s="1" t="n">
        <v>45348</v>
      </c>
      <c r="C24" s="1" t="n">
        <v>45960</v>
      </c>
      <c r="D24" t="inlineStr">
        <is>
          <t>VÄSTERNORRLANDS LÄN</t>
        </is>
      </c>
      <c r="E24" t="inlineStr">
        <is>
          <t>ÖRNSKÖLDSVIK</t>
        </is>
      </c>
      <c r="F24" t="inlineStr">
        <is>
          <t>Holmen skog AB</t>
        </is>
      </c>
      <c r="G24" t="n">
        <v>10.6</v>
      </c>
      <c r="H24" t="n">
        <v>0</v>
      </c>
      <c r="I24" t="n">
        <v>0</v>
      </c>
      <c r="J24" t="n">
        <v>6</v>
      </c>
      <c r="K24" t="n">
        <v>0</v>
      </c>
      <c r="L24" t="n">
        <v>0</v>
      </c>
      <c r="M24" t="n">
        <v>0</v>
      </c>
      <c r="N24" t="n">
        <v>0</v>
      </c>
      <c r="O24" t="n">
        <v>6</v>
      </c>
      <c r="P24" t="n">
        <v>0</v>
      </c>
      <c r="Q24" t="n">
        <v>6</v>
      </c>
      <c r="R24" s="2" t="inlineStr">
        <is>
          <t>Dvärgbägarlav
Kolflarnlav
Orange taggsvamp
Skrovlig taggsvamp
Svart taggsvamp
Vaddporing</t>
        </is>
      </c>
      <c r="S24">
        <f>HYPERLINK("https://klasma.github.io/Logging_2284/artfynd/A 7587-2024 artfynd.xlsx", "A 7587-2024")</f>
        <v/>
      </c>
      <c r="T24">
        <f>HYPERLINK("https://klasma.github.io/Logging_2284/kartor/A 7587-2024 karta.png", "A 7587-2024")</f>
        <v/>
      </c>
      <c r="V24">
        <f>HYPERLINK("https://klasma.github.io/Logging_2284/klagomål/A 7587-2024 FSC-klagomål.docx", "A 7587-2024")</f>
        <v/>
      </c>
      <c r="W24">
        <f>HYPERLINK("https://klasma.github.io/Logging_2284/klagomålsmail/A 7587-2024 FSC-klagomål mail.docx", "A 7587-2024")</f>
        <v/>
      </c>
      <c r="X24">
        <f>HYPERLINK("https://klasma.github.io/Logging_2284/tillsyn/A 7587-2024 tillsynsbegäran.docx", "A 7587-2024")</f>
        <v/>
      </c>
      <c r="Y24">
        <f>HYPERLINK("https://klasma.github.io/Logging_2284/tillsynsmail/A 7587-2024 tillsynsbegäran mail.docx", "A 7587-2024")</f>
        <v/>
      </c>
    </row>
    <row r="25" ht="15" customHeight="1">
      <c r="A25" t="inlineStr">
        <is>
          <t>A 46423-2024</t>
        </is>
      </c>
      <c r="B25" s="1" t="n">
        <v>45582.4652199074</v>
      </c>
      <c r="C25" s="1" t="n">
        <v>45960</v>
      </c>
      <c r="D25" t="inlineStr">
        <is>
          <t>VÄSTERNORRLANDS LÄN</t>
        </is>
      </c>
      <c r="E25" t="inlineStr">
        <is>
          <t>ÖRNSKÖLDSVIK</t>
        </is>
      </c>
      <c r="G25" t="n">
        <v>2.4</v>
      </c>
      <c r="H25" t="n">
        <v>1</v>
      </c>
      <c r="I25" t="n">
        <v>0</v>
      </c>
      <c r="J25" t="n">
        <v>5</v>
      </c>
      <c r="K25" t="n">
        <v>1</v>
      </c>
      <c r="L25" t="n">
        <v>0</v>
      </c>
      <c r="M25" t="n">
        <v>0</v>
      </c>
      <c r="N25" t="n">
        <v>0</v>
      </c>
      <c r="O25" t="n">
        <v>6</v>
      </c>
      <c r="P25" t="n">
        <v>1</v>
      </c>
      <c r="Q25" t="n">
        <v>6</v>
      </c>
      <c r="R25" s="2" t="inlineStr">
        <is>
          <t>Rynkskinn
Garnlav
Lunglav
Rosenticka
Talltita
Ullticka</t>
        </is>
      </c>
      <c r="S25">
        <f>HYPERLINK("https://klasma.github.io/Logging_2284/artfynd/A 46423-2024 artfynd.xlsx", "A 46423-2024")</f>
        <v/>
      </c>
      <c r="T25">
        <f>HYPERLINK("https://klasma.github.io/Logging_2284/kartor/A 46423-2024 karta.png", "A 46423-2024")</f>
        <v/>
      </c>
      <c r="V25">
        <f>HYPERLINK("https://klasma.github.io/Logging_2284/klagomål/A 46423-2024 FSC-klagomål.docx", "A 46423-2024")</f>
        <v/>
      </c>
      <c r="W25">
        <f>HYPERLINK("https://klasma.github.io/Logging_2284/klagomålsmail/A 46423-2024 FSC-klagomål mail.docx", "A 46423-2024")</f>
        <v/>
      </c>
      <c r="X25">
        <f>HYPERLINK("https://klasma.github.io/Logging_2284/tillsyn/A 46423-2024 tillsynsbegäran.docx", "A 46423-2024")</f>
        <v/>
      </c>
      <c r="Y25">
        <f>HYPERLINK("https://klasma.github.io/Logging_2284/tillsynsmail/A 46423-2024 tillsynsbegäran mail.docx", "A 46423-2024")</f>
        <v/>
      </c>
      <c r="Z25">
        <f>HYPERLINK("https://klasma.github.io/Logging_2284/fåglar/A 46423-2024 prioriterade fågelarter.docx", "A 46423-2024")</f>
        <v/>
      </c>
    </row>
    <row r="26" ht="15" customHeight="1">
      <c r="A26" t="inlineStr">
        <is>
          <t>A 44376-2024</t>
        </is>
      </c>
      <c r="B26" s="1" t="n">
        <v>45573.6583912037</v>
      </c>
      <c r="C26" s="1" t="n">
        <v>45960</v>
      </c>
      <c r="D26" t="inlineStr">
        <is>
          <t>VÄSTERNORRLANDS LÄN</t>
        </is>
      </c>
      <c r="E26" t="inlineStr">
        <is>
          <t>ÖRNSKÖLDSVIK</t>
        </is>
      </c>
      <c r="F26" t="inlineStr">
        <is>
          <t>SCA</t>
        </is>
      </c>
      <c r="G26" t="n">
        <v>3.7</v>
      </c>
      <c r="H26" t="n">
        <v>1</v>
      </c>
      <c r="I26" t="n">
        <v>1</v>
      </c>
      <c r="J26" t="n">
        <v>3</v>
      </c>
      <c r="K26" t="n">
        <v>1</v>
      </c>
      <c r="L26" t="n">
        <v>0</v>
      </c>
      <c r="M26" t="n">
        <v>0</v>
      </c>
      <c r="N26" t="n">
        <v>0</v>
      </c>
      <c r="O26" t="n">
        <v>4</v>
      </c>
      <c r="P26" t="n">
        <v>1</v>
      </c>
      <c r="Q26" t="n">
        <v>6</v>
      </c>
      <c r="R26" s="2" t="inlineStr">
        <is>
          <t>Rynkskinn
Gammelgransskål
Lunglav
Ullticka
Stuplav
Lavskrika</t>
        </is>
      </c>
      <c r="S26">
        <f>HYPERLINK("https://klasma.github.io/Logging_2284/artfynd/A 44376-2024 artfynd.xlsx", "A 44376-2024")</f>
        <v/>
      </c>
      <c r="T26">
        <f>HYPERLINK("https://klasma.github.io/Logging_2284/kartor/A 44376-2024 karta.png", "A 44376-2024")</f>
        <v/>
      </c>
      <c r="V26">
        <f>HYPERLINK("https://klasma.github.io/Logging_2284/klagomål/A 44376-2024 FSC-klagomål.docx", "A 44376-2024")</f>
        <v/>
      </c>
      <c r="W26">
        <f>HYPERLINK("https://klasma.github.io/Logging_2284/klagomålsmail/A 44376-2024 FSC-klagomål mail.docx", "A 44376-2024")</f>
        <v/>
      </c>
      <c r="X26">
        <f>HYPERLINK("https://klasma.github.io/Logging_2284/tillsyn/A 44376-2024 tillsynsbegäran.docx", "A 44376-2024")</f>
        <v/>
      </c>
      <c r="Y26">
        <f>HYPERLINK("https://klasma.github.io/Logging_2284/tillsynsmail/A 44376-2024 tillsynsbegäran mail.docx", "A 44376-2024")</f>
        <v/>
      </c>
      <c r="Z26">
        <f>HYPERLINK("https://klasma.github.io/Logging_2284/fåglar/A 44376-2024 prioriterade fågelarter.docx", "A 44376-2024")</f>
        <v/>
      </c>
    </row>
    <row r="27" ht="15" customHeight="1">
      <c r="A27" t="inlineStr">
        <is>
          <t>A 35994-2025</t>
        </is>
      </c>
      <c r="B27" s="1" t="n">
        <v>45863.49002314815</v>
      </c>
      <c r="C27" s="1" t="n">
        <v>45960</v>
      </c>
      <c r="D27" t="inlineStr">
        <is>
          <t>VÄSTERNORRLANDS LÄN</t>
        </is>
      </c>
      <c r="E27" t="inlineStr">
        <is>
          <t>ÖRNSKÖLDSVIK</t>
        </is>
      </c>
      <c r="F27" t="inlineStr">
        <is>
          <t>SCA</t>
        </is>
      </c>
      <c r="G27" t="n">
        <v>3.3</v>
      </c>
      <c r="H27" t="n">
        <v>0</v>
      </c>
      <c r="I27" t="n">
        <v>3</v>
      </c>
      <c r="J27" t="n">
        <v>3</v>
      </c>
      <c r="K27" t="n">
        <v>0</v>
      </c>
      <c r="L27" t="n">
        <v>0</v>
      </c>
      <c r="M27" t="n">
        <v>0</v>
      </c>
      <c r="N27" t="n">
        <v>0</v>
      </c>
      <c r="O27" t="n">
        <v>3</v>
      </c>
      <c r="P27" t="n">
        <v>0</v>
      </c>
      <c r="Q27" t="n">
        <v>6</v>
      </c>
      <c r="R27" s="2" t="inlineStr">
        <is>
          <t>Gammelgransskål
Garnlav
Ullticka
Barkkornlav
Mörk husmossa
Stuplav</t>
        </is>
      </c>
      <c r="S27">
        <f>HYPERLINK("https://klasma.github.io/Logging_2284/artfynd/A 35994-2025 artfynd.xlsx", "A 35994-2025")</f>
        <v/>
      </c>
      <c r="T27">
        <f>HYPERLINK("https://klasma.github.io/Logging_2284/kartor/A 35994-2025 karta.png", "A 35994-2025")</f>
        <v/>
      </c>
      <c r="V27">
        <f>HYPERLINK("https://klasma.github.io/Logging_2284/klagomål/A 35994-2025 FSC-klagomål.docx", "A 35994-2025")</f>
        <v/>
      </c>
      <c r="W27">
        <f>HYPERLINK("https://klasma.github.io/Logging_2284/klagomålsmail/A 35994-2025 FSC-klagomål mail.docx", "A 35994-2025")</f>
        <v/>
      </c>
      <c r="X27">
        <f>HYPERLINK("https://klasma.github.io/Logging_2284/tillsyn/A 35994-2025 tillsynsbegäran.docx", "A 35994-2025")</f>
        <v/>
      </c>
      <c r="Y27">
        <f>HYPERLINK("https://klasma.github.io/Logging_2284/tillsynsmail/A 35994-2025 tillsynsbegäran mail.docx", "A 35994-2025")</f>
        <v/>
      </c>
    </row>
    <row r="28" ht="15" customHeight="1">
      <c r="A28" t="inlineStr">
        <is>
          <t>A 58590-2020</t>
        </is>
      </c>
      <c r="B28" s="1" t="n">
        <v>44145</v>
      </c>
      <c r="C28" s="1" t="n">
        <v>45960</v>
      </c>
      <c r="D28" t="inlineStr">
        <is>
          <t>VÄSTERNORRLANDS LÄN</t>
        </is>
      </c>
      <c r="E28" t="inlineStr">
        <is>
          <t>ÖRNSKÖLDSVIK</t>
        </is>
      </c>
      <c r="F28" t="inlineStr">
        <is>
          <t>Holmen skog AB</t>
        </is>
      </c>
      <c r="G28" t="n">
        <v>24.7</v>
      </c>
      <c r="H28" t="n">
        <v>2</v>
      </c>
      <c r="I28" t="n">
        <v>0</v>
      </c>
      <c r="J28" t="n">
        <v>4</v>
      </c>
      <c r="K28" t="n">
        <v>1</v>
      </c>
      <c r="L28" t="n">
        <v>0</v>
      </c>
      <c r="M28" t="n">
        <v>0</v>
      </c>
      <c r="N28" t="n">
        <v>0</v>
      </c>
      <c r="O28" t="n">
        <v>5</v>
      </c>
      <c r="P28" t="n">
        <v>1</v>
      </c>
      <c r="Q28" t="n">
        <v>5</v>
      </c>
      <c r="R28" s="2" t="inlineStr">
        <is>
          <t>Rynkskinn
Garnlav
Spillkråka
Tretåig hackspett
Vitgrynig nållav</t>
        </is>
      </c>
      <c r="S28">
        <f>HYPERLINK("https://klasma.github.io/Logging_2284/artfynd/A 58590-2020 artfynd.xlsx", "A 58590-2020")</f>
        <v/>
      </c>
      <c r="T28">
        <f>HYPERLINK("https://klasma.github.io/Logging_2284/kartor/A 58590-2020 karta.png", "A 58590-2020")</f>
        <v/>
      </c>
      <c r="V28">
        <f>HYPERLINK("https://klasma.github.io/Logging_2284/klagomål/A 58590-2020 FSC-klagomål.docx", "A 58590-2020")</f>
        <v/>
      </c>
      <c r="W28">
        <f>HYPERLINK("https://klasma.github.io/Logging_2284/klagomålsmail/A 58590-2020 FSC-klagomål mail.docx", "A 58590-2020")</f>
        <v/>
      </c>
      <c r="X28">
        <f>HYPERLINK("https://klasma.github.io/Logging_2284/tillsyn/A 58590-2020 tillsynsbegäran.docx", "A 58590-2020")</f>
        <v/>
      </c>
      <c r="Y28">
        <f>HYPERLINK("https://klasma.github.io/Logging_2284/tillsynsmail/A 58590-2020 tillsynsbegäran mail.docx", "A 58590-2020")</f>
        <v/>
      </c>
      <c r="Z28">
        <f>HYPERLINK("https://klasma.github.io/Logging_2284/fåglar/A 58590-2020 prioriterade fågelarter.docx", "A 58590-2020")</f>
        <v/>
      </c>
    </row>
    <row r="29" ht="15" customHeight="1">
      <c r="A29" t="inlineStr">
        <is>
          <t>A 17925-2023</t>
        </is>
      </c>
      <c r="B29" s="1" t="n">
        <v>45040</v>
      </c>
      <c r="C29" s="1" t="n">
        <v>45960</v>
      </c>
      <c r="D29" t="inlineStr">
        <is>
          <t>VÄSTERNORRLANDS LÄN</t>
        </is>
      </c>
      <c r="E29" t="inlineStr">
        <is>
          <t>ÖRNSKÖLDSVIK</t>
        </is>
      </c>
      <c r="G29" t="n">
        <v>14.5</v>
      </c>
      <c r="H29" t="n">
        <v>1</v>
      </c>
      <c r="I29" t="n">
        <v>0</v>
      </c>
      <c r="J29" t="n">
        <v>3</v>
      </c>
      <c r="K29" t="n">
        <v>2</v>
      </c>
      <c r="L29" t="n">
        <v>0</v>
      </c>
      <c r="M29" t="n">
        <v>0</v>
      </c>
      <c r="N29" t="n">
        <v>0</v>
      </c>
      <c r="O29" t="n">
        <v>5</v>
      </c>
      <c r="P29" t="n">
        <v>2</v>
      </c>
      <c r="Q29" t="n">
        <v>5</v>
      </c>
      <c r="R29" s="2" t="inlineStr">
        <is>
          <t>Knärot
Rynkskinn
Lunglav
Rosenticka
Ullticka</t>
        </is>
      </c>
      <c r="S29">
        <f>HYPERLINK("https://klasma.github.io/Logging_2284/artfynd/A 17925-2023 artfynd.xlsx", "A 17925-2023")</f>
        <v/>
      </c>
      <c r="T29">
        <f>HYPERLINK("https://klasma.github.io/Logging_2284/kartor/A 17925-2023 karta.png", "A 17925-2023")</f>
        <v/>
      </c>
      <c r="U29">
        <f>HYPERLINK("https://klasma.github.io/Logging_2284/knärot/A 17925-2023 karta knärot.png", "A 17925-2023")</f>
        <v/>
      </c>
      <c r="V29">
        <f>HYPERLINK("https://klasma.github.io/Logging_2284/klagomål/A 17925-2023 FSC-klagomål.docx", "A 17925-2023")</f>
        <v/>
      </c>
      <c r="W29">
        <f>HYPERLINK("https://klasma.github.io/Logging_2284/klagomålsmail/A 17925-2023 FSC-klagomål mail.docx", "A 17925-2023")</f>
        <v/>
      </c>
      <c r="X29">
        <f>HYPERLINK("https://klasma.github.io/Logging_2284/tillsyn/A 17925-2023 tillsynsbegäran.docx", "A 17925-2023")</f>
        <v/>
      </c>
      <c r="Y29">
        <f>HYPERLINK("https://klasma.github.io/Logging_2284/tillsynsmail/A 17925-2023 tillsynsbegäran mail.docx", "A 17925-2023")</f>
        <v/>
      </c>
    </row>
    <row r="30" ht="15" customHeight="1">
      <c r="A30" t="inlineStr">
        <is>
          <t>A 62584-2023</t>
        </is>
      </c>
      <c r="B30" s="1" t="n">
        <v>45270</v>
      </c>
      <c r="C30" s="1" t="n">
        <v>45960</v>
      </c>
      <c r="D30" t="inlineStr">
        <is>
          <t>VÄSTERNORRLANDS LÄN</t>
        </is>
      </c>
      <c r="E30" t="inlineStr">
        <is>
          <t>ÖRNSKÖLDSVIK</t>
        </is>
      </c>
      <c r="G30" t="n">
        <v>9.9</v>
      </c>
      <c r="H30" t="n">
        <v>4</v>
      </c>
      <c r="I30" t="n">
        <v>0</v>
      </c>
      <c r="J30" t="n">
        <v>1</v>
      </c>
      <c r="K30" t="n">
        <v>1</v>
      </c>
      <c r="L30" t="n">
        <v>0</v>
      </c>
      <c r="M30" t="n">
        <v>0</v>
      </c>
      <c r="N30" t="n">
        <v>0</v>
      </c>
      <c r="O30" t="n">
        <v>2</v>
      </c>
      <c r="P30" t="n">
        <v>1</v>
      </c>
      <c r="Q30" t="n">
        <v>5</v>
      </c>
      <c r="R30" s="2" t="inlineStr">
        <is>
          <t>Knärot
Ullticka
Tjäder
Fläcknycklar
Revlummer</t>
        </is>
      </c>
      <c r="S30">
        <f>HYPERLINK("https://klasma.github.io/Logging_2284/artfynd/A 62584-2023 artfynd.xlsx", "A 62584-2023")</f>
        <v/>
      </c>
      <c r="T30">
        <f>HYPERLINK("https://klasma.github.io/Logging_2284/kartor/A 62584-2023 karta.png", "A 62584-2023")</f>
        <v/>
      </c>
      <c r="U30">
        <f>HYPERLINK("https://klasma.github.io/Logging_2284/knärot/A 62584-2023 karta knärot.png", "A 62584-2023")</f>
        <v/>
      </c>
      <c r="V30">
        <f>HYPERLINK("https://klasma.github.io/Logging_2284/klagomål/A 62584-2023 FSC-klagomål.docx", "A 62584-2023")</f>
        <v/>
      </c>
      <c r="W30">
        <f>HYPERLINK("https://klasma.github.io/Logging_2284/klagomålsmail/A 62584-2023 FSC-klagomål mail.docx", "A 62584-2023")</f>
        <v/>
      </c>
      <c r="X30">
        <f>HYPERLINK("https://klasma.github.io/Logging_2284/tillsyn/A 62584-2023 tillsynsbegäran.docx", "A 62584-2023")</f>
        <v/>
      </c>
      <c r="Y30">
        <f>HYPERLINK("https://klasma.github.io/Logging_2284/tillsynsmail/A 62584-2023 tillsynsbegäran mail.docx", "A 62584-2023")</f>
        <v/>
      </c>
      <c r="Z30">
        <f>HYPERLINK("https://klasma.github.io/Logging_2284/fåglar/A 62584-2023 prioriterade fågelarter.docx", "A 62584-2023")</f>
        <v/>
      </c>
    </row>
    <row r="31" ht="15" customHeight="1">
      <c r="A31" t="inlineStr">
        <is>
          <t>A 3544-2024</t>
        </is>
      </c>
      <c r="B31" s="1" t="n">
        <v>45320</v>
      </c>
      <c r="C31" s="1" t="n">
        <v>45960</v>
      </c>
      <c r="D31" t="inlineStr">
        <is>
          <t>VÄSTERNORRLANDS LÄN</t>
        </is>
      </c>
      <c r="E31" t="inlineStr">
        <is>
          <t>ÖRNSKÖLDSVIK</t>
        </is>
      </c>
      <c r="F31" t="inlineStr">
        <is>
          <t>Holmen skog AB</t>
        </is>
      </c>
      <c r="G31" t="n">
        <v>7.3</v>
      </c>
      <c r="H31" t="n">
        <v>0</v>
      </c>
      <c r="I31" t="n">
        <v>1</v>
      </c>
      <c r="J31" t="n">
        <v>3</v>
      </c>
      <c r="K31" t="n">
        <v>1</v>
      </c>
      <c r="L31" t="n">
        <v>0</v>
      </c>
      <c r="M31" t="n">
        <v>0</v>
      </c>
      <c r="N31" t="n">
        <v>0</v>
      </c>
      <c r="O31" t="n">
        <v>4</v>
      </c>
      <c r="P31" t="n">
        <v>1</v>
      </c>
      <c r="Q31" t="n">
        <v>5</v>
      </c>
      <c r="R31" s="2" t="inlineStr">
        <is>
          <t>Gräddporing
Doftskinn
Garnlav
Reliktbock
Grovticka</t>
        </is>
      </c>
      <c r="S31">
        <f>HYPERLINK("https://klasma.github.io/Logging_2284/artfynd/A 3544-2024 artfynd.xlsx", "A 3544-2024")</f>
        <v/>
      </c>
      <c r="T31">
        <f>HYPERLINK("https://klasma.github.io/Logging_2284/kartor/A 3544-2024 karta.png", "A 3544-2024")</f>
        <v/>
      </c>
      <c r="V31">
        <f>HYPERLINK("https://klasma.github.io/Logging_2284/klagomål/A 3544-2024 FSC-klagomål.docx", "A 3544-2024")</f>
        <v/>
      </c>
      <c r="W31">
        <f>HYPERLINK("https://klasma.github.io/Logging_2284/klagomålsmail/A 3544-2024 FSC-klagomål mail.docx", "A 3544-2024")</f>
        <v/>
      </c>
      <c r="X31">
        <f>HYPERLINK("https://klasma.github.io/Logging_2284/tillsyn/A 3544-2024 tillsynsbegäran.docx", "A 3544-2024")</f>
        <v/>
      </c>
      <c r="Y31">
        <f>HYPERLINK("https://klasma.github.io/Logging_2284/tillsynsmail/A 3544-2024 tillsynsbegäran mail.docx", "A 3544-2024")</f>
        <v/>
      </c>
    </row>
    <row r="32" ht="15" customHeight="1">
      <c r="A32" t="inlineStr">
        <is>
          <t>A 32076-2025</t>
        </is>
      </c>
      <c r="B32" s="1" t="n">
        <v>45835.4509837963</v>
      </c>
      <c r="C32" s="1" t="n">
        <v>45960</v>
      </c>
      <c r="D32" t="inlineStr">
        <is>
          <t>VÄSTERNORRLANDS LÄN</t>
        </is>
      </c>
      <c r="E32" t="inlineStr">
        <is>
          <t>ÖRNSKÖLDSVIK</t>
        </is>
      </c>
      <c r="G32" t="n">
        <v>6.3</v>
      </c>
      <c r="H32" t="n">
        <v>2</v>
      </c>
      <c r="I32" t="n">
        <v>0</v>
      </c>
      <c r="J32" t="n">
        <v>4</v>
      </c>
      <c r="K32" t="n">
        <v>1</v>
      </c>
      <c r="L32" t="n">
        <v>0</v>
      </c>
      <c r="M32" t="n">
        <v>0</v>
      </c>
      <c r="N32" t="n">
        <v>0</v>
      </c>
      <c r="O32" t="n">
        <v>5</v>
      </c>
      <c r="P32" t="n">
        <v>1</v>
      </c>
      <c r="Q32" t="n">
        <v>5</v>
      </c>
      <c r="R32" s="2" t="inlineStr">
        <is>
          <t>Rynkskinn
Granticka
Järpe
Tretåig hackspett
Ullticka</t>
        </is>
      </c>
      <c r="S32">
        <f>HYPERLINK("https://klasma.github.io/Logging_2284/artfynd/A 32076-2025 artfynd.xlsx", "A 32076-2025")</f>
        <v/>
      </c>
      <c r="T32">
        <f>HYPERLINK("https://klasma.github.io/Logging_2284/kartor/A 32076-2025 karta.png", "A 32076-2025")</f>
        <v/>
      </c>
      <c r="V32">
        <f>HYPERLINK("https://klasma.github.io/Logging_2284/klagomål/A 32076-2025 FSC-klagomål.docx", "A 32076-2025")</f>
        <v/>
      </c>
      <c r="W32">
        <f>HYPERLINK("https://klasma.github.io/Logging_2284/klagomålsmail/A 32076-2025 FSC-klagomål mail.docx", "A 32076-2025")</f>
        <v/>
      </c>
      <c r="X32">
        <f>HYPERLINK("https://klasma.github.io/Logging_2284/tillsyn/A 32076-2025 tillsynsbegäran.docx", "A 32076-2025")</f>
        <v/>
      </c>
      <c r="Y32">
        <f>HYPERLINK("https://klasma.github.io/Logging_2284/tillsynsmail/A 32076-2025 tillsynsbegäran mail.docx", "A 32076-2025")</f>
        <v/>
      </c>
      <c r="Z32">
        <f>HYPERLINK("https://klasma.github.io/Logging_2284/fåglar/A 32076-2025 prioriterade fågelarter.docx", "A 32076-2025")</f>
        <v/>
      </c>
    </row>
    <row r="33" ht="15" customHeight="1">
      <c r="A33" t="inlineStr">
        <is>
          <t>A 26756-2021</t>
        </is>
      </c>
      <c r="B33" s="1" t="n">
        <v>44349.42372685186</v>
      </c>
      <c r="C33" s="1" t="n">
        <v>45960</v>
      </c>
      <c r="D33" t="inlineStr">
        <is>
          <t>VÄSTERNORRLANDS LÄN</t>
        </is>
      </c>
      <c r="E33" t="inlineStr">
        <is>
          <t>ÖRNSKÖLDSVIK</t>
        </is>
      </c>
      <c r="F33" t="inlineStr">
        <is>
          <t>Holmen skog AB</t>
        </is>
      </c>
      <c r="G33" t="n">
        <v>5.5</v>
      </c>
      <c r="H33" t="n">
        <v>0</v>
      </c>
      <c r="I33" t="n">
        <v>0</v>
      </c>
      <c r="J33" t="n">
        <v>4</v>
      </c>
      <c r="K33" t="n">
        <v>0</v>
      </c>
      <c r="L33" t="n">
        <v>0</v>
      </c>
      <c r="M33" t="n">
        <v>0</v>
      </c>
      <c r="N33" t="n">
        <v>0</v>
      </c>
      <c r="O33" t="n">
        <v>4</v>
      </c>
      <c r="P33" t="n">
        <v>0</v>
      </c>
      <c r="Q33" t="n">
        <v>4</v>
      </c>
      <c r="R33" s="2" t="inlineStr">
        <is>
          <t>Dvärgbägarlav
Orange taggsvamp
Skrovlig taggsvamp
Svart taggsvamp</t>
        </is>
      </c>
      <c r="S33">
        <f>HYPERLINK("https://klasma.github.io/Logging_2284/artfynd/A 26756-2021 artfynd.xlsx", "A 26756-2021")</f>
        <v/>
      </c>
      <c r="T33">
        <f>HYPERLINK("https://klasma.github.io/Logging_2284/kartor/A 26756-2021 karta.png", "A 26756-2021")</f>
        <v/>
      </c>
      <c r="V33">
        <f>HYPERLINK("https://klasma.github.io/Logging_2284/klagomål/A 26756-2021 FSC-klagomål.docx", "A 26756-2021")</f>
        <v/>
      </c>
      <c r="W33">
        <f>HYPERLINK("https://klasma.github.io/Logging_2284/klagomålsmail/A 26756-2021 FSC-klagomål mail.docx", "A 26756-2021")</f>
        <v/>
      </c>
      <c r="X33">
        <f>HYPERLINK("https://klasma.github.io/Logging_2284/tillsyn/A 26756-2021 tillsynsbegäran.docx", "A 26756-2021")</f>
        <v/>
      </c>
      <c r="Y33">
        <f>HYPERLINK("https://klasma.github.io/Logging_2284/tillsynsmail/A 26756-2021 tillsynsbegäran mail.docx", "A 26756-2021")</f>
        <v/>
      </c>
    </row>
    <row r="34" ht="15" customHeight="1">
      <c r="A34" t="inlineStr">
        <is>
          <t>A 26175-2021</t>
        </is>
      </c>
      <c r="B34" s="1" t="n">
        <v>44344</v>
      </c>
      <c r="C34" s="1" t="n">
        <v>45960</v>
      </c>
      <c r="D34" t="inlineStr">
        <is>
          <t>VÄSTERNORRLANDS LÄN</t>
        </is>
      </c>
      <c r="E34" t="inlineStr">
        <is>
          <t>ÖRNSKÖLDSVIK</t>
        </is>
      </c>
      <c r="G34" t="n">
        <v>0.5</v>
      </c>
      <c r="H34" t="n">
        <v>0</v>
      </c>
      <c r="I34" t="n">
        <v>0</v>
      </c>
      <c r="J34" t="n">
        <v>4</v>
      </c>
      <c r="K34" t="n">
        <v>0</v>
      </c>
      <c r="L34" t="n">
        <v>0</v>
      </c>
      <c r="M34" t="n">
        <v>0</v>
      </c>
      <c r="N34" t="n">
        <v>0</v>
      </c>
      <c r="O34" t="n">
        <v>4</v>
      </c>
      <c r="P34" t="n">
        <v>0</v>
      </c>
      <c r="Q34" t="n">
        <v>4</v>
      </c>
      <c r="R34" s="2" t="inlineStr">
        <is>
          <t>Kortskaftad ärgspik
Tallticka
Vedflamlav
Vedskivlav</t>
        </is>
      </c>
      <c r="S34">
        <f>HYPERLINK("https://klasma.github.io/Logging_2284/artfynd/A 26175-2021 artfynd.xlsx", "A 26175-2021")</f>
        <v/>
      </c>
      <c r="T34">
        <f>HYPERLINK("https://klasma.github.io/Logging_2284/kartor/A 26175-2021 karta.png", "A 26175-2021")</f>
        <v/>
      </c>
      <c r="V34">
        <f>HYPERLINK("https://klasma.github.io/Logging_2284/klagomål/A 26175-2021 FSC-klagomål.docx", "A 26175-2021")</f>
        <v/>
      </c>
      <c r="W34">
        <f>HYPERLINK("https://klasma.github.io/Logging_2284/klagomålsmail/A 26175-2021 FSC-klagomål mail.docx", "A 26175-2021")</f>
        <v/>
      </c>
      <c r="X34">
        <f>HYPERLINK("https://klasma.github.io/Logging_2284/tillsyn/A 26175-2021 tillsynsbegäran.docx", "A 26175-2021")</f>
        <v/>
      </c>
      <c r="Y34">
        <f>HYPERLINK("https://klasma.github.io/Logging_2284/tillsynsmail/A 26175-2021 tillsynsbegäran mail.docx", "A 26175-2021")</f>
        <v/>
      </c>
    </row>
    <row r="35" ht="15" customHeight="1">
      <c r="A35" t="inlineStr">
        <is>
          <t>A 61109-2022</t>
        </is>
      </c>
      <c r="B35" s="1" t="n">
        <v>44908</v>
      </c>
      <c r="C35" s="1" t="n">
        <v>45960</v>
      </c>
      <c r="D35" t="inlineStr">
        <is>
          <t>VÄSTERNORRLANDS LÄN</t>
        </is>
      </c>
      <c r="E35" t="inlineStr">
        <is>
          <t>ÖRNSKÖLDSVIK</t>
        </is>
      </c>
      <c r="G35" t="n">
        <v>3.6</v>
      </c>
      <c r="H35" t="n">
        <v>4</v>
      </c>
      <c r="I35" t="n">
        <v>0</v>
      </c>
      <c r="J35" t="n">
        <v>1</v>
      </c>
      <c r="K35" t="n">
        <v>1</v>
      </c>
      <c r="L35" t="n">
        <v>1</v>
      </c>
      <c r="M35" t="n">
        <v>0</v>
      </c>
      <c r="N35" t="n">
        <v>0</v>
      </c>
      <c r="O35" t="n">
        <v>3</v>
      </c>
      <c r="P35" t="n">
        <v>2</v>
      </c>
      <c r="Q35" t="n">
        <v>4</v>
      </c>
      <c r="R35" s="2" t="inlineStr">
        <is>
          <t>Storspov
Knärot
Gulsparv
Grönsiska</t>
        </is>
      </c>
      <c r="S35">
        <f>HYPERLINK("https://klasma.github.io/Logging_2284/artfynd/A 61109-2022 artfynd.xlsx", "A 61109-2022")</f>
        <v/>
      </c>
      <c r="T35">
        <f>HYPERLINK("https://klasma.github.io/Logging_2284/kartor/A 61109-2022 karta.png", "A 61109-2022")</f>
        <v/>
      </c>
      <c r="U35">
        <f>HYPERLINK("https://klasma.github.io/Logging_2284/knärot/A 61109-2022 karta knärot.png", "A 61109-2022")</f>
        <v/>
      </c>
      <c r="V35">
        <f>HYPERLINK("https://klasma.github.io/Logging_2284/klagomål/A 61109-2022 FSC-klagomål.docx", "A 61109-2022")</f>
        <v/>
      </c>
      <c r="W35">
        <f>HYPERLINK("https://klasma.github.io/Logging_2284/klagomålsmail/A 61109-2022 FSC-klagomål mail.docx", "A 61109-2022")</f>
        <v/>
      </c>
      <c r="X35">
        <f>HYPERLINK("https://klasma.github.io/Logging_2284/tillsyn/A 61109-2022 tillsynsbegäran.docx", "A 61109-2022")</f>
        <v/>
      </c>
      <c r="Y35">
        <f>HYPERLINK("https://klasma.github.io/Logging_2284/tillsynsmail/A 61109-2022 tillsynsbegäran mail.docx", "A 61109-2022")</f>
        <v/>
      </c>
      <c r="Z35">
        <f>HYPERLINK("https://klasma.github.io/Logging_2284/fåglar/A 61109-2022 prioriterade fågelarter.docx", "A 61109-2022")</f>
        <v/>
      </c>
    </row>
    <row r="36" ht="15" customHeight="1">
      <c r="A36" t="inlineStr">
        <is>
          <t>A 14959-2023</t>
        </is>
      </c>
      <c r="B36" s="1" t="n">
        <v>45015</v>
      </c>
      <c r="C36" s="1" t="n">
        <v>45960</v>
      </c>
      <c r="D36" t="inlineStr">
        <is>
          <t>VÄSTERNORRLANDS LÄN</t>
        </is>
      </c>
      <c r="E36" t="inlineStr">
        <is>
          <t>ÖRNSKÖLDSVIK</t>
        </is>
      </c>
      <c r="F36" t="inlineStr">
        <is>
          <t>Holmen skog AB</t>
        </is>
      </c>
      <c r="G36" t="n">
        <v>8.4</v>
      </c>
      <c r="H36" t="n">
        <v>0</v>
      </c>
      <c r="I36" t="n">
        <v>3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4</v>
      </c>
      <c r="R36" s="2" t="inlineStr">
        <is>
          <t>Lunglav
Korallblylav
Skinnlav
Stuplav</t>
        </is>
      </c>
      <c r="S36">
        <f>HYPERLINK("https://klasma.github.io/Logging_2284/artfynd/A 14959-2023 artfynd.xlsx", "A 14959-2023")</f>
        <v/>
      </c>
      <c r="T36">
        <f>HYPERLINK("https://klasma.github.io/Logging_2284/kartor/A 14959-2023 karta.png", "A 14959-2023")</f>
        <v/>
      </c>
      <c r="V36">
        <f>HYPERLINK("https://klasma.github.io/Logging_2284/klagomål/A 14959-2023 FSC-klagomål.docx", "A 14959-2023")</f>
        <v/>
      </c>
      <c r="W36">
        <f>HYPERLINK("https://klasma.github.io/Logging_2284/klagomålsmail/A 14959-2023 FSC-klagomål mail.docx", "A 14959-2023")</f>
        <v/>
      </c>
      <c r="X36">
        <f>HYPERLINK("https://klasma.github.io/Logging_2284/tillsyn/A 14959-2023 tillsynsbegäran.docx", "A 14959-2023")</f>
        <v/>
      </c>
      <c r="Y36">
        <f>HYPERLINK("https://klasma.github.io/Logging_2284/tillsynsmail/A 14959-2023 tillsynsbegäran mail.docx", "A 14959-2023")</f>
        <v/>
      </c>
    </row>
    <row r="37" ht="15" customHeight="1">
      <c r="A37" t="inlineStr">
        <is>
          <t>A 12698-2024</t>
        </is>
      </c>
      <c r="B37" s="1" t="n">
        <v>45384</v>
      </c>
      <c r="C37" s="1" t="n">
        <v>45960</v>
      </c>
      <c r="D37" t="inlineStr">
        <is>
          <t>VÄSTERNORRLANDS LÄN</t>
        </is>
      </c>
      <c r="E37" t="inlineStr">
        <is>
          <t>ÖRNSKÖLDSVIK</t>
        </is>
      </c>
      <c r="F37" t="inlineStr">
        <is>
          <t>Holmen skog AB</t>
        </is>
      </c>
      <c r="G37" t="n">
        <v>7.3</v>
      </c>
      <c r="H37" t="n">
        <v>0</v>
      </c>
      <c r="I37" t="n">
        <v>0</v>
      </c>
      <c r="J37" t="n">
        <v>4</v>
      </c>
      <c r="K37" t="n">
        <v>0</v>
      </c>
      <c r="L37" t="n">
        <v>0</v>
      </c>
      <c r="M37" t="n">
        <v>0</v>
      </c>
      <c r="N37" t="n">
        <v>0</v>
      </c>
      <c r="O37" t="n">
        <v>4</v>
      </c>
      <c r="P37" t="n">
        <v>0</v>
      </c>
      <c r="Q37" t="n">
        <v>4</v>
      </c>
      <c r="R37" s="2" t="inlineStr">
        <is>
          <t>Garnlav
Kolflarnlav
Reliktbock
Tallticka</t>
        </is>
      </c>
      <c r="S37">
        <f>HYPERLINK("https://klasma.github.io/Logging_2284/artfynd/A 12698-2024 artfynd.xlsx", "A 12698-2024")</f>
        <v/>
      </c>
      <c r="T37">
        <f>HYPERLINK("https://klasma.github.io/Logging_2284/kartor/A 12698-2024 karta.png", "A 12698-2024")</f>
        <v/>
      </c>
      <c r="V37">
        <f>HYPERLINK("https://klasma.github.io/Logging_2284/klagomål/A 12698-2024 FSC-klagomål.docx", "A 12698-2024")</f>
        <v/>
      </c>
      <c r="W37">
        <f>HYPERLINK("https://klasma.github.io/Logging_2284/klagomålsmail/A 12698-2024 FSC-klagomål mail.docx", "A 12698-2024")</f>
        <v/>
      </c>
      <c r="X37">
        <f>HYPERLINK("https://klasma.github.io/Logging_2284/tillsyn/A 12698-2024 tillsynsbegäran.docx", "A 12698-2024")</f>
        <v/>
      </c>
      <c r="Y37">
        <f>HYPERLINK("https://klasma.github.io/Logging_2284/tillsynsmail/A 12698-2024 tillsynsbegäran mail.docx", "A 12698-2024")</f>
        <v/>
      </c>
    </row>
    <row r="38" ht="15" customHeight="1">
      <c r="A38" t="inlineStr">
        <is>
          <t>A 18870-2025</t>
        </is>
      </c>
      <c r="B38" s="1" t="n">
        <v>45764.43075231482</v>
      </c>
      <c r="C38" s="1" t="n">
        <v>45960</v>
      </c>
      <c r="D38" t="inlineStr">
        <is>
          <t>VÄSTERNORRLANDS LÄN</t>
        </is>
      </c>
      <c r="E38" t="inlineStr">
        <is>
          <t>ÖRNSKÖLDSVIK</t>
        </is>
      </c>
      <c r="F38" t="inlineStr">
        <is>
          <t>Holmen skog AB</t>
        </is>
      </c>
      <c r="G38" t="n">
        <v>20.1</v>
      </c>
      <c r="H38" t="n">
        <v>0</v>
      </c>
      <c r="I38" t="n">
        <v>1</v>
      </c>
      <c r="J38" t="n">
        <v>3</v>
      </c>
      <c r="K38" t="n">
        <v>0</v>
      </c>
      <c r="L38" t="n">
        <v>0</v>
      </c>
      <c r="M38" t="n">
        <v>0</v>
      </c>
      <c r="N38" t="n">
        <v>0</v>
      </c>
      <c r="O38" t="n">
        <v>3</v>
      </c>
      <c r="P38" t="n">
        <v>0</v>
      </c>
      <c r="Q38" t="n">
        <v>4</v>
      </c>
      <c r="R38" s="2" t="inlineStr">
        <is>
          <t>Lunglav
Skrovellav
Ullticka
Stuplav</t>
        </is>
      </c>
      <c r="S38">
        <f>HYPERLINK("https://klasma.github.io/Logging_2284/artfynd/A 18870-2025 artfynd.xlsx", "A 18870-2025")</f>
        <v/>
      </c>
      <c r="T38">
        <f>HYPERLINK("https://klasma.github.io/Logging_2284/kartor/A 18870-2025 karta.png", "A 18870-2025")</f>
        <v/>
      </c>
      <c r="V38">
        <f>HYPERLINK("https://klasma.github.io/Logging_2284/klagomål/A 18870-2025 FSC-klagomål.docx", "A 18870-2025")</f>
        <v/>
      </c>
      <c r="W38">
        <f>HYPERLINK("https://klasma.github.io/Logging_2284/klagomålsmail/A 18870-2025 FSC-klagomål mail.docx", "A 18870-2025")</f>
        <v/>
      </c>
      <c r="X38">
        <f>HYPERLINK("https://klasma.github.io/Logging_2284/tillsyn/A 18870-2025 tillsynsbegäran.docx", "A 18870-2025")</f>
        <v/>
      </c>
      <c r="Y38">
        <f>HYPERLINK("https://klasma.github.io/Logging_2284/tillsynsmail/A 18870-2025 tillsynsbegäran mail.docx", "A 18870-2025")</f>
        <v/>
      </c>
    </row>
    <row r="39" ht="15" customHeight="1">
      <c r="A39" t="inlineStr">
        <is>
          <t>A 63106-2020</t>
        </is>
      </c>
      <c r="B39" s="1" t="n">
        <v>44162</v>
      </c>
      <c r="C39" s="1" t="n">
        <v>45960</v>
      </c>
      <c r="D39" t="inlineStr">
        <is>
          <t>VÄSTERNORRLANDS LÄN</t>
        </is>
      </c>
      <c r="E39" t="inlineStr">
        <is>
          <t>ÖRNSKÖLDSVIK</t>
        </is>
      </c>
      <c r="F39" t="inlineStr">
        <is>
          <t>Holmen skog AB</t>
        </is>
      </c>
      <c r="G39" t="n">
        <v>2.4</v>
      </c>
      <c r="H39" t="n">
        <v>0</v>
      </c>
      <c r="I39" t="n">
        <v>2</v>
      </c>
      <c r="J39" t="n">
        <v>2</v>
      </c>
      <c r="K39" t="n">
        <v>0</v>
      </c>
      <c r="L39" t="n">
        <v>0</v>
      </c>
      <c r="M39" t="n">
        <v>0</v>
      </c>
      <c r="N39" t="n">
        <v>0</v>
      </c>
      <c r="O39" t="n">
        <v>2</v>
      </c>
      <c r="P39" t="n">
        <v>0</v>
      </c>
      <c r="Q39" t="n">
        <v>4</v>
      </c>
      <c r="R39" s="2" t="inlineStr">
        <is>
          <t>Garnlav
Lunglav
Stor aspticka
Stuplav</t>
        </is>
      </c>
      <c r="S39">
        <f>HYPERLINK("https://klasma.github.io/Logging_2284/artfynd/A 63106-2020 artfynd.xlsx", "A 63106-2020")</f>
        <v/>
      </c>
      <c r="T39">
        <f>HYPERLINK("https://klasma.github.io/Logging_2284/kartor/A 63106-2020 karta.png", "A 63106-2020")</f>
        <v/>
      </c>
      <c r="V39">
        <f>HYPERLINK("https://klasma.github.io/Logging_2284/klagomål/A 63106-2020 FSC-klagomål.docx", "A 63106-2020")</f>
        <v/>
      </c>
      <c r="W39">
        <f>HYPERLINK("https://klasma.github.io/Logging_2284/klagomålsmail/A 63106-2020 FSC-klagomål mail.docx", "A 63106-2020")</f>
        <v/>
      </c>
      <c r="X39">
        <f>HYPERLINK("https://klasma.github.io/Logging_2284/tillsyn/A 63106-2020 tillsynsbegäran.docx", "A 63106-2020")</f>
        <v/>
      </c>
      <c r="Y39">
        <f>HYPERLINK("https://klasma.github.io/Logging_2284/tillsynsmail/A 63106-2020 tillsynsbegäran mail.docx", "A 63106-2020")</f>
        <v/>
      </c>
    </row>
    <row r="40" ht="15" customHeight="1">
      <c r="A40" t="inlineStr">
        <is>
          <t>A 24809-2024</t>
        </is>
      </c>
      <c r="B40" s="1" t="n">
        <v>45460</v>
      </c>
      <c r="C40" s="1" t="n">
        <v>45960</v>
      </c>
      <c r="D40" t="inlineStr">
        <is>
          <t>VÄSTERNORRLANDS LÄN</t>
        </is>
      </c>
      <c r="E40" t="inlineStr">
        <is>
          <t>ÖRNSKÖLDSVIK</t>
        </is>
      </c>
      <c r="F40" t="inlineStr">
        <is>
          <t>SCA</t>
        </is>
      </c>
      <c r="G40" t="n">
        <v>3.1</v>
      </c>
      <c r="H40" t="n">
        <v>0</v>
      </c>
      <c r="I40" t="n">
        <v>0</v>
      </c>
      <c r="J40" t="n">
        <v>3</v>
      </c>
      <c r="K40" t="n">
        <v>1</v>
      </c>
      <c r="L40" t="n">
        <v>0</v>
      </c>
      <c r="M40" t="n">
        <v>0</v>
      </c>
      <c r="N40" t="n">
        <v>0</v>
      </c>
      <c r="O40" t="n">
        <v>4</v>
      </c>
      <c r="P40" t="n">
        <v>1</v>
      </c>
      <c r="Q40" t="n">
        <v>4</v>
      </c>
      <c r="R40" s="2" t="inlineStr">
        <is>
          <t>Gräddporing
Kortskaftad ärgspik
Skrovellav
Vedskivlav</t>
        </is>
      </c>
      <c r="S40">
        <f>HYPERLINK("https://klasma.github.io/Logging_2284/artfynd/A 24809-2024 artfynd.xlsx", "A 24809-2024")</f>
        <v/>
      </c>
      <c r="T40">
        <f>HYPERLINK("https://klasma.github.io/Logging_2284/kartor/A 24809-2024 karta.png", "A 24809-2024")</f>
        <v/>
      </c>
      <c r="V40">
        <f>HYPERLINK("https://klasma.github.io/Logging_2284/klagomål/A 24809-2024 FSC-klagomål.docx", "A 24809-2024")</f>
        <v/>
      </c>
      <c r="W40">
        <f>HYPERLINK("https://klasma.github.io/Logging_2284/klagomålsmail/A 24809-2024 FSC-klagomål mail.docx", "A 24809-2024")</f>
        <v/>
      </c>
      <c r="X40">
        <f>HYPERLINK("https://klasma.github.io/Logging_2284/tillsyn/A 24809-2024 tillsynsbegäran.docx", "A 24809-2024")</f>
        <v/>
      </c>
      <c r="Y40">
        <f>HYPERLINK("https://klasma.github.io/Logging_2284/tillsynsmail/A 24809-2024 tillsynsbegäran mail.docx", "A 24809-2024")</f>
        <v/>
      </c>
    </row>
    <row r="41" ht="15" customHeight="1">
      <c r="A41" t="inlineStr">
        <is>
          <t>A 22663-2024</t>
        </is>
      </c>
      <c r="B41" s="1" t="n">
        <v>45447</v>
      </c>
      <c r="C41" s="1" t="n">
        <v>45960</v>
      </c>
      <c r="D41" t="inlineStr">
        <is>
          <t>VÄSTERNORRLANDS LÄN</t>
        </is>
      </c>
      <c r="E41" t="inlineStr">
        <is>
          <t>ÖRNSKÖLDSVIK</t>
        </is>
      </c>
      <c r="F41" t="inlineStr">
        <is>
          <t>SCA</t>
        </is>
      </c>
      <c r="G41" t="n">
        <v>1.9</v>
      </c>
      <c r="H41" t="n">
        <v>0</v>
      </c>
      <c r="I41" t="n">
        <v>1</v>
      </c>
      <c r="J41" t="n">
        <v>3</v>
      </c>
      <c r="K41" t="n">
        <v>0</v>
      </c>
      <c r="L41" t="n">
        <v>0</v>
      </c>
      <c r="M41" t="n">
        <v>0</v>
      </c>
      <c r="N41" t="n">
        <v>0</v>
      </c>
      <c r="O41" t="n">
        <v>3</v>
      </c>
      <c r="P41" t="n">
        <v>0</v>
      </c>
      <c r="Q41" t="n">
        <v>4</v>
      </c>
      <c r="R41" s="2" t="inlineStr">
        <is>
          <t>Garnlav
Lunglav
Ullticka
Korallblylav</t>
        </is>
      </c>
      <c r="S41">
        <f>HYPERLINK("https://klasma.github.io/Logging_2284/artfynd/A 22663-2024 artfynd.xlsx", "A 22663-2024")</f>
        <v/>
      </c>
      <c r="T41">
        <f>HYPERLINK("https://klasma.github.io/Logging_2284/kartor/A 22663-2024 karta.png", "A 22663-2024")</f>
        <v/>
      </c>
      <c r="V41">
        <f>HYPERLINK("https://klasma.github.io/Logging_2284/klagomål/A 22663-2024 FSC-klagomål.docx", "A 22663-2024")</f>
        <v/>
      </c>
      <c r="W41">
        <f>HYPERLINK("https://klasma.github.io/Logging_2284/klagomålsmail/A 22663-2024 FSC-klagomål mail.docx", "A 22663-2024")</f>
        <v/>
      </c>
      <c r="X41">
        <f>HYPERLINK("https://klasma.github.io/Logging_2284/tillsyn/A 22663-2024 tillsynsbegäran.docx", "A 22663-2024")</f>
        <v/>
      </c>
      <c r="Y41">
        <f>HYPERLINK("https://klasma.github.io/Logging_2284/tillsynsmail/A 22663-2024 tillsynsbegäran mail.docx", "A 22663-2024")</f>
        <v/>
      </c>
    </row>
    <row r="42" ht="15" customHeight="1">
      <c r="A42" t="inlineStr">
        <is>
          <t>A 26810-2025</t>
        </is>
      </c>
      <c r="B42" s="1" t="n">
        <v>45810.61936342593</v>
      </c>
      <c r="C42" s="1" t="n">
        <v>45960</v>
      </c>
      <c r="D42" t="inlineStr">
        <is>
          <t>VÄSTERNORRLANDS LÄN</t>
        </is>
      </c>
      <c r="E42" t="inlineStr">
        <is>
          <t>ÖRNSKÖLDSVIK</t>
        </is>
      </c>
      <c r="F42" t="inlineStr">
        <is>
          <t>Holmen skog AB</t>
        </is>
      </c>
      <c r="G42" t="n">
        <v>4.7</v>
      </c>
      <c r="H42" t="n">
        <v>1</v>
      </c>
      <c r="I42" t="n">
        <v>1</v>
      </c>
      <c r="J42" t="n">
        <v>3</v>
      </c>
      <c r="K42" t="n">
        <v>0</v>
      </c>
      <c r="L42" t="n">
        <v>0</v>
      </c>
      <c r="M42" t="n">
        <v>0</v>
      </c>
      <c r="N42" t="n">
        <v>0</v>
      </c>
      <c r="O42" t="n">
        <v>3</v>
      </c>
      <c r="P42" t="n">
        <v>0</v>
      </c>
      <c r="Q42" t="n">
        <v>4</v>
      </c>
      <c r="R42" s="2" t="inlineStr">
        <is>
          <t>Garnlav
Granticka
Spillkråka
Stuplav</t>
        </is>
      </c>
      <c r="S42">
        <f>HYPERLINK("https://klasma.github.io/Logging_2284/artfynd/A 26810-2025 artfynd.xlsx", "A 26810-2025")</f>
        <v/>
      </c>
      <c r="T42">
        <f>HYPERLINK("https://klasma.github.io/Logging_2284/kartor/A 26810-2025 karta.png", "A 26810-2025")</f>
        <v/>
      </c>
      <c r="V42">
        <f>HYPERLINK("https://klasma.github.io/Logging_2284/klagomål/A 26810-2025 FSC-klagomål.docx", "A 26810-2025")</f>
        <v/>
      </c>
      <c r="W42">
        <f>HYPERLINK("https://klasma.github.io/Logging_2284/klagomålsmail/A 26810-2025 FSC-klagomål mail.docx", "A 26810-2025")</f>
        <v/>
      </c>
      <c r="X42">
        <f>HYPERLINK("https://klasma.github.io/Logging_2284/tillsyn/A 26810-2025 tillsynsbegäran.docx", "A 26810-2025")</f>
        <v/>
      </c>
      <c r="Y42">
        <f>HYPERLINK("https://klasma.github.io/Logging_2284/tillsynsmail/A 26810-2025 tillsynsbegäran mail.docx", "A 26810-2025")</f>
        <v/>
      </c>
      <c r="Z42">
        <f>HYPERLINK("https://klasma.github.io/Logging_2284/fåglar/A 26810-2025 prioriterade fågelarter.docx", "A 26810-2025")</f>
        <v/>
      </c>
    </row>
    <row r="43" ht="15" customHeight="1">
      <c r="A43" t="inlineStr">
        <is>
          <t>A 58121-2021</t>
        </is>
      </c>
      <c r="B43" s="1" t="n">
        <v>44487</v>
      </c>
      <c r="C43" s="1" t="n">
        <v>45960</v>
      </c>
      <c r="D43" t="inlineStr">
        <is>
          <t>VÄSTERNORRLANDS LÄN</t>
        </is>
      </c>
      <c r="E43" t="inlineStr">
        <is>
          <t>ÖRNSKÖLDSVIK</t>
        </is>
      </c>
      <c r="G43" t="n">
        <v>13.8</v>
      </c>
      <c r="H43" t="n">
        <v>0</v>
      </c>
      <c r="I43" t="n">
        <v>3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4</v>
      </c>
      <c r="R43" s="2" t="inlineStr">
        <is>
          <t>Granticka
Bronshjon
Svart trolldruva
Thomsons trägnagare</t>
        </is>
      </c>
      <c r="S43">
        <f>HYPERLINK("https://klasma.github.io/Logging_2284/artfynd/A 58121-2021 artfynd.xlsx", "A 58121-2021")</f>
        <v/>
      </c>
      <c r="T43">
        <f>HYPERLINK("https://klasma.github.io/Logging_2284/kartor/A 58121-2021 karta.png", "A 58121-2021")</f>
        <v/>
      </c>
      <c r="V43">
        <f>HYPERLINK("https://klasma.github.io/Logging_2284/klagomål/A 58121-2021 FSC-klagomål.docx", "A 58121-2021")</f>
        <v/>
      </c>
      <c r="W43">
        <f>HYPERLINK("https://klasma.github.io/Logging_2284/klagomålsmail/A 58121-2021 FSC-klagomål mail.docx", "A 58121-2021")</f>
        <v/>
      </c>
      <c r="X43">
        <f>HYPERLINK("https://klasma.github.io/Logging_2284/tillsyn/A 58121-2021 tillsynsbegäran.docx", "A 58121-2021")</f>
        <v/>
      </c>
      <c r="Y43">
        <f>HYPERLINK("https://klasma.github.io/Logging_2284/tillsynsmail/A 58121-2021 tillsynsbegäran mail.docx", "A 58121-2021")</f>
        <v/>
      </c>
    </row>
    <row r="44" ht="15" customHeight="1">
      <c r="A44" t="inlineStr">
        <is>
          <t>A 26313-2021</t>
        </is>
      </c>
      <c r="B44" s="1" t="n">
        <v>44347</v>
      </c>
      <c r="C44" s="1" t="n">
        <v>45960</v>
      </c>
      <c r="D44" t="inlineStr">
        <is>
          <t>VÄSTERNORRLANDS LÄN</t>
        </is>
      </c>
      <c r="E44" t="inlineStr">
        <is>
          <t>ÖRNSKÖLDSVIK</t>
        </is>
      </c>
      <c r="F44" t="inlineStr">
        <is>
          <t>Holmen skog AB</t>
        </is>
      </c>
      <c r="G44" t="n">
        <v>3.1</v>
      </c>
      <c r="H44" t="n">
        <v>1</v>
      </c>
      <c r="I44" t="n">
        <v>1</v>
      </c>
      <c r="J44" t="n">
        <v>1</v>
      </c>
      <c r="K44" t="n">
        <v>2</v>
      </c>
      <c r="L44" t="n">
        <v>0</v>
      </c>
      <c r="M44" t="n">
        <v>0</v>
      </c>
      <c r="N44" t="n">
        <v>0</v>
      </c>
      <c r="O44" t="n">
        <v>3</v>
      </c>
      <c r="P44" t="n">
        <v>2</v>
      </c>
      <c r="Q44" t="n">
        <v>4</v>
      </c>
      <c r="R44" s="2" t="inlineStr">
        <is>
          <t>Bombmurkla
Rynkskinn
Ullticka
Vedticka</t>
        </is>
      </c>
      <c r="S44">
        <f>HYPERLINK("https://klasma.github.io/Logging_2284/artfynd/A 26313-2021 artfynd.xlsx", "A 26313-2021")</f>
        <v/>
      </c>
      <c r="T44">
        <f>HYPERLINK("https://klasma.github.io/Logging_2284/kartor/A 26313-2021 karta.png", "A 26313-2021")</f>
        <v/>
      </c>
      <c r="V44">
        <f>HYPERLINK("https://klasma.github.io/Logging_2284/klagomål/A 26313-2021 FSC-klagomål.docx", "A 26313-2021")</f>
        <v/>
      </c>
      <c r="W44">
        <f>HYPERLINK("https://klasma.github.io/Logging_2284/klagomålsmail/A 26313-2021 FSC-klagomål mail.docx", "A 26313-2021")</f>
        <v/>
      </c>
      <c r="X44">
        <f>HYPERLINK("https://klasma.github.io/Logging_2284/tillsyn/A 26313-2021 tillsynsbegäran.docx", "A 26313-2021")</f>
        <v/>
      </c>
      <c r="Y44">
        <f>HYPERLINK("https://klasma.github.io/Logging_2284/tillsynsmail/A 26313-2021 tillsynsbegäran mail.docx", "A 26313-2021")</f>
        <v/>
      </c>
    </row>
    <row r="45" ht="15" customHeight="1">
      <c r="A45" t="inlineStr">
        <is>
          <t>A 26694-2021</t>
        </is>
      </c>
      <c r="B45" s="1" t="n">
        <v>44349</v>
      </c>
      <c r="C45" s="1" t="n">
        <v>45960</v>
      </c>
      <c r="D45" t="inlineStr">
        <is>
          <t>VÄSTERNORRLANDS LÄN</t>
        </is>
      </c>
      <c r="E45" t="inlineStr">
        <is>
          <t>ÖRNSKÖLDSVIK</t>
        </is>
      </c>
      <c r="F45" t="inlineStr">
        <is>
          <t>Holmen skog AB</t>
        </is>
      </c>
      <c r="G45" t="n">
        <v>5.5</v>
      </c>
      <c r="H45" t="n">
        <v>1</v>
      </c>
      <c r="I45" t="n">
        <v>0</v>
      </c>
      <c r="J45" t="n">
        <v>2</v>
      </c>
      <c r="K45" t="n">
        <v>0</v>
      </c>
      <c r="L45" t="n">
        <v>0</v>
      </c>
      <c r="M45" t="n">
        <v>0</v>
      </c>
      <c r="N45" t="n">
        <v>0</v>
      </c>
      <c r="O45" t="n">
        <v>2</v>
      </c>
      <c r="P45" t="n">
        <v>0</v>
      </c>
      <c r="Q45" t="n">
        <v>3</v>
      </c>
      <c r="R45" s="2" t="inlineStr">
        <is>
          <t>Harticka
Ullticka
Blåsippa</t>
        </is>
      </c>
      <c r="S45">
        <f>HYPERLINK("https://klasma.github.io/Logging_2284/artfynd/A 26694-2021 artfynd.xlsx", "A 26694-2021")</f>
        <v/>
      </c>
      <c r="T45">
        <f>HYPERLINK("https://klasma.github.io/Logging_2284/kartor/A 26694-2021 karta.png", "A 26694-2021")</f>
        <v/>
      </c>
      <c r="V45">
        <f>HYPERLINK("https://klasma.github.io/Logging_2284/klagomål/A 26694-2021 FSC-klagomål.docx", "A 26694-2021")</f>
        <v/>
      </c>
      <c r="W45">
        <f>HYPERLINK("https://klasma.github.io/Logging_2284/klagomålsmail/A 26694-2021 FSC-klagomål mail.docx", "A 26694-2021")</f>
        <v/>
      </c>
      <c r="X45">
        <f>HYPERLINK("https://klasma.github.io/Logging_2284/tillsyn/A 26694-2021 tillsynsbegäran.docx", "A 26694-2021")</f>
        <v/>
      </c>
      <c r="Y45">
        <f>HYPERLINK("https://klasma.github.io/Logging_2284/tillsynsmail/A 26694-2021 tillsynsbegäran mail.docx", "A 26694-2021")</f>
        <v/>
      </c>
    </row>
    <row r="46" ht="15" customHeight="1">
      <c r="A46" t="inlineStr">
        <is>
          <t>A 30410-2022</t>
        </is>
      </c>
      <c r="B46" s="1" t="n">
        <v>44761.38898148148</v>
      </c>
      <c r="C46" s="1" t="n">
        <v>45960</v>
      </c>
      <c r="D46" t="inlineStr">
        <is>
          <t>VÄSTERNORRLANDS LÄN</t>
        </is>
      </c>
      <c r="E46" t="inlineStr">
        <is>
          <t>ÖRNSKÖLDSVIK</t>
        </is>
      </c>
      <c r="F46" t="inlineStr">
        <is>
          <t>Holmen skog AB</t>
        </is>
      </c>
      <c r="G46" t="n">
        <v>0.8</v>
      </c>
      <c r="H46" t="n">
        <v>0</v>
      </c>
      <c r="I46" t="n">
        <v>0</v>
      </c>
      <c r="J46" t="n">
        <v>3</v>
      </c>
      <c r="K46" t="n">
        <v>0</v>
      </c>
      <c r="L46" t="n">
        <v>0</v>
      </c>
      <c r="M46" t="n">
        <v>0</v>
      </c>
      <c r="N46" t="n">
        <v>0</v>
      </c>
      <c r="O46" t="n">
        <v>3</v>
      </c>
      <c r="P46" t="n">
        <v>0</v>
      </c>
      <c r="Q46" t="n">
        <v>3</v>
      </c>
      <c r="R46" s="2" t="inlineStr">
        <is>
          <t>Garnlav
Granticka
Ullticka</t>
        </is>
      </c>
      <c r="S46">
        <f>HYPERLINK("https://klasma.github.io/Logging_2284/artfynd/A 30410-2022 artfynd.xlsx", "A 30410-2022")</f>
        <v/>
      </c>
      <c r="T46">
        <f>HYPERLINK("https://klasma.github.io/Logging_2284/kartor/A 30410-2022 karta.png", "A 30410-2022")</f>
        <v/>
      </c>
      <c r="V46">
        <f>HYPERLINK("https://klasma.github.io/Logging_2284/klagomål/A 30410-2022 FSC-klagomål.docx", "A 30410-2022")</f>
        <v/>
      </c>
      <c r="W46">
        <f>HYPERLINK("https://klasma.github.io/Logging_2284/klagomålsmail/A 30410-2022 FSC-klagomål mail.docx", "A 30410-2022")</f>
        <v/>
      </c>
      <c r="X46">
        <f>HYPERLINK("https://klasma.github.io/Logging_2284/tillsyn/A 30410-2022 tillsynsbegäran.docx", "A 30410-2022")</f>
        <v/>
      </c>
      <c r="Y46">
        <f>HYPERLINK("https://klasma.github.io/Logging_2284/tillsynsmail/A 30410-2022 tillsynsbegäran mail.docx", "A 30410-2022")</f>
        <v/>
      </c>
    </row>
    <row r="47" ht="15" customHeight="1">
      <c r="A47" t="inlineStr">
        <is>
          <t>A 16235-2022</t>
        </is>
      </c>
      <c r="B47" s="1" t="n">
        <v>44670</v>
      </c>
      <c r="C47" s="1" t="n">
        <v>45960</v>
      </c>
      <c r="D47" t="inlineStr">
        <is>
          <t>VÄSTERNORRLANDS LÄN</t>
        </is>
      </c>
      <c r="E47" t="inlineStr">
        <is>
          <t>ÖRNSKÖLDSVIK</t>
        </is>
      </c>
      <c r="F47" t="inlineStr">
        <is>
          <t>Holmen skog AB</t>
        </is>
      </c>
      <c r="G47" t="n">
        <v>12.9</v>
      </c>
      <c r="H47" t="n">
        <v>0</v>
      </c>
      <c r="I47" t="n">
        <v>0</v>
      </c>
      <c r="J47" t="n">
        <v>3</v>
      </c>
      <c r="K47" t="n">
        <v>0</v>
      </c>
      <c r="L47" t="n">
        <v>0</v>
      </c>
      <c r="M47" t="n">
        <v>0</v>
      </c>
      <c r="N47" t="n">
        <v>0</v>
      </c>
      <c r="O47" t="n">
        <v>3</v>
      </c>
      <c r="P47" t="n">
        <v>0</v>
      </c>
      <c r="Q47" t="n">
        <v>3</v>
      </c>
      <c r="R47" s="2" t="inlineStr">
        <is>
          <t>Dvärgbägarlav
Kolflarnlav
Tallticka</t>
        </is>
      </c>
      <c r="S47">
        <f>HYPERLINK("https://klasma.github.io/Logging_2284/artfynd/A 16235-2022 artfynd.xlsx", "A 16235-2022")</f>
        <v/>
      </c>
      <c r="T47">
        <f>HYPERLINK("https://klasma.github.io/Logging_2284/kartor/A 16235-2022 karta.png", "A 16235-2022")</f>
        <v/>
      </c>
      <c r="V47">
        <f>HYPERLINK("https://klasma.github.io/Logging_2284/klagomål/A 16235-2022 FSC-klagomål.docx", "A 16235-2022")</f>
        <v/>
      </c>
      <c r="W47">
        <f>HYPERLINK("https://klasma.github.io/Logging_2284/klagomålsmail/A 16235-2022 FSC-klagomål mail.docx", "A 16235-2022")</f>
        <v/>
      </c>
      <c r="X47">
        <f>HYPERLINK("https://klasma.github.io/Logging_2284/tillsyn/A 16235-2022 tillsynsbegäran.docx", "A 16235-2022")</f>
        <v/>
      </c>
      <c r="Y47">
        <f>HYPERLINK("https://klasma.github.io/Logging_2284/tillsynsmail/A 16235-2022 tillsynsbegäran mail.docx", "A 16235-2022")</f>
        <v/>
      </c>
    </row>
    <row r="48" ht="15" customHeight="1">
      <c r="A48" t="inlineStr">
        <is>
          <t>A 41267-2021</t>
        </is>
      </c>
      <c r="B48" s="1" t="n">
        <v>44424</v>
      </c>
      <c r="C48" s="1" t="n">
        <v>45960</v>
      </c>
      <c r="D48" t="inlineStr">
        <is>
          <t>VÄSTERNORRLANDS LÄN</t>
        </is>
      </c>
      <c r="E48" t="inlineStr">
        <is>
          <t>ÖRNSKÖLDSVIK</t>
        </is>
      </c>
      <c r="F48" t="inlineStr">
        <is>
          <t>Holmen skog AB</t>
        </is>
      </c>
      <c r="G48" t="n">
        <v>1.5</v>
      </c>
      <c r="H48" t="n">
        <v>0</v>
      </c>
      <c r="I48" t="n">
        <v>1</v>
      </c>
      <c r="J48" t="n">
        <v>2</v>
      </c>
      <c r="K48" t="n">
        <v>0</v>
      </c>
      <c r="L48" t="n">
        <v>0</v>
      </c>
      <c r="M48" t="n">
        <v>0</v>
      </c>
      <c r="N48" t="n">
        <v>0</v>
      </c>
      <c r="O48" t="n">
        <v>2</v>
      </c>
      <c r="P48" t="n">
        <v>0</v>
      </c>
      <c r="Q48" t="n">
        <v>3</v>
      </c>
      <c r="R48" s="2" t="inlineStr">
        <is>
          <t>Gammelgransskål
Garnlav
Vedticka</t>
        </is>
      </c>
      <c r="S48">
        <f>HYPERLINK("https://klasma.github.io/Logging_2284/artfynd/A 41267-2021 artfynd.xlsx", "A 41267-2021")</f>
        <v/>
      </c>
      <c r="T48">
        <f>HYPERLINK("https://klasma.github.io/Logging_2284/kartor/A 41267-2021 karta.png", "A 41267-2021")</f>
        <v/>
      </c>
      <c r="V48">
        <f>HYPERLINK("https://klasma.github.io/Logging_2284/klagomål/A 41267-2021 FSC-klagomål.docx", "A 41267-2021")</f>
        <v/>
      </c>
      <c r="W48">
        <f>HYPERLINK("https://klasma.github.io/Logging_2284/klagomålsmail/A 41267-2021 FSC-klagomål mail.docx", "A 41267-2021")</f>
        <v/>
      </c>
      <c r="X48">
        <f>HYPERLINK("https://klasma.github.io/Logging_2284/tillsyn/A 41267-2021 tillsynsbegäran.docx", "A 41267-2021")</f>
        <v/>
      </c>
      <c r="Y48">
        <f>HYPERLINK("https://klasma.github.io/Logging_2284/tillsynsmail/A 41267-2021 tillsynsbegäran mail.docx", "A 41267-2021")</f>
        <v/>
      </c>
    </row>
    <row r="49" ht="15" customHeight="1">
      <c r="A49" t="inlineStr">
        <is>
          <t>A 1285-2023</t>
        </is>
      </c>
      <c r="B49" s="1" t="n">
        <v>44936</v>
      </c>
      <c r="C49" s="1" t="n">
        <v>45960</v>
      </c>
      <c r="D49" t="inlineStr">
        <is>
          <t>VÄSTERNORRLANDS LÄN</t>
        </is>
      </c>
      <c r="E49" t="inlineStr">
        <is>
          <t>ÖRNSKÖLDSVIK</t>
        </is>
      </c>
      <c r="G49" t="n">
        <v>2.6</v>
      </c>
      <c r="H49" t="n">
        <v>0</v>
      </c>
      <c r="I49" t="n">
        <v>0</v>
      </c>
      <c r="J49" t="n">
        <v>2</v>
      </c>
      <c r="K49" t="n">
        <v>1</v>
      </c>
      <c r="L49" t="n">
        <v>0</v>
      </c>
      <c r="M49" t="n">
        <v>0</v>
      </c>
      <c r="N49" t="n">
        <v>0</v>
      </c>
      <c r="O49" t="n">
        <v>3</v>
      </c>
      <c r="P49" t="n">
        <v>1</v>
      </c>
      <c r="Q49" t="n">
        <v>3</v>
      </c>
      <c r="R49" s="2" t="inlineStr">
        <is>
          <t>Lappticka
Gammelgransskål
Ullticka</t>
        </is>
      </c>
      <c r="S49">
        <f>HYPERLINK("https://klasma.github.io/Logging_2284/artfynd/A 1285-2023 artfynd.xlsx", "A 1285-2023")</f>
        <v/>
      </c>
      <c r="T49">
        <f>HYPERLINK("https://klasma.github.io/Logging_2284/kartor/A 1285-2023 karta.png", "A 1285-2023")</f>
        <v/>
      </c>
      <c r="V49">
        <f>HYPERLINK("https://klasma.github.io/Logging_2284/klagomål/A 1285-2023 FSC-klagomål.docx", "A 1285-2023")</f>
        <v/>
      </c>
      <c r="W49">
        <f>HYPERLINK("https://klasma.github.io/Logging_2284/klagomålsmail/A 1285-2023 FSC-klagomål mail.docx", "A 1285-2023")</f>
        <v/>
      </c>
      <c r="X49">
        <f>HYPERLINK("https://klasma.github.io/Logging_2284/tillsyn/A 1285-2023 tillsynsbegäran.docx", "A 1285-2023")</f>
        <v/>
      </c>
      <c r="Y49">
        <f>HYPERLINK("https://klasma.github.io/Logging_2284/tillsynsmail/A 1285-2023 tillsynsbegäran mail.docx", "A 1285-2023")</f>
        <v/>
      </c>
    </row>
    <row r="50" ht="15" customHeight="1">
      <c r="A50" t="inlineStr">
        <is>
          <t>A 47567-2024</t>
        </is>
      </c>
      <c r="B50" s="1" t="n">
        <v>45587</v>
      </c>
      <c r="C50" s="1" t="n">
        <v>45960</v>
      </c>
      <c r="D50" t="inlineStr">
        <is>
          <t>VÄSTERNORRLANDS LÄN</t>
        </is>
      </c>
      <c r="E50" t="inlineStr">
        <is>
          <t>ÖRNSKÖLDSVIK</t>
        </is>
      </c>
      <c r="F50" t="inlineStr">
        <is>
          <t>SCA</t>
        </is>
      </c>
      <c r="G50" t="n">
        <v>8.4</v>
      </c>
      <c r="H50" t="n">
        <v>1</v>
      </c>
      <c r="I50" t="n">
        <v>0</v>
      </c>
      <c r="J50" t="n">
        <v>3</v>
      </c>
      <c r="K50" t="n">
        <v>0</v>
      </c>
      <c r="L50" t="n">
        <v>0</v>
      </c>
      <c r="M50" t="n">
        <v>0</v>
      </c>
      <c r="N50" t="n">
        <v>0</v>
      </c>
      <c r="O50" t="n">
        <v>3</v>
      </c>
      <c r="P50" t="n">
        <v>0</v>
      </c>
      <c r="Q50" t="n">
        <v>3</v>
      </c>
      <c r="R50" s="2" t="inlineStr">
        <is>
          <t>Gammelgransskål
Granticka
Tretåig hackspett</t>
        </is>
      </c>
      <c r="S50">
        <f>HYPERLINK("https://klasma.github.io/Logging_2284/artfynd/A 47567-2024 artfynd.xlsx", "A 47567-2024")</f>
        <v/>
      </c>
      <c r="T50">
        <f>HYPERLINK("https://klasma.github.io/Logging_2284/kartor/A 47567-2024 karta.png", "A 47567-2024")</f>
        <v/>
      </c>
      <c r="V50">
        <f>HYPERLINK("https://klasma.github.io/Logging_2284/klagomål/A 47567-2024 FSC-klagomål.docx", "A 47567-2024")</f>
        <v/>
      </c>
      <c r="W50">
        <f>HYPERLINK("https://klasma.github.io/Logging_2284/klagomålsmail/A 47567-2024 FSC-klagomål mail.docx", "A 47567-2024")</f>
        <v/>
      </c>
      <c r="X50">
        <f>HYPERLINK("https://klasma.github.io/Logging_2284/tillsyn/A 47567-2024 tillsynsbegäran.docx", "A 47567-2024")</f>
        <v/>
      </c>
      <c r="Y50">
        <f>HYPERLINK("https://klasma.github.io/Logging_2284/tillsynsmail/A 47567-2024 tillsynsbegäran mail.docx", "A 47567-2024")</f>
        <v/>
      </c>
      <c r="Z50">
        <f>HYPERLINK("https://klasma.github.io/Logging_2284/fåglar/A 47567-2024 prioriterade fågelarter.docx", "A 47567-2024")</f>
        <v/>
      </c>
    </row>
    <row r="51" ht="15" customHeight="1">
      <c r="A51" t="inlineStr">
        <is>
          <t>A 10157-2024</t>
        </is>
      </c>
      <c r="B51" s="1" t="n">
        <v>45364</v>
      </c>
      <c r="C51" s="1" t="n">
        <v>45960</v>
      </c>
      <c r="D51" t="inlineStr">
        <is>
          <t>VÄSTERNORRLANDS LÄN</t>
        </is>
      </c>
      <c r="E51" t="inlineStr">
        <is>
          <t>ÖRNSKÖLDSVIK</t>
        </is>
      </c>
      <c r="F51" t="inlineStr">
        <is>
          <t>Holmen skog AB</t>
        </is>
      </c>
      <c r="G51" t="n">
        <v>3.1</v>
      </c>
      <c r="H51" t="n">
        <v>0</v>
      </c>
      <c r="I51" t="n">
        <v>1</v>
      </c>
      <c r="J51" t="n">
        <v>2</v>
      </c>
      <c r="K51" t="n">
        <v>0</v>
      </c>
      <c r="L51" t="n">
        <v>0</v>
      </c>
      <c r="M51" t="n">
        <v>0</v>
      </c>
      <c r="N51" t="n">
        <v>0</v>
      </c>
      <c r="O51" t="n">
        <v>2</v>
      </c>
      <c r="P51" t="n">
        <v>0</v>
      </c>
      <c r="Q51" t="n">
        <v>3</v>
      </c>
      <c r="R51" s="2" t="inlineStr">
        <is>
          <t>Lunglav
Ullticka
Bårdlav</t>
        </is>
      </c>
      <c r="S51">
        <f>HYPERLINK("https://klasma.github.io/Logging_2284/artfynd/A 10157-2024 artfynd.xlsx", "A 10157-2024")</f>
        <v/>
      </c>
      <c r="T51">
        <f>HYPERLINK("https://klasma.github.io/Logging_2284/kartor/A 10157-2024 karta.png", "A 10157-2024")</f>
        <v/>
      </c>
      <c r="V51">
        <f>HYPERLINK("https://klasma.github.io/Logging_2284/klagomål/A 10157-2024 FSC-klagomål.docx", "A 10157-2024")</f>
        <v/>
      </c>
      <c r="W51">
        <f>HYPERLINK("https://klasma.github.io/Logging_2284/klagomålsmail/A 10157-2024 FSC-klagomål mail.docx", "A 10157-2024")</f>
        <v/>
      </c>
      <c r="X51">
        <f>HYPERLINK("https://klasma.github.io/Logging_2284/tillsyn/A 10157-2024 tillsynsbegäran.docx", "A 10157-2024")</f>
        <v/>
      </c>
      <c r="Y51">
        <f>HYPERLINK("https://klasma.github.io/Logging_2284/tillsynsmail/A 10157-2024 tillsynsbegäran mail.docx", "A 10157-2024")</f>
        <v/>
      </c>
    </row>
    <row r="52" ht="15" customHeight="1">
      <c r="A52" t="inlineStr">
        <is>
          <t>A 12288-2024</t>
        </is>
      </c>
      <c r="B52" s="1" t="n">
        <v>45378</v>
      </c>
      <c r="C52" s="1" t="n">
        <v>45960</v>
      </c>
      <c r="D52" t="inlineStr">
        <is>
          <t>VÄSTERNORRLANDS LÄN</t>
        </is>
      </c>
      <c r="E52" t="inlineStr">
        <is>
          <t>ÖRNSKÖLDSVIK</t>
        </is>
      </c>
      <c r="F52" t="inlineStr">
        <is>
          <t>Holmen skog AB</t>
        </is>
      </c>
      <c r="G52" t="n">
        <v>4.7</v>
      </c>
      <c r="H52" t="n">
        <v>0</v>
      </c>
      <c r="I52" t="n">
        <v>1</v>
      </c>
      <c r="J52" t="n">
        <v>2</v>
      </c>
      <c r="K52" t="n">
        <v>0</v>
      </c>
      <c r="L52" t="n">
        <v>0</v>
      </c>
      <c r="M52" t="n">
        <v>0</v>
      </c>
      <c r="N52" t="n">
        <v>0</v>
      </c>
      <c r="O52" t="n">
        <v>2</v>
      </c>
      <c r="P52" t="n">
        <v>0</v>
      </c>
      <c r="Q52" t="n">
        <v>3</v>
      </c>
      <c r="R52" s="2" t="inlineStr">
        <is>
          <t>Lunglav
Vedskivlav
Luddlav</t>
        </is>
      </c>
      <c r="S52">
        <f>HYPERLINK("https://klasma.github.io/Logging_2284/artfynd/A 12288-2024 artfynd.xlsx", "A 12288-2024")</f>
        <v/>
      </c>
      <c r="T52">
        <f>HYPERLINK("https://klasma.github.io/Logging_2284/kartor/A 12288-2024 karta.png", "A 12288-2024")</f>
        <v/>
      </c>
      <c r="V52">
        <f>HYPERLINK("https://klasma.github.io/Logging_2284/klagomål/A 12288-2024 FSC-klagomål.docx", "A 12288-2024")</f>
        <v/>
      </c>
      <c r="W52">
        <f>HYPERLINK("https://klasma.github.io/Logging_2284/klagomålsmail/A 12288-2024 FSC-klagomål mail.docx", "A 12288-2024")</f>
        <v/>
      </c>
      <c r="X52">
        <f>HYPERLINK("https://klasma.github.io/Logging_2284/tillsyn/A 12288-2024 tillsynsbegäran.docx", "A 12288-2024")</f>
        <v/>
      </c>
      <c r="Y52">
        <f>HYPERLINK("https://klasma.github.io/Logging_2284/tillsynsmail/A 12288-2024 tillsynsbegäran mail.docx", "A 12288-2024")</f>
        <v/>
      </c>
    </row>
    <row r="53" ht="15" customHeight="1">
      <c r="A53" t="inlineStr">
        <is>
          <t>A 59101-2023</t>
        </is>
      </c>
      <c r="B53" s="1" t="n">
        <v>45252</v>
      </c>
      <c r="C53" s="1" t="n">
        <v>45960</v>
      </c>
      <c r="D53" t="inlineStr">
        <is>
          <t>VÄSTERNORRLANDS LÄN</t>
        </is>
      </c>
      <c r="E53" t="inlineStr">
        <is>
          <t>ÖRNSKÖLDSVIK</t>
        </is>
      </c>
      <c r="F53" t="inlineStr">
        <is>
          <t>SCA</t>
        </is>
      </c>
      <c r="G53" t="n">
        <v>2.5</v>
      </c>
      <c r="H53" t="n">
        <v>0</v>
      </c>
      <c r="I53" t="n">
        <v>1</v>
      </c>
      <c r="J53" t="n">
        <v>1</v>
      </c>
      <c r="K53" t="n">
        <v>1</v>
      </c>
      <c r="L53" t="n">
        <v>0</v>
      </c>
      <c r="M53" t="n">
        <v>0</v>
      </c>
      <c r="N53" t="n">
        <v>0</v>
      </c>
      <c r="O53" t="n">
        <v>2</v>
      </c>
      <c r="P53" t="n">
        <v>1</v>
      </c>
      <c r="Q53" t="n">
        <v>3</v>
      </c>
      <c r="R53" s="2" t="inlineStr">
        <is>
          <t>Rynkskinn
Rosenticka
Stuplav</t>
        </is>
      </c>
      <c r="S53">
        <f>HYPERLINK("https://klasma.github.io/Logging_2284/artfynd/A 59101-2023 artfynd.xlsx", "A 59101-2023")</f>
        <v/>
      </c>
      <c r="T53">
        <f>HYPERLINK("https://klasma.github.io/Logging_2284/kartor/A 59101-2023 karta.png", "A 59101-2023")</f>
        <v/>
      </c>
      <c r="V53">
        <f>HYPERLINK("https://klasma.github.io/Logging_2284/klagomål/A 59101-2023 FSC-klagomål.docx", "A 59101-2023")</f>
        <v/>
      </c>
      <c r="W53">
        <f>HYPERLINK("https://klasma.github.io/Logging_2284/klagomålsmail/A 59101-2023 FSC-klagomål mail.docx", "A 59101-2023")</f>
        <v/>
      </c>
      <c r="X53">
        <f>HYPERLINK("https://klasma.github.io/Logging_2284/tillsyn/A 59101-2023 tillsynsbegäran.docx", "A 59101-2023")</f>
        <v/>
      </c>
      <c r="Y53">
        <f>HYPERLINK("https://klasma.github.io/Logging_2284/tillsynsmail/A 59101-2023 tillsynsbegäran mail.docx", "A 59101-2023")</f>
        <v/>
      </c>
    </row>
    <row r="54" ht="15" customHeight="1">
      <c r="A54" t="inlineStr">
        <is>
          <t>A 20841-2024</t>
        </is>
      </c>
      <c r="B54" s="1" t="n">
        <v>45439</v>
      </c>
      <c r="C54" s="1" t="n">
        <v>45960</v>
      </c>
      <c r="D54" t="inlineStr">
        <is>
          <t>VÄSTERNORRLANDS LÄN</t>
        </is>
      </c>
      <c r="E54" t="inlineStr">
        <is>
          <t>ÖRNSKÖLDSVIK</t>
        </is>
      </c>
      <c r="F54" t="inlineStr">
        <is>
          <t>Holmen skog AB</t>
        </is>
      </c>
      <c r="G54" t="n">
        <v>5.9</v>
      </c>
      <c r="H54" t="n">
        <v>0</v>
      </c>
      <c r="I54" t="n">
        <v>0</v>
      </c>
      <c r="J54" t="n">
        <v>3</v>
      </c>
      <c r="K54" t="n">
        <v>0</v>
      </c>
      <c r="L54" t="n">
        <v>0</v>
      </c>
      <c r="M54" t="n">
        <v>0</v>
      </c>
      <c r="N54" t="n">
        <v>0</v>
      </c>
      <c r="O54" t="n">
        <v>3</v>
      </c>
      <c r="P54" t="n">
        <v>0</v>
      </c>
      <c r="Q54" t="n">
        <v>3</v>
      </c>
      <c r="R54" s="2" t="inlineStr">
        <is>
          <t>Granticka
Lunglav
Tallticka</t>
        </is>
      </c>
      <c r="S54">
        <f>HYPERLINK("https://klasma.github.io/Logging_2284/artfynd/A 20841-2024 artfynd.xlsx", "A 20841-2024")</f>
        <v/>
      </c>
      <c r="T54">
        <f>HYPERLINK("https://klasma.github.io/Logging_2284/kartor/A 20841-2024 karta.png", "A 20841-2024")</f>
        <v/>
      </c>
      <c r="V54">
        <f>HYPERLINK("https://klasma.github.io/Logging_2284/klagomål/A 20841-2024 FSC-klagomål.docx", "A 20841-2024")</f>
        <v/>
      </c>
      <c r="W54">
        <f>HYPERLINK("https://klasma.github.io/Logging_2284/klagomålsmail/A 20841-2024 FSC-klagomål mail.docx", "A 20841-2024")</f>
        <v/>
      </c>
      <c r="X54">
        <f>HYPERLINK("https://klasma.github.io/Logging_2284/tillsyn/A 20841-2024 tillsynsbegäran.docx", "A 20841-2024")</f>
        <v/>
      </c>
      <c r="Y54">
        <f>HYPERLINK("https://klasma.github.io/Logging_2284/tillsynsmail/A 20841-2024 tillsynsbegäran mail.docx", "A 20841-2024")</f>
        <v/>
      </c>
    </row>
    <row r="55" ht="15" customHeight="1">
      <c r="A55" t="inlineStr">
        <is>
          <t>A 6571-2025</t>
        </is>
      </c>
      <c r="B55" s="1" t="n">
        <v>45699</v>
      </c>
      <c r="C55" s="1" t="n">
        <v>45960</v>
      </c>
      <c r="D55" t="inlineStr">
        <is>
          <t>VÄSTERNORRLANDS LÄN</t>
        </is>
      </c>
      <c r="E55" t="inlineStr">
        <is>
          <t>ÖRNSKÖLDSVIK</t>
        </is>
      </c>
      <c r="G55" t="n">
        <v>1.8</v>
      </c>
      <c r="H55" t="n">
        <v>1</v>
      </c>
      <c r="I55" t="n">
        <v>1</v>
      </c>
      <c r="J55" t="n">
        <v>1</v>
      </c>
      <c r="K55" t="n">
        <v>1</v>
      </c>
      <c r="L55" t="n">
        <v>0</v>
      </c>
      <c r="M55" t="n">
        <v>0</v>
      </c>
      <c r="N55" t="n">
        <v>0</v>
      </c>
      <c r="O55" t="n">
        <v>2</v>
      </c>
      <c r="P55" t="n">
        <v>1</v>
      </c>
      <c r="Q55" t="n">
        <v>3</v>
      </c>
      <c r="R55" s="2" t="inlineStr">
        <is>
          <t>Knärot
Ullticka
Vedticka</t>
        </is>
      </c>
      <c r="S55">
        <f>HYPERLINK("https://klasma.github.io/Logging_2284/artfynd/A 6571-2025 artfynd.xlsx", "A 6571-2025")</f>
        <v/>
      </c>
      <c r="T55">
        <f>HYPERLINK("https://klasma.github.io/Logging_2284/kartor/A 6571-2025 karta.png", "A 6571-2025")</f>
        <v/>
      </c>
      <c r="U55">
        <f>HYPERLINK("https://klasma.github.io/Logging_2284/knärot/A 6571-2025 karta knärot.png", "A 6571-2025")</f>
        <v/>
      </c>
      <c r="V55">
        <f>HYPERLINK("https://klasma.github.io/Logging_2284/klagomål/A 6571-2025 FSC-klagomål.docx", "A 6571-2025")</f>
        <v/>
      </c>
      <c r="W55">
        <f>HYPERLINK("https://klasma.github.io/Logging_2284/klagomålsmail/A 6571-2025 FSC-klagomål mail.docx", "A 6571-2025")</f>
        <v/>
      </c>
      <c r="X55">
        <f>HYPERLINK("https://klasma.github.io/Logging_2284/tillsyn/A 6571-2025 tillsynsbegäran.docx", "A 6571-2025")</f>
        <v/>
      </c>
      <c r="Y55">
        <f>HYPERLINK("https://klasma.github.io/Logging_2284/tillsynsmail/A 6571-2025 tillsynsbegäran mail.docx", "A 6571-2025")</f>
        <v/>
      </c>
    </row>
    <row r="56" ht="15" customHeight="1">
      <c r="A56" t="inlineStr">
        <is>
          <t>A 22061-2025</t>
        </is>
      </c>
      <c r="B56" s="1" t="n">
        <v>45785.3747337963</v>
      </c>
      <c r="C56" s="1" t="n">
        <v>45960</v>
      </c>
      <c r="D56" t="inlineStr">
        <is>
          <t>VÄSTERNORRLANDS LÄN</t>
        </is>
      </c>
      <c r="E56" t="inlineStr">
        <is>
          <t>ÖRNSKÖLDSVIK</t>
        </is>
      </c>
      <c r="F56" t="inlineStr">
        <is>
          <t>Holmen skog AB</t>
        </is>
      </c>
      <c r="G56" t="n">
        <v>4.3</v>
      </c>
      <c r="H56" t="n">
        <v>0</v>
      </c>
      <c r="I56" t="n">
        <v>1</v>
      </c>
      <c r="J56" t="n">
        <v>2</v>
      </c>
      <c r="K56" t="n">
        <v>0</v>
      </c>
      <c r="L56" t="n">
        <v>0</v>
      </c>
      <c r="M56" t="n">
        <v>0</v>
      </c>
      <c r="N56" t="n">
        <v>0</v>
      </c>
      <c r="O56" t="n">
        <v>2</v>
      </c>
      <c r="P56" t="n">
        <v>0</v>
      </c>
      <c r="Q56" t="n">
        <v>3</v>
      </c>
      <c r="R56" s="2" t="inlineStr">
        <is>
          <t>Garnlav
Lunglav
Stuplav</t>
        </is>
      </c>
      <c r="S56">
        <f>HYPERLINK("https://klasma.github.io/Logging_2284/artfynd/A 22061-2025 artfynd.xlsx", "A 22061-2025")</f>
        <v/>
      </c>
      <c r="T56">
        <f>HYPERLINK("https://klasma.github.io/Logging_2284/kartor/A 22061-2025 karta.png", "A 22061-2025")</f>
        <v/>
      </c>
      <c r="V56">
        <f>HYPERLINK("https://klasma.github.io/Logging_2284/klagomål/A 22061-2025 FSC-klagomål.docx", "A 22061-2025")</f>
        <v/>
      </c>
      <c r="W56">
        <f>HYPERLINK("https://klasma.github.io/Logging_2284/klagomålsmail/A 22061-2025 FSC-klagomål mail.docx", "A 22061-2025")</f>
        <v/>
      </c>
      <c r="X56">
        <f>HYPERLINK("https://klasma.github.io/Logging_2284/tillsyn/A 22061-2025 tillsynsbegäran.docx", "A 22061-2025")</f>
        <v/>
      </c>
      <c r="Y56">
        <f>HYPERLINK("https://klasma.github.io/Logging_2284/tillsynsmail/A 22061-2025 tillsynsbegäran mail.docx", "A 22061-2025")</f>
        <v/>
      </c>
    </row>
    <row r="57" ht="15" customHeight="1">
      <c r="A57" t="inlineStr">
        <is>
          <t>A 25009-2025</t>
        </is>
      </c>
      <c r="B57" s="1" t="n">
        <v>45799.62792824074</v>
      </c>
      <c r="C57" s="1" t="n">
        <v>45960</v>
      </c>
      <c r="D57" t="inlineStr">
        <is>
          <t>VÄSTERNORRLANDS LÄN</t>
        </is>
      </c>
      <c r="E57" t="inlineStr">
        <is>
          <t>ÖRNSKÖLDSVIK</t>
        </is>
      </c>
      <c r="F57" t="inlineStr">
        <is>
          <t>Holmen skog AB</t>
        </is>
      </c>
      <c r="G57" t="n">
        <v>6.5</v>
      </c>
      <c r="H57" t="n">
        <v>0</v>
      </c>
      <c r="I57" t="n">
        <v>0</v>
      </c>
      <c r="J57" t="n">
        <v>3</v>
      </c>
      <c r="K57" t="n">
        <v>0</v>
      </c>
      <c r="L57" t="n">
        <v>0</v>
      </c>
      <c r="M57" t="n">
        <v>0</v>
      </c>
      <c r="N57" t="n">
        <v>0</v>
      </c>
      <c r="O57" t="n">
        <v>3</v>
      </c>
      <c r="P57" t="n">
        <v>0</v>
      </c>
      <c r="Q57" t="n">
        <v>3</v>
      </c>
      <c r="R57" s="2" t="inlineStr">
        <is>
          <t>Garnlav
Kolflarnlav
Mörk kolflarnlav</t>
        </is>
      </c>
      <c r="S57">
        <f>HYPERLINK("https://klasma.github.io/Logging_2284/artfynd/A 25009-2025 artfynd.xlsx", "A 25009-2025")</f>
        <v/>
      </c>
      <c r="T57">
        <f>HYPERLINK("https://klasma.github.io/Logging_2284/kartor/A 25009-2025 karta.png", "A 25009-2025")</f>
        <v/>
      </c>
      <c r="V57">
        <f>HYPERLINK("https://klasma.github.io/Logging_2284/klagomål/A 25009-2025 FSC-klagomål.docx", "A 25009-2025")</f>
        <v/>
      </c>
      <c r="W57">
        <f>HYPERLINK("https://klasma.github.io/Logging_2284/klagomålsmail/A 25009-2025 FSC-klagomål mail.docx", "A 25009-2025")</f>
        <v/>
      </c>
      <c r="X57">
        <f>HYPERLINK("https://klasma.github.io/Logging_2284/tillsyn/A 25009-2025 tillsynsbegäran.docx", "A 25009-2025")</f>
        <v/>
      </c>
      <c r="Y57">
        <f>HYPERLINK("https://klasma.github.io/Logging_2284/tillsynsmail/A 25009-2025 tillsynsbegäran mail.docx", "A 25009-2025")</f>
        <v/>
      </c>
    </row>
    <row r="58" ht="15" customHeight="1">
      <c r="A58" t="inlineStr">
        <is>
          <t>A 33759-2025</t>
        </is>
      </c>
      <c r="B58" s="1" t="n">
        <v>45842.38101851852</v>
      </c>
      <c r="C58" s="1" t="n">
        <v>45960</v>
      </c>
      <c r="D58" t="inlineStr">
        <is>
          <t>VÄSTERNORRLANDS LÄN</t>
        </is>
      </c>
      <c r="E58" t="inlineStr">
        <is>
          <t>ÖRNSKÖLDSVIK</t>
        </is>
      </c>
      <c r="F58" t="inlineStr">
        <is>
          <t>Holmen skog AB</t>
        </is>
      </c>
      <c r="G58" t="n">
        <v>23.1</v>
      </c>
      <c r="H58" t="n">
        <v>0</v>
      </c>
      <c r="I58" t="n">
        <v>1</v>
      </c>
      <c r="J58" t="n">
        <v>2</v>
      </c>
      <c r="K58" t="n">
        <v>0</v>
      </c>
      <c r="L58" t="n">
        <v>0</v>
      </c>
      <c r="M58" t="n">
        <v>0</v>
      </c>
      <c r="N58" t="n">
        <v>0</v>
      </c>
      <c r="O58" t="n">
        <v>2</v>
      </c>
      <c r="P58" t="n">
        <v>0</v>
      </c>
      <c r="Q58" t="n">
        <v>3</v>
      </c>
      <c r="R58" s="2" t="inlineStr">
        <is>
          <t>Kolflarnlav
Lunglav
Stuplav</t>
        </is>
      </c>
      <c r="S58">
        <f>HYPERLINK("https://klasma.github.io/Logging_2284/artfynd/A 33759-2025 artfynd.xlsx", "A 33759-2025")</f>
        <v/>
      </c>
      <c r="T58">
        <f>HYPERLINK("https://klasma.github.io/Logging_2284/kartor/A 33759-2025 karta.png", "A 33759-2025")</f>
        <v/>
      </c>
      <c r="V58">
        <f>HYPERLINK("https://klasma.github.io/Logging_2284/klagomål/A 33759-2025 FSC-klagomål.docx", "A 33759-2025")</f>
        <v/>
      </c>
      <c r="W58">
        <f>HYPERLINK("https://klasma.github.io/Logging_2284/klagomålsmail/A 33759-2025 FSC-klagomål mail.docx", "A 33759-2025")</f>
        <v/>
      </c>
      <c r="X58">
        <f>HYPERLINK("https://klasma.github.io/Logging_2284/tillsyn/A 33759-2025 tillsynsbegäran.docx", "A 33759-2025")</f>
        <v/>
      </c>
      <c r="Y58">
        <f>HYPERLINK("https://klasma.github.io/Logging_2284/tillsynsmail/A 33759-2025 tillsynsbegäran mail.docx", "A 33759-2025")</f>
        <v/>
      </c>
    </row>
    <row r="59" ht="15" customHeight="1">
      <c r="A59" t="inlineStr">
        <is>
          <t>A 41191-2022</t>
        </is>
      </c>
      <c r="B59" s="1" t="n">
        <v>44825</v>
      </c>
      <c r="C59" s="1" t="n">
        <v>45960</v>
      </c>
      <c r="D59" t="inlineStr">
        <is>
          <t>VÄSTERNORRLANDS LÄN</t>
        </is>
      </c>
      <c r="E59" t="inlineStr">
        <is>
          <t>ÖRNSKÖLDSVIK</t>
        </is>
      </c>
      <c r="F59" t="inlineStr">
        <is>
          <t>SCA</t>
        </is>
      </c>
      <c r="G59" t="n">
        <v>6.3</v>
      </c>
      <c r="H59" t="n">
        <v>0</v>
      </c>
      <c r="I59" t="n">
        <v>1</v>
      </c>
      <c r="J59" t="n">
        <v>1</v>
      </c>
      <c r="K59" t="n">
        <v>0</v>
      </c>
      <c r="L59" t="n">
        <v>0</v>
      </c>
      <c r="M59" t="n">
        <v>0</v>
      </c>
      <c r="N59" t="n">
        <v>0</v>
      </c>
      <c r="O59" t="n">
        <v>1</v>
      </c>
      <c r="P59" t="n">
        <v>0</v>
      </c>
      <c r="Q59" t="n">
        <v>2</v>
      </c>
      <c r="R59" s="2" t="inlineStr">
        <is>
          <t>Garnlav
Norrlandslav</t>
        </is>
      </c>
      <c r="S59">
        <f>HYPERLINK("https://klasma.github.io/Logging_2284/artfynd/A 41191-2022 artfynd.xlsx", "A 41191-2022")</f>
        <v/>
      </c>
      <c r="T59">
        <f>HYPERLINK("https://klasma.github.io/Logging_2284/kartor/A 41191-2022 karta.png", "A 41191-2022")</f>
        <v/>
      </c>
      <c r="V59">
        <f>HYPERLINK("https://klasma.github.io/Logging_2284/klagomål/A 41191-2022 FSC-klagomål.docx", "A 41191-2022")</f>
        <v/>
      </c>
      <c r="W59">
        <f>HYPERLINK("https://klasma.github.io/Logging_2284/klagomålsmail/A 41191-2022 FSC-klagomål mail.docx", "A 41191-2022")</f>
        <v/>
      </c>
      <c r="X59">
        <f>HYPERLINK("https://klasma.github.io/Logging_2284/tillsyn/A 41191-2022 tillsynsbegäran.docx", "A 41191-2022")</f>
        <v/>
      </c>
      <c r="Y59">
        <f>HYPERLINK("https://klasma.github.io/Logging_2284/tillsynsmail/A 41191-2022 tillsynsbegäran mail.docx", "A 41191-2022")</f>
        <v/>
      </c>
    </row>
    <row r="60" ht="15" customHeight="1">
      <c r="A60" t="inlineStr">
        <is>
          <t>A 49289-2022</t>
        </is>
      </c>
      <c r="B60" s="1" t="n">
        <v>44861</v>
      </c>
      <c r="C60" s="1" t="n">
        <v>45960</v>
      </c>
      <c r="D60" t="inlineStr">
        <is>
          <t>VÄSTERNORRLANDS LÄN</t>
        </is>
      </c>
      <c r="E60" t="inlineStr">
        <is>
          <t>ÖRNSKÖLDSVIK</t>
        </is>
      </c>
      <c r="F60" t="inlineStr">
        <is>
          <t>Holmen skog AB</t>
        </is>
      </c>
      <c r="G60" t="n">
        <v>8.4</v>
      </c>
      <c r="H60" t="n">
        <v>0</v>
      </c>
      <c r="I60" t="n">
        <v>1</v>
      </c>
      <c r="J60" t="n">
        <v>1</v>
      </c>
      <c r="K60" t="n">
        <v>0</v>
      </c>
      <c r="L60" t="n">
        <v>0</v>
      </c>
      <c r="M60" t="n">
        <v>0</v>
      </c>
      <c r="N60" t="n">
        <v>0</v>
      </c>
      <c r="O60" t="n">
        <v>1</v>
      </c>
      <c r="P60" t="n">
        <v>0</v>
      </c>
      <c r="Q60" t="n">
        <v>2</v>
      </c>
      <c r="R60" s="2" t="inlineStr">
        <is>
          <t>Lunglav
Dropptaggsvamp</t>
        </is>
      </c>
      <c r="S60">
        <f>HYPERLINK("https://klasma.github.io/Logging_2284/artfynd/A 49289-2022 artfynd.xlsx", "A 49289-2022")</f>
        <v/>
      </c>
      <c r="T60">
        <f>HYPERLINK("https://klasma.github.io/Logging_2284/kartor/A 49289-2022 karta.png", "A 49289-2022")</f>
        <v/>
      </c>
      <c r="V60">
        <f>HYPERLINK("https://klasma.github.io/Logging_2284/klagomål/A 49289-2022 FSC-klagomål.docx", "A 49289-2022")</f>
        <v/>
      </c>
      <c r="W60">
        <f>HYPERLINK("https://klasma.github.io/Logging_2284/klagomålsmail/A 49289-2022 FSC-klagomål mail.docx", "A 49289-2022")</f>
        <v/>
      </c>
      <c r="X60">
        <f>HYPERLINK("https://klasma.github.io/Logging_2284/tillsyn/A 49289-2022 tillsynsbegäran.docx", "A 49289-2022")</f>
        <v/>
      </c>
      <c r="Y60">
        <f>HYPERLINK("https://klasma.github.io/Logging_2284/tillsynsmail/A 49289-2022 tillsynsbegäran mail.docx", "A 49289-2022")</f>
        <v/>
      </c>
    </row>
    <row r="61" ht="15" customHeight="1">
      <c r="A61" t="inlineStr">
        <is>
          <t>A 41184-2022</t>
        </is>
      </c>
      <c r="B61" s="1" t="n">
        <v>44825</v>
      </c>
      <c r="C61" s="1" t="n">
        <v>45960</v>
      </c>
      <c r="D61" t="inlineStr">
        <is>
          <t>VÄSTERNORRLANDS LÄN</t>
        </is>
      </c>
      <c r="E61" t="inlineStr">
        <is>
          <t>ÖRNSKÖLDSVIK</t>
        </is>
      </c>
      <c r="F61" t="inlineStr">
        <is>
          <t>SCA</t>
        </is>
      </c>
      <c r="G61" t="n">
        <v>5.5</v>
      </c>
      <c r="H61" t="n">
        <v>0</v>
      </c>
      <c r="I61" t="n">
        <v>0</v>
      </c>
      <c r="J61" t="n">
        <v>2</v>
      </c>
      <c r="K61" t="n">
        <v>0</v>
      </c>
      <c r="L61" t="n">
        <v>0</v>
      </c>
      <c r="M61" t="n">
        <v>0</v>
      </c>
      <c r="N61" t="n">
        <v>0</v>
      </c>
      <c r="O61" t="n">
        <v>2</v>
      </c>
      <c r="P61" t="n">
        <v>0</v>
      </c>
      <c r="Q61" t="n">
        <v>2</v>
      </c>
      <c r="R61" s="2" t="inlineStr">
        <is>
          <t>Motaggsvamp
Mörk kolflarnlav</t>
        </is>
      </c>
      <c r="S61">
        <f>HYPERLINK("https://klasma.github.io/Logging_2284/artfynd/A 41184-2022 artfynd.xlsx", "A 41184-2022")</f>
        <v/>
      </c>
      <c r="T61">
        <f>HYPERLINK("https://klasma.github.io/Logging_2284/kartor/A 41184-2022 karta.png", "A 41184-2022")</f>
        <v/>
      </c>
      <c r="V61">
        <f>HYPERLINK("https://klasma.github.io/Logging_2284/klagomål/A 41184-2022 FSC-klagomål.docx", "A 41184-2022")</f>
        <v/>
      </c>
      <c r="W61">
        <f>HYPERLINK("https://klasma.github.io/Logging_2284/klagomålsmail/A 41184-2022 FSC-klagomål mail.docx", "A 41184-2022")</f>
        <v/>
      </c>
      <c r="X61">
        <f>HYPERLINK("https://klasma.github.io/Logging_2284/tillsyn/A 41184-2022 tillsynsbegäran.docx", "A 41184-2022")</f>
        <v/>
      </c>
      <c r="Y61">
        <f>HYPERLINK("https://klasma.github.io/Logging_2284/tillsynsmail/A 41184-2022 tillsynsbegäran mail.docx", "A 41184-2022")</f>
        <v/>
      </c>
    </row>
    <row r="62" ht="15" customHeight="1">
      <c r="A62" t="inlineStr">
        <is>
          <t>A 15386-2023</t>
        </is>
      </c>
      <c r="B62" s="1" t="n">
        <v>45019</v>
      </c>
      <c r="C62" s="1" t="n">
        <v>45960</v>
      </c>
      <c r="D62" t="inlineStr">
        <is>
          <t>VÄSTERNORRLANDS LÄN</t>
        </is>
      </c>
      <c r="E62" t="inlineStr">
        <is>
          <t>ÖRNSKÖLDSVIK</t>
        </is>
      </c>
      <c r="F62" t="inlineStr">
        <is>
          <t>Holmen skog AB</t>
        </is>
      </c>
      <c r="G62" t="n">
        <v>4.2</v>
      </c>
      <c r="H62" t="n">
        <v>0</v>
      </c>
      <c r="I62" t="n">
        <v>0</v>
      </c>
      <c r="J62" t="n">
        <v>2</v>
      </c>
      <c r="K62" t="n">
        <v>0</v>
      </c>
      <c r="L62" t="n">
        <v>0</v>
      </c>
      <c r="M62" t="n">
        <v>0</v>
      </c>
      <c r="N62" t="n">
        <v>0</v>
      </c>
      <c r="O62" t="n">
        <v>2</v>
      </c>
      <c r="P62" t="n">
        <v>0</v>
      </c>
      <c r="Q62" t="n">
        <v>2</v>
      </c>
      <c r="R62" s="2" t="inlineStr">
        <is>
          <t>Lunglav
Tallticka</t>
        </is>
      </c>
      <c r="S62">
        <f>HYPERLINK("https://klasma.github.io/Logging_2284/artfynd/A 15386-2023 artfynd.xlsx", "A 15386-2023")</f>
        <v/>
      </c>
      <c r="T62">
        <f>HYPERLINK("https://klasma.github.io/Logging_2284/kartor/A 15386-2023 karta.png", "A 15386-2023")</f>
        <v/>
      </c>
      <c r="V62">
        <f>HYPERLINK("https://klasma.github.io/Logging_2284/klagomål/A 15386-2023 FSC-klagomål.docx", "A 15386-2023")</f>
        <v/>
      </c>
      <c r="W62">
        <f>HYPERLINK("https://klasma.github.io/Logging_2284/klagomålsmail/A 15386-2023 FSC-klagomål mail.docx", "A 15386-2023")</f>
        <v/>
      </c>
      <c r="X62">
        <f>HYPERLINK("https://klasma.github.io/Logging_2284/tillsyn/A 15386-2023 tillsynsbegäran.docx", "A 15386-2023")</f>
        <v/>
      </c>
      <c r="Y62">
        <f>HYPERLINK("https://klasma.github.io/Logging_2284/tillsynsmail/A 15386-2023 tillsynsbegäran mail.docx", "A 15386-2023")</f>
        <v/>
      </c>
    </row>
    <row r="63" ht="15" customHeight="1">
      <c r="A63" t="inlineStr">
        <is>
          <t>A 58070-2022</t>
        </is>
      </c>
      <c r="B63" s="1" t="n">
        <v>44893</v>
      </c>
      <c r="C63" s="1" t="n">
        <v>45960</v>
      </c>
      <c r="D63" t="inlineStr">
        <is>
          <t>VÄSTERNORRLANDS LÄN</t>
        </is>
      </c>
      <c r="E63" t="inlineStr">
        <is>
          <t>ÖRNSKÖLDSVIK</t>
        </is>
      </c>
      <c r="G63" t="n">
        <v>3.1</v>
      </c>
      <c r="H63" t="n">
        <v>1</v>
      </c>
      <c r="I63" t="n">
        <v>1</v>
      </c>
      <c r="J63" t="n">
        <v>1</v>
      </c>
      <c r="K63" t="n">
        <v>0</v>
      </c>
      <c r="L63" t="n">
        <v>0</v>
      </c>
      <c r="M63" t="n">
        <v>0</v>
      </c>
      <c r="N63" t="n">
        <v>0</v>
      </c>
      <c r="O63" t="n">
        <v>1</v>
      </c>
      <c r="P63" t="n">
        <v>0</v>
      </c>
      <c r="Q63" t="n">
        <v>2</v>
      </c>
      <c r="R63" s="2" t="inlineStr">
        <is>
          <t>Ärtsångare
Dropptaggsvamp</t>
        </is>
      </c>
      <c r="S63">
        <f>HYPERLINK("https://klasma.github.io/Logging_2284/artfynd/A 58070-2022 artfynd.xlsx", "A 58070-2022")</f>
        <v/>
      </c>
      <c r="T63">
        <f>HYPERLINK("https://klasma.github.io/Logging_2284/kartor/A 58070-2022 karta.png", "A 58070-2022")</f>
        <v/>
      </c>
      <c r="V63">
        <f>HYPERLINK("https://klasma.github.io/Logging_2284/klagomål/A 58070-2022 FSC-klagomål.docx", "A 58070-2022")</f>
        <v/>
      </c>
      <c r="W63">
        <f>HYPERLINK("https://klasma.github.io/Logging_2284/klagomålsmail/A 58070-2022 FSC-klagomål mail.docx", "A 58070-2022")</f>
        <v/>
      </c>
      <c r="X63">
        <f>HYPERLINK("https://klasma.github.io/Logging_2284/tillsyn/A 58070-2022 tillsynsbegäran.docx", "A 58070-2022")</f>
        <v/>
      </c>
      <c r="Y63">
        <f>HYPERLINK("https://klasma.github.io/Logging_2284/tillsynsmail/A 58070-2022 tillsynsbegäran mail.docx", "A 58070-2022")</f>
        <v/>
      </c>
      <c r="Z63">
        <f>HYPERLINK("https://klasma.github.io/Logging_2284/fåglar/A 58070-2022 prioriterade fågelarter.docx", "A 58070-2022")</f>
        <v/>
      </c>
    </row>
    <row r="64" ht="15" customHeight="1">
      <c r="A64" t="inlineStr">
        <is>
          <t>A 62256-2022</t>
        </is>
      </c>
      <c r="B64" s="1" t="n">
        <v>44922.94278935185</v>
      </c>
      <c r="C64" s="1" t="n">
        <v>45960</v>
      </c>
      <c r="D64" t="inlineStr">
        <is>
          <t>VÄSTERNORRLANDS LÄN</t>
        </is>
      </c>
      <c r="E64" t="inlineStr">
        <is>
          <t>ÖRNSKÖLDSVIK</t>
        </is>
      </c>
      <c r="F64" t="inlineStr">
        <is>
          <t>SCA</t>
        </is>
      </c>
      <c r="G64" t="n">
        <v>2.4</v>
      </c>
      <c r="H64" t="n">
        <v>1</v>
      </c>
      <c r="I64" t="n">
        <v>0</v>
      </c>
      <c r="J64" t="n">
        <v>2</v>
      </c>
      <c r="K64" t="n">
        <v>0</v>
      </c>
      <c r="L64" t="n">
        <v>0</v>
      </c>
      <c r="M64" t="n">
        <v>0</v>
      </c>
      <c r="N64" t="n">
        <v>0</v>
      </c>
      <c r="O64" t="n">
        <v>2</v>
      </c>
      <c r="P64" t="n">
        <v>0</v>
      </c>
      <c r="Q64" t="n">
        <v>2</v>
      </c>
      <c r="R64" s="2" t="inlineStr">
        <is>
          <t>Granticka
Tretåig hackspett</t>
        </is>
      </c>
      <c r="S64">
        <f>HYPERLINK("https://klasma.github.io/Logging_2284/artfynd/A 62256-2022 artfynd.xlsx", "A 62256-2022")</f>
        <v/>
      </c>
      <c r="T64">
        <f>HYPERLINK("https://klasma.github.io/Logging_2284/kartor/A 62256-2022 karta.png", "A 62256-2022")</f>
        <v/>
      </c>
      <c r="V64">
        <f>HYPERLINK("https://klasma.github.io/Logging_2284/klagomål/A 62256-2022 FSC-klagomål.docx", "A 62256-2022")</f>
        <v/>
      </c>
      <c r="W64">
        <f>HYPERLINK("https://klasma.github.io/Logging_2284/klagomålsmail/A 62256-2022 FSC-klagomål mail.docx", "A 62256-2022")</f>
        <v/>
      </c>
      <c r="X64">
        <f>HYPERLINK("https://klasma.github.io/Logging_2284/tillsyn/A 62256-2022 tillsynsbegäran.docx", "A 62256-2022")</f>
        <v/>
      </c>
      <c r="Y64">
        <f>HYPERLINK("https://klasma.github.io/Logging_2284/tillsynsmail/A 62256-2022 tillsynsbegäran mail.docx", "A 62256-2022")</f>
        <v/>
      </c>
      <c r="Z64">
        <f>HYPERLINK("https://klasma.github.io/Logging_2284/fåglar/A 62256-2022 prioriterade fågelarter.docx", "A 62256-2022")</f>
        <v/>
      </c>
    </row>
    <row r="65" ht="15" customHeight="1">
      <c r="A65" t="inlineStr">
        <is>
          <t>A 4455-2023</t>
        </is>
      </c>
      <c r="B65" s="1" t="n">
        <v>44956</v>
      </c>
      <c r="C65" s="1" t="n">
        <v>45960</v>
      </c>
      <c r="D65" t="inlineStr">
        <is>
          <t>VÄSTERNORRLANDS LÄN</t>
        </is>
      </c>
      <c r="E65" t="inlineStr">
        <is>
          <t>ÖRNSKÖLDSVIK</t>
        </is>
      </c>
      <c r="F65" t="inlineStr">
        <is>
          <t>Holmen skog AB</t>
        </is>
      </c>
      <c r="G65" t="n">
        <v>22.4</v>
      </c>
      <c r="H65" t="n">
        <v>0</v>
      </c>
      <c r="I65" t="n">
        <v>0</v>
      </c>
      <c r="J65" t="n">
        <v>2</v>
      </c>
      <c r="K65" t="n">
        <v>0</v>
      </c>
      <c r="L65" t="n">
        <v>0</v>
      </c>
      <c r="M65" t="n">
        <v>0</v>
      </c>
      <c r="N65" t="n">
        <v>0</v>
      </c>
      <c r="O65" t="n">
        <v>2</v>
      </c>
      <c r="P65" t="n">
        <v>0</v>
      </c>
      <c r="Q65" t="n">
        <v>2</v>
      </c>
      <c r="R65" s="2" t="inlineStr">
        <is>
          <t>Lunglav
Skrovellav</t>
        </is>
      </c>
      <c r="S65">
        <f>HYPERLINK("https://klasma.github.io/Logging_2284/artfynd/A 4455-2023 artfynd.xlsx", "A 4455-2023")</f>
        <v/>
      </c>
      <c r="T65">
        <f>HYPERLINK("https://klasma.github.io/Logging_2284/kartor/A 4455-2023 karta.png", "A 4455-2023")</f>
        <v/>
      </c>
      <c r="V65">
        <f>HYPERLINK("https://klasma.github.io/Logging_2284/klagomål/A 4455-2023 FSC-klagomål.docx", "A 4455-2023")</f>
        <v/>
      </c>
      <c r="W65">
        <f>HYPERLINK("https://klasma.github.io/Logging_2284/klagomålsmail/A 4455-2023 FSC-klagomål mail.docx", "A 4455-2023")</f>
        <v/>
      </c>
      <c r="X65">
        <f>HYPERLINK("https://klasma.github.io/Logging_2284/tillsyn/A 4455-2023 tillsynsbegäran.docx", "A 4455-2023")</f>
        <v/>
      </c>
      <c r="Y65">
        <f>HYPERLINK("https://klasma.github.io/Logging_2284/tillsynsmail/A 4455-2023 tillsynsbegäran mail.docx", "A 4455-2023")</f>
        <v/>
      </c>
    </row>
    <row r="66" ht="15" customHeight="1">
      <c r="A66" t="inlineStr">
        <is>
          <t>A 54155-2023</t>
        </is>
      </c>
      <c r="B66" s="1" t="n">
        <v>45232</v>
      </c>
      <c r="C66" s="1" t="n">
        <v>45960</v>
      </c>
      <c r="D66" t="inlineStr">
        <is>
          <t>VÄSTERNORRLANDS LÄN</t>
        </is>
      </c>
      <c r="E66" t="inlineStr">
        <is>
          <t>ÖRNSKÖLDSVIK</t>
        </is>
      </c>
      <c r="G66" t="n">
        <v>2.5</v>
      </c>
      <c r="H66" t="n">
        <v>0</v>
      </c>
      <c r="I66" t="n">
        <v>0</v>
      </c>
      <c r="J66" t="n">
        <v>1</v>
      </c>
      <c r="K66" t="n">
        <v>1</v>
      </c>
      <c r="L66" t="n">
        <v>0</v>
      </c>
      <c r="M66" t="n">
        <v>0</v>
      </c>
      <c r="N66" t="n">
        <v>0</v>
      </c>
      <c r="O66" t="n">
        <v>2</v>
      </c>
      <c r="P66" t="n">
        <v>1</v>
      </c>
      <c r="Q66" t="n">
        <v>2</v>
      </c>
      <c r="R66" s="2" t="inlineStr">
        <is>
          <t>Liten hornflikmossa
Vedtrappmossa</t>
        </is>
      </c>
      <c r="S66">
        <f>HYPERLINK("https://klasma.github.io/Logging_2284/artfynd/A 54155-2023 artfynd.xlsx", "A 54155-2023")</f>
        <v/>
      </c>
      <c r="T66">
        <f>HYPERLINK("https://klasma.github.io/Logging_2284/kartor/A 54155-2023 karta.png", "A 54155-2023")</f>
        <v/>
      </c>
      <c r="V66">
        <f>HYPERLINK("https://klasma.github.io/Logging_2284/klagomål/A 54155-2023 FSC-klagomål.docx", "A 54155-2023")</f>
        <v/>
      </c>
      <c r="W66">
        <f>HYPERLINK("https://klasma.github.io/Logging_2284/klagomålsmail/A 54155-2023 FSC-klagomål mail.docx", "A 54155-2023")</f>
        <v/>
      </c>
      <c r="X66">
        <f>HYPERLINK("https://klasma.github.io/Logging_2284/tillsyn/A 54155-2023 tillsynsbegäran.docx", "A 54155-2023")</f>
        <v/>
      </c>
      <c r="Y66">
        <f>HYPERLINK("https://klasma.github.io/Logging_2284/tillsynsmail/A 54155-2023 tillsynsbegäran mail.docx", "A 54155-2023")</f>
        <v/>
      </c>
    </row>
    <row r="67" ht="15" customHeight="1">
      <c r="A67" t="inlineStr">
        <is>
          <t>A 56530-2022</t>
        </is>
      </c>
      <c r="B67" s="1" t="n">
        <v>44893</v>
      </c>
      <c r="C67" s="1" t="n">
        <v>45960</v>
      </c>
      <c r="D67" t="inlineStr">
        <is>
          <t>VÄSTERNORRLANDS LÄN</t>
        </is>
      </c>
      <c r="E67" t="inlineStr">
        <is>
          <t>ÖRNSKÖLDSVIK</t>
        </is>
      </c>
      <c r="F67" t="inlineStr">
        <is>
          <t>Holmen skog AB</t>
        </is>
      </c>
      <c r="G67" t="n">
        <v>2.2</v>
      </c>
      <c r="H67" t="n">
        <v>0</v>
      </c>
      <c r="I67" t="n">
        <v>1</v>
      </c>
      <c r="J67" t="n">
        <v>1</v>
      </c>
      <c r="K67" t="n">
        <v>0</v>
      </c>
      <c r="L67" t="n">
        <v>0</v>
      </c>
      <c r="M67" t="n">
        <v>0</v>
      </c>
      <c r="N67" t="n">
        <v>0</v>
      </c>
      <c r="O67" t="n">
        <v>1</v>
      </c>
      <c r="P67" t="n">
        <v>0</v>
      </c>
      <c r="Q67" t="n">
        <v>2</v>
      </c>
      <c r="R67" s="2" t="inlineStr">
        <is>
          <t>Violettgrå tagellav
Skinnlav</t>
        </is>
      </c>
      <c r="S67">
        <f>HYPERLINK("https://klasma.github.io/Logging_2284/artfynd/A 56530-2022 artfynd.xlsx", "A 56530-2022")</f>
        <v/>
      </c>
      <c r="T67">
        <f>HYPERLINK("https://klasma.github.io/Logging_2284/kartor/A 56530-2022 karta.png", "A 56530-2022")</f>
        <v/>
      </c>
      <c r="V67">
        <f>HYPERLINK("https://klasma.github.io/Logging_2284/klagomål/A 56530-2022 FSC-klagomål.docx", "A 56530-2022")</f>
        <v/>
      </c>
      <c r="W67">
        <f>HYPERLINK("https://klasma.github.io/Logging_2284/klagomålsmail/A 56530-2022 FSC-klagomål mail.docx", "A 56530-2022")</f>
        <v/>
      </c>
      <c r="X67">
        <f>HYPERLINK("https://klasma.github.io/Logging_2284/tillsyn/A 56530-2022 tillsynsbegäran.docx", "A 56530-2022")</f>
        <v/>
      </c>
      <c r="Y67">
        <f>HYPERLINK("https://klasma.github.io/Logging_2284/tillsynsmail/A 56530-2022 tillsynsbegäran mail.docx", "A 56530-2022")</f>
        <v/>
      </c>
    </row>
    <row r="68" ht="15" customHeight="1">
      <c r="A68" t="inlineStr">
        <is>
          <t>A 22498-2024</t>
        </is>
      </c>
      <c r="B68" s="1" t="n">
        <v>45447</v>
      </c>
      <c r="C68" s="1" t="n">
        <v>45960</v>
      </c>
      <c r="D68" t="inlineStr">
        <is>
          <t>VÄSTERNORRLANDS LÄN</t>
        </is>
      </c>
      <c r="E68" t="inlineStr">
        <is>
          <t>ÖRNSKÖLDSVIK</t>
        </is>
      </c>
      <c r="F68" t="inlineStr">
        <is>
          <t>Holmen skog AB</t>
        </is>
      </c>
      <c r="G68" t="n">
        <v>0.6</v>
      </c>
      <c r="H68" t="n">
        <v>0</v>
      </c>
      <c r="I68" t="n">
        <v>0</v>
      </c>
      <c r="J68" t="n">
        <v>2</v>
      </c>
      <c r="K68" t="n">
        <v>0</v>
      </c>
      <c r="L68" t="n">
        <v>0</v>
      </c>
      <c r="M68" t="n">
        <v>0</v>
      </c>
      <c r="N68" t="n">
        <v>0</v>
      </c>
      <c r="O68" t="n">
        <v>2</v>
      </c>
      <c r="P68" t="n">
        <v>0</v>
      </c>
      <c r="Q68" t="n">
        <v>2</v>
      </c>
      <c r="R68" s="2" t="inlineStr">
        <is>
          <t>Lunglav
Ullticka</t>
        </is>
      </c>
      <c r="S68">
        <f>HYPERLINK("https://klasma.github.io/Logging_2284/artfynd/A 22498-2024 artfynd.xlsx", "A 22498-2024")</f>
        <v/>
      </c>
      <c r="T68">
        <f>HYPERLINK("https://klasma.github.io/Logging_2284/kartor/A 22498-2024 karta.png", "A 22498-2024")</f>
        <v/>
      </c>
      <c r="V68">
        <f>HYPERLINK("https://klasma.github.io/Logging_2284/klagomål/A 22498-2024 FSC-klagomål.docx", "A 22498-2024")</f>
        <v/>
      </c>
      <c r="W68">
        <f>HYPERLINK("https://klasma.github.io/Logging_2284/klagomålsmail/A 22498-2024 FSC-klagomål mail.docx", "A 22498-2024")</f>
        <v/>
      </c>
      <c r="X68">
        <f>HYPERLINK("https://klasma.github.io/Logging_2284/tillsyn/A 22498-2024 tillsynsbegäran.docx", "A 22498-2024")</f>
        <v/>
      </c>
      <c r="Y68">
        <f>HYPERLINK("https://klasma.github.io/Logging_2284/tillsynsmail/A 22498-2024 tillsynsbegäran mail.docx", "A 22498-2024")</f>
        <v/>
      </c>
    </row>
    <row r="69" ht="15" customHeight="1">
      <c r="A69" t="inlineStr">
        <is>
          <t>A 37479-2024</t>
        </is>
      </c>
      <c r="B69" s="1" t="n">
        <v>45541.32978009259</v>
      </c>
      <c r="C69" s="1" t="n">
        <v>45960</v>
      </c>
      <c r="D69" t="inlineStr">
        <is>
          <t>VÄSTERNORRLANDS LÄN</t>
        </is>
      </c>
      <c r="E69" t="inlineStr">
        <is>
          <t>ÖRNSKÖLDSVIK</t>
        </is>
      </c>
      <c r="F69" t="inlineStr">
        <is>
          <t>Holmen skog AB</t>
        </is>
      </c>
      <c r="G69" t="n">
        <v>1.9</v>
      </c>
      <c r="H69" t="n">
        <v>0</v>
      </c>
      <c r="I69" t="n">
        <v>0</v>
      </c>
      <c r="J69" t="n">
        <v>2</v>
      </c>
      <c r="K69" t="n">
        <v>0</v>
      </c>
      <c r="L69" t="n">
        <v>0</v>
      </c>
      <c r="M69" t="n">
        <v>0</v>
      </c>
      <c r="N69" t="n">
        <v>0</v>
      </c>
      <c r="O69" t="n">
        <v>2</v>
      </c>
      <c r="P69" t="n">
        <v>0</v>
      </c>
      <c r="Q69" t="n">
        <v>2</v>
      </c>
      <c r="R69" s="2" t="inlineStr">
        <is>
          <t>Garnlav
Lunglav</t>
        </is>
      </c>
      <c r="S69">
        <f>HYPERLINK("https://klasma.github.io/Logging_2284/artfynd/A 37479-2024 artfynd.xlsx", "A 37479-2024")</f>
        <v/>
      </c>
      <c r="T69">
        <f>HYPERLINK("https://klasma.github.io/Logging_2284/kartor/A 37479-2024 karta.png", "A 37479-2024")</f>
        <v/>
      </c>
      <c r="V69">
        <f>HYPERLINK("https://klasma.github.io/Logging_2284/klagomål/A 37479-2024 FSC-klagomål.docx", "A 37479-2024")</f>
        <v/>
      </c>
      <c r="W69">
        <f>HYPERLINK("https://klasma.github.io/Logging_2284/klagomålsmail/A 37479-2024 FSC-klagomål mail.docx", "A 37479-2024")</f>
        <v/>
      </c>
      <c r="X69">
        <f>HYPERLINK("https://klasma.github.io/Logging_2284/tillsyn/A 37479-2024 tillsynsbegäran.docx", "A 37479-2024")</f>
        <v/>
      </c>
      <c r="Y69">
        <f>HYPERLINK("https://klasma.github.io/Logging_2284/tillsynsmail/A 37479-2024 tillsynsbegäran mail.docx", "A 37479-2024")</f>
        <v/>
      </c>
    </row>
    <row r="70" ht="15" customHeight="1">
      <c r="A70" t="inlineStr">
        <is>
          <t>A 39999-2025</t>
        </is>
      </c>
      <c r="B70" s="1" t="n">
        <v>45894.32910879629</v>
      </c>
      <c r="C70" s="1" t="n">
        <v>45960</v>
      </c>
      <c r="D70" t="inlineStr">
        <is>
          <t>VÄSTERNORRLANDS LÄN</t>
        </is>
      </c>
      <c r="E70" t="inlineStr">
        <is>
          <t>ÖRNSKÖLDSVIK</t>
        </is>
      </c>
      <c r="F70" t="inlineStr">
        <is>
          <t>Holmen skog AB</t>
        </is>
      </c>
      <c r="G70" t="n">
        <v>3.5</v>
      </c>
      <c r="H70" t="n">
        <v>0</v>
      </c>
      <c r="I70" t="n">
        <v>1</v>
      </c>
      <c r="J70" t="n">
        <v>1</v>
      </c>
      <c r="K70" t="n">
        <v>0</v>
      </c>
      <c r="L70" t="n">
        <v>0</v>
      </c>
      <c r="M70" t="n">
        <v>0</v>
      </c>
      <c r="N70" t="n">
        <v>0</v>
      </c>
      <c r="O70" t="n">
        <v>1</v>
      </c>
      <c r="P70" t="n">
        <v>0</v>
      </c>
      <c r="Q70" t="n">
        <v>2</v>
      </c>
      <c r="R70" s="2" t="inlineStr">
        <is>
          <t>Lunglav
Korallblylav</t>
        </is>
      </c>
      <c r="S70">
        <f>HYPERLINK("https://klasma.github.io/Logging_2284/artfynd/A 39999-2025 artfynd.xlsx", "A 39999-2025")</f>
        <v/>
      </c>
      <c r="T70">
        <f>HYPERLINK("https://klasma.github.io/Logging_2284/kartor/A 39999-2025 karta.png", "A 39999-2025")</f>
        <v/>
      </c>
      <c r="V70">
        <f>HYPERLINK("https://klasma.github.io/Logging_2284/klagomål/A 39999-2025 FSC-klagomål.docx", "A 39999-2025")</f>
        <v/>
      </c>
      <c r="W70">
        <f>HYPERLINK("https://klasma.github.io/Logging_2284/klagomålsmail/A 39999-2025 FSC-klagomål mail.docx", "A 39999-2025")</f>
        <v/>
      </c>
      <c r="X70">
        <f>HYPERLINK("https://klasma.github.io/Logging_2284/tillsyn/A 39999-2025 tillsynsbegäran.docx", "A 39999-2025")</f>
        <v/>
      </c>
      <c r="Y70">
        <f>HYPERLINK("https://klasma.github.io/Logging_2284/tillsynsmail/A 39999-2025 tillsynsbegäran mail.docx", "A 39999-2025")</f>
        <v/>
      </c>
    </row>
    <row r="71" ht="15" customHeight="1">
      <c r="A71" t="inlineStr">
        <is>
          <t>A 32524-2024</t>
        </is>
      </c>
      <c r="B71" s="1" t="n">
        <v>45513.47335648148</v>
      </c>
      <c r="C71" s="1" t="n">
        <v>45960</v>
      </c>
      <c r="D71" t="inlineStr">
        <is>
          <t>VÄSTERNORRLANDS LÄN</t>
        </is>
      </c>
      <c r="E71" t="inlineStr">
        <is>
          <t>ÖRNSKÖLDSVIK</t>
        </is>
      </c>
      <c r="F71" t="inlineStr">
        <is>
          <t>Holmen skog AB</t>
        </is>
      </c>
      <c r="G71" t="n">
        <v>2.3</v>
      </c>
      <c r="H71" t="n">
        <v>0</v>
      </c>
      <c r="I71" t="n">
        <v>0</v>
      </c>
      <c r="J71" t="n">
        <v>2</v>
      </c>
      <c r="K71" t="n">
        <v>0</v>
      </c>
      <c r="L71" t="n">
        <v>0</v>
      </c>
      <c r="M71" t="n">
        <v>0</v>
      </c>
      <c r="N71" t="n">
        <v>0</v>
      </c>
      <c r="O71" t="n">
        <v>2</v>
      </c>
      <c r="P71" t="n">
        <v>0</v>
      </c>
      <c r="Q71" t="n">
        <v>2</v>
      </c>
      <c r="R71" s="2" t="inlineStr">
        <is>
          <t>Granticka
Kolflarnlav</t>
        </is>
      </c>
      <c r="S71">
        <f>HYPERLINK("https://klasma.github.io/Logging_2284/artfynd/A 32524-2024 artfynd.xlsx", "A 32524-2024")</f>
        <v/>
      </c>
      <c r="T71">
        <f>HYPERLINK("https://klasma.github.io/Logging_2284/kartor/A 32524-2024 karta.png", "A 32524-2024")</f>
        <v/>
      </c>
      <c r="V71">
        <f>HYPERLINK("https://klasma.github.io/Logging_2284/klagomål/A 32524-2024 FSC-klagomål.docx", "A 32524-2024")</f>
        <v/>
      </c>
      <c r="W71">
        <f>HYPERLINK("https://klasma.github.io/Logging_2284/klagomålsmail/A 32524-2024 FSC-klagomål mail.docx", "A 32524-2024")</f>
        <v/>
      </c>
      <c r="X71">
        <f>HYPERLINK("https://klasma.github.io/Logging_2284/tillsyn/A 32524-2024 tillsynsbegäran.docx", "A 32524-2024")</f>
        <v/>
      </c>
      <c r="Y71">
        <f>HYPERLINK("https://klasma.github.io/Logging_2284/tillsynsmail/A 32524-2024 tillsynsbegäran mail.docx", "A 32524-2024")</f>
        <v/>
      </c>
    </row>
    <row r="72" ht="15" customHeight="1">
      <c r="A72" t="inlineStr">
        <is>
          <t>A 61515-2024</t>
        </is>
      </c>
      <c r="B72" s="1" t="n">
        <v>45646.57324074074</v>
      </c>
      <c r="C72" s="1" t="n">
        <v>45960</v>
      </c>
      <c r="D72" t="inlineStr">
        <is>
          <t>VÄSTERNORRLANDS LÄN</t>
        </is>
      </c>
      <c r="E72" t="inlineStr">
        <is>
          <t>ÖRNSKÖLDSVIK</t>
        </is>
      </c>
      <c r="F72" t="inlineStr">
        <is>
          <t>SCA</t>
        </is>
      </c>
      <c r="G72" t="n">
        <v>2.5</v>
      </c>
      <c r="H72" t="n">
        <v>0</v>
      </c>
      <c r="I72" t="n">
        <v>1</v>
      </c>
      <c r="J72" t="n">
        <v>1</v>
      </c>
      <c r="K72" t="n">
        <v>0</v>
      </c>
      <c r="L72" t="n">
        <v>0</v>
      </c>
      <c r="M72" t="n">
        <v>0</v>
      </c>
      <c r="N72" t="n">
        <v>0</v>
      </c>
      <c r="O72" t="n">
        <v>1</v>
      </c>
      <c r="P72" t="n">
        <v>0</v>
      </c>
      <c r="Q72" t="n">
        <v>2</v>
      </c>
      <c r="R72" s="2" t="inlineStr">
        <is>
          <t>Motaggsvamp
Dropptaggsvamp</t>
        </is>
      </c>
      <c r="S72">
        <f>HYPERLINK("https://klasma.github.io/Logging_2284/artfynd/A 61515-2024 artfynd.xlsx", "A 61515-2024")</f>
        <v/>
      </c>
      <c r="T72">
        <f>HYPERLINK("https://klasma.github.io/Logging_2284/kartor/A 61515-2024 karta.png", "A 61515-2024")</f>
        <v/>
      </c>
      <c r="V72">
        <f>HYPERLINK("https://klasma.github.io/Logging_2284/klagomål/A 61515-2024 FSC-klagomål.docx", "A 61515-2024")</f>
        <v/>
      </c>
      <c r="W72">
        <f>HYPERLINK("https://klasma.github.io/Logging_2284/klagomålsmail/A 61515-2024 FSC-klagomål mail.docx", "A 61515-2024")</f>
        <v/>
      </c>
      <c r="X72">
        <f>HYPERLINK("https://klasma.github.io/Logging_2284/tillsyn/A 61515-2024 tillsynsbegäran.docx", "A 61515-2024")</f>
        <v/>
      </c>
      <c r="Y72">
        <f>HYPERLINK("https://klasma.github.io/Logging_2284/tillsynsmail/A 61515-2024 tillsynsbegäran mail.docx", "A 61515-2024")</f>
        <v/>
      </c>
    </row>
    <row r="73" ht="15" customHeight="1">
      <c r="A73" t="inlineStr">
        <is>
          <t>A 25455-2021</t>
        </is>
      </c>
      <c r="B73" s="1" t="n">
        <v>44342</v>
      </c>
      <c r="C73" s="1" t="n">
        <v>45960</v>
      </c>
      <c r="D73" t="inlineStr">
        <is>
          <t>VÄSTERNORRLANDS LÄN</t>
        </is>
      </c>
      <c r="E73" t="inlineStr">
        <is>
          <t>ÖRNSKÖLDSVIK</t>
        </is>
      </c>
      <c r="F73" t="inlineStr">
        <is>
          <t>Holmen skog AB</t>
        </is>
      </c>
      <c r="G73" t="n">
        <v>5.6</v>
      </c>
      <c r="H73" t="n">
        <v>0</v>
      </c>
      <c r="I73" t="n">
        <v>0</v>
      </c>
      <c r="J73" t="n">
        <v>1</v>
      </c>
      <c r="K73" t="n">
        <v>0</v>
      </c>
      <c r="L73" t="n">
        <v>0</v>
      </c>
      <c r="M73" t="n">
        <v>0</v>
      </c>
      <c r="N73" t="n">
        <v>0</v>
      </c>
      <c r="O73" t="n">
        <v>1</v>
      </c>
      <c r="P73" t="n">
        <v>0</v>
      </c>
      <c r="Q73" t="n">
        <v>1</v>
      </c>
      <c r="R73" s="2" t="inlineStr">
        <is>
          <t>Garnlav</t>
        </is>
      </c>
      <c r="S73">
        <f>HYPERLINK("https://klasma.github.io/Logging_2284/artfynd/A 25455-2021 artfynd.xlsx", "A 25455-2021")</f>
        <v/>
      </c>
      <c r="T73">
        <f>HYPERLINK("https://klasma.github.io/Logging_2284/kartor/A 25455-2021 karta.png", "A 25455-2021")</f>
        <v/>
      </c>
      <c r="V73">
        <f>HYPERLINK("https://klasma.github.io/Logging_2284/klagomål/A 25455-2021 FSC-klagomål.docx", "A 25455-2021")</f>
        <v/>
      </c>
      <c r="W73">
        <f>HYPERLINK("https://klasma.github.io/Logging_2284/klagomålsmail/A 25455-2021 FSC-klagomål mail.docx", "A 25455-2021")</f>
        <v/>
      </c>
      <c r="X73">
        <f>HYPERLINK("https://klasma.github.io/Logging_2284/tillsyn/A 25455-2021 tillsynsbegäran.docx", "A 25455-2021")</f>
        <v/>
      </c>
      <c r="Y73">
        <f>HYPERLINK("https://klasma.github.io/Logging_2284/tillsynsmail/A 25455-2021 tillsynsbegäran mail.docx", "A 25455-2021")</f>
        <v/>
      </c>
    </row>
    <row r="74" ht="15" customHeight="1">
      <c r="A74" t="inlineStr">
        <is>
          <t>A 10006-2021</t>
        </is>
      </c>
      <c r="B74" s="1" t="n">
        <v>44255</v>
      </c>
      <c r="C74" s="1" t="n">
        <v>45960</v>
      </c>
      <c r="D74" t="inlineStr">
        <is>
          <t>VÄSTERNORRLANDS LÄN</t>
        </is>
      </c>
      <c r="E74" t="inlineStr">
        <is>
          <t>ÖRNSKÖLDSVIK</t>
        </is>
      </c>
      <c r="G74" t="n">
        <v>5.7</v>
      </c>
      <c r="H74" t="n">
        <v>0</v>
      </c>
      <c r="I74" t="n">
        <v>0</v>
      </c>
      <c r="J74" t="n">
        <v>1</v>
      </c>
      <c r="K74" t="n">
        <v>0</v>
      </c>
      <c r="L74" t="n">
        <v>0</v>
      </c>
      <c r="M74" t="n">
        <v>0</v>
      </c>
      <c r="N74" t="n">
        <v>0</v>
      </c>
      <c r="O74" t="n">
        <v>1</v>
      </c>
      <c r="P74" t="n">
        <v>0</v>
      </c>
      <c r="Q74" t="n">
        <v>1</v>
      </c>
      <c r="R74" s="2" t="inlineStr">
        <is>
          <t>Lunglav</t>
        </is>
      </c>
      <c r="S74">
        <f>HYPERLINK("https://klasma.github.io/Logging_2284/artfynd/A 10006-2021 artfynd.xlsx", "A 10006-2021")</f>
        <v/>
      </c>
      <c r="T74">
        <f>HYPERLINK("https://klasma.github.io/Logging_2284/kartor/A 10006-2021 karta.png", "A 10006-2021")</f>
        <v/>
      </c>
      <c r="U74">
        <f>HYPERLINK("https://klasma.github.io/Logging_2284/knärot/A 10006-2021 karta knärot.png", "A 10006-2021")</f>
        <v/>
      </c>
      <c r="V74">
        <f>HYPERLINK("https://klasma.github.io/Logging_2284/klagomål/A 10006-2021 FSC-klagomål.docx", "A 10006-2021")</f>
        <v/>
      </c>
      <c r="W74">
        <f>HYPERLINK("https://klasma.github.io/Logging_2284/klagomålsmail/A 10006-2021 FSC-klagomål mail.docx", "A 10006-2021")</f>
        <v/>
      </c>
      <c r="X74">
        <f>HYPERLINK("https://klasma.github.io/Logging_2284/tillsyn/A 10006-2021 tillsynsbegäran.docx", "A 10006-2021")</f>
        <v/>
      </c>
      <c r="Y74">
        <f>HYPERLINK("https://klasma.github.io/Logging_2284/tillsynsmail/A 10006-2021 tillsynsbegäran mail.docx", "A 10006-2021")</f>
        <v/>
      </c>
    </row>
    <row r="75" ht="15" customHeight="1">
      <c r="A75" t="inlineStr">
        <is>
          <t>A 10628-2021</t>
        </is>
      </c>
      <c r="B75" s="1" t="n">
        <v>44258</v>
      </c>
      <c r="C75" s="1" t="n">
        <v>45960</v>
      </c>
      <c r="D75" t="inlineStr">
        <is>
          <t>VÄSTERNORRLANDS LÄN</t>
        </is>
      </c>
      <c r="E75" t="inlineStr">
        <is>
          <t>ÖRNSKÖLDSVIK</t>
        </is>
      </c>
      <c r="G75" t="n">
        <v>1.4</v>
      </c>
      <c r="H75" t="n">
        <v>1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1</v>
      </c>
      <c r="R75" s="2" t="inlineStr">
        <is>
          <t>Orre</t>
        </is>
      </c>
      <c r="S75">
        <f>HYPERLINK("https://klasma.github.io/Logging_2284/artfynd/A 10628-2021 artfynd.xlsx", "A 10628-2021")</f>
        <v/>
      </c>
      <c r="T75">
        <f>HYPERLINK("https://klasma.github.io/Logging_2284/kartor/A 10628-2021 karta.png", "A 10628-2021")</f>
        <v/>
      </c>
      <c r="V75">
        <f>HYPERLINK("https://klasma.github.io/Logging_2284/klagomål/A 10628-2021 FSC-klagomål.docx", "A 10628-2021")</f>
        <v/>
      </c>
      <c r="W75">
        <f>HYPERLINK("https://klasma.github.io/Logging_2284/klagomålsmail/A 10628-2021 FSC-klagomål mail.docx", "A 10628-2021")</f>
        <v/>
      </c>
      <c r="X75">
        <f>HYPERLINK("https://klasma.github.io/Logging_2284/tillsyn/A 10628-2021 tillsynsbegäran.docx", "A 10628-2021")</f>
        <v/>
      </c>
      <c r="Y75">
        <f>HYPERLINK("https://klasma.github.io/Logging_2284/tillsynsmail/A 10628-2021 tillsynsbegäran mail.docx", "A 10628-2021")</f>
        <v/>
      </c>
      <c r="Z75">
        <f>HYPERLINK("https://klasma.github.io/Logging_2284/fåglar/A 10628-2021 prioriterade fågelarter.docx", "A 10628-2021")</f>
        <v/>
      </c>
    </row>
    <row r="76" ht="15" customHeight="1">
      <c r="A76" t="inlineStr">
        <is>
          <t>A 62020-2020</t>
        </is>
      </c>
      <c r="B76" s="1" t="n">
        <v>44159</v>
      </c>
      <c r="C76" s="1" t="n">
        <v>45960</v>
      </c>
      <c r="D76" t="inlineStr">
        <is>
          <t>VÄSTERNORRLANDS LÄN</t>
        </is>
      </c>
      <c r="E76" t="inlineStr">
        <is>
          <t>ÖRNSKÖLDSVIK</t>
        </is>
      </c>
      <c r="F76" t="inlineStr">
        <is>
          <t>Holmen skog AB</t>
        </is>
      </c>
      <c r="G76" t="n">
        <v>3</v>
      </c>
      <c r="H76" t="n">
        <v>0</v>
      </c>
      <c r="I76" t="n">
        <v>0</v>
      </c>
      <c r="J76" t="n">
        <v>1</v>
      </c>
      <c r="K76" t="n">
        <v>0</v>
      </c>
      <c r="L76" t="n">
        <v>0</v>
      </c>
      <c r="M76" t="n">
        <v>0</v>
      </c>
      <c r="N76" t="n">
        <v>0</v>
      </c>
      <c r="O76" t="n">
        <v>1</v>
      </c>
      <c r="P76" t="n">
        <v>0</v>
      </c>
      <c r="Q76" t="n">
        <v>1</v>
      </c>
      <c r="R76" s="2" t="inlineStr">
        <is>
          <t>Garnlav</t>
        </is>
      </c>
      <c r="S76">
        <f>HYPERLINK("https://klasma.github.io/Logging_2284/artfynd/A 62020-2020 artfynd.xlsx", "A 62020-2020")</f>
        <v/>
      </c>
      <c r="T76">
        <f>HYPERLINK("https://klasma.github.io/Logging_2284/kartor/A 62020-2020 karta.png", "A 62020-2020")</f>
        <v/>
      </c>
      <c r="V76">
        <f>HYPERLINK("https://klasma.github.io/Logging_2284/klagomål/A 62020-2020 FSC-klagomål.docx", "A 62020-2020")</f>
        <v/>
      </c>
      <c r="W76">
        <f>HYPERLINK("https://klasma.github.io/Logging_2284/klagomålsmail/A 62020-2020 FSC-klagomål mail.docx", "A 62020-2020")</f>
        <v/>
      </c>
      <c r="X76">
        <f>HYPERLINK("https://klasma.github.io/Logging_2284/tillsyn/A 62020-2020 tillsynsbegäran.docx", "A 62020-2020")</f>
        <v/>
      </c>
      <c r="Y76">
        <f>HYPERLINK("https://klasma.github.io/Logging_2284/tillsynsmail/A 62020-2020 tillsynsbegäran mail.docx", "A 62020-2020")</f>
        <v/>
      </c>
    </row>
    <row r="77" ht="15" customHeight="1">
      <c r="A77" t="inlineStr">
        <is>
          <t>A 37618-2021</t>
        </is>
      </c>
      <c r="B77" s="1" t="n">
        <v>44399</v>
      </c>
      <c r="C77" s="1" t="n">
        <v>45960</v>
      </c>
      <c r="D77" t="inlineStr">
        <is>
          <t>VÄSTERNORRLANDS LÄN</t>
        </is>
      </c>
      <c r="E77" t="inlineStr">
        <is>
          <t>ÖRNSKÖLDSVIK</t>
        </is>
      </c>
      <c r="G77" t="n">
        <v>7.1</v>
      </c>
      <c r="H77" t="n">
        <v>0</v>
      </c>
      <c r="I77" t="n">
        <v>0</v>
      </c>
      <c r="J77" t="n">
        <v>1</v>
      </c>
      <c r="K77" t="n">
        <v>0</v>
      </c>
      <c r="L77" t="n">
        <v>0</v>
      </c>
      <c r="M77" t="n">
        <v>0</v>
      </c>
      <c r="N77" t="n">
        <v>0</v>
      </c>
      <c r="O77" t="n">
        <v>1</v>
      </c>
      <c r="P77" t="n">
        <v>0</v>
      </c>
      <c r="Q77" t="n">
        <v>1</v>
      </c>
      <c r="R77" s="2" t="inlineStr">
        <is>
          <t>Luddfingersvamp</t>
        </is>
      </c>
      <c r="S77">
        <f>HYPERLINK("https://klasma.github.io/Logging_2284/artfynd/A 37618-2021 artfynd.xlsx", "A 37618-2021")</f>
        <v/>
      </c>
      <c r="T77">
        <f>HYPERLINK("https://klasma.github.io/Logging_2284/kartor/A 37618-2021 karta.png", "A 37618-2021")</f>
        <v/>
      </c>
      <c r="V77">
        <f>HYPERLINK("https://klasma.github.io/Logging_2284/klagomål/A 37618-2021 FSC-klagomål.docx", "A 37618-2021")</f>
        <v/>
      </c>
      <c r="W77">
        <f>HYPERLINK("https://klasma.github.io/Logging_2284/klagomålsmail/A 37618-2021 FSC-klagomål mail.docx", "A 37618-2021")</f>
        <v/>
      </c>
      <c r="X77">
        <f>HYPERLINK("https://klasma.github.io/Logging_2284/tillsyn/A 37618-2021 tillsynsbegäran.docx", "A 37618-2021")</f>
        <v/>
      </c>
      <c r="Y77">
        <f>HYPERLINK("https://klasma.github.io/Logging_2284/tillsynsmail/A 37618-2021 tillsynsbegäran mail.docx", "A 37618-2021")</f>
        <v/>
      </c>
    </row>
    <row r="78" ht="15" customHeight="1">
      <c r="A78" t="inlineStr">
        <is>
          <t>A 5452-2021</t>
        </is>
      </c>
      <c r="B78" s="1" t="n">
        <v>44229.86748842592</v>
      </c>
      <c r="C78" s="1" t="n">
        <v>45960</v>
      </c>
      <c r="D78" t="inlineStr">
        <is>
          <t>VÄSTERNORRLANDS LÄN</t>
        </is>
      </c>
      <c r="E78" t="inlineStr">
        <is>
          <t>ÖRNSKÖLDSVIK</t>
        </is>
      </c>
      <c r="G78" t="n">
        <v>5</v>
      </c>
      <c r="H78" t="n">
        <v>0</v>
      </c>
      <c r="I78" t="n">
        <v>1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1</v>
      </c>
      <c r="R78" s="2" t="inlineStr">
        <is>
          <t>Vedticka</t>
        </is>
      </c>
      <c r="S78">
        <f>HYPERLINK("https://klasma.github.io/Logging_2284/artfynd/A 5452-2021 artfynd.xlsx", "A 5452-2021")</f>
        <v/>
      </c>
      <c r="T78">
        <f>HYPERLINK("https://klasma.github.io/Logging_2284/kartor/A 5452-2021 karta.png", "A 5452-2021")</f>
        <v/>
      </c>
      <c r="V78">
        <f>HYPERLINK("https://klasma.github.io/Logging_2284/klagomål/A 5452-2021 FSC-klagomål.docx", "A 5452-2021")</f>
        <v/>
      </c>
      <c r="W78">
        <f>HYPERLINK("https://klasma.github.io/Logging_2284/klagomålsmail/A 5452-2021 FSC-klagomål mail.docx", "A 5452-2021")</f>
        <v/>
      </c>
      <c r="X78">
        <f>HYPERLINK("https://klasma.github.io/Logging_2284/tillsyn/A 5452-2021 tillsynsbegäran.docx", "A 5452-2021")</f>
        <v/>
      </c>
      <c r="Y78">
        <f>HYPERLINK("https://klasma.github.io/Logging_2284/tillsynsmail/A 5452-2021 tillsynsbegäran mail.docx", "A 5452-2021")</f>
        <v/>
      </c>
    </row>
    <row r="79" ht="15" customHeight="1">
      <c r="A79" t="inlineStr">
        <is>
          <t>A 45551-2021</t>
        </is>
      </c>
      <c r="B79" s="1" t="n">
        <v>44440</v>
      </c>
      <c r="C79" s="1" t="n">
        <v>45960</v>
      </c>
      <c r="D79" t="inlineStr">
        <is>
          <t>VÄSTERNORRLANDS LÄN</t>
        </is>
      </c>
      <c r="E79" t="inlineStr">
        <is>
          <t>ÖRNSKÖLDSVIK</t>
        </is>
      </c>
      <c r="F79" t="inlineStr">
        <is>
          <t>Holmen skog AB</t>
        </is>
      </c>
      <c r="G79" t="n">
        <v>8.9</v>
      </c>
      <c r="H79" t="n">
        <v>0</v>
      </c>
      <c r="I79" t="n">
        <v>0</v>
      </c>
      <c r="J79" t="n">
        <v>1</v>
      </c>
      <c r="K79" t="n">
        <v>0</v>
      </c>
      <c r="L79" t="n">
        <v>0</v>
      </c>
      <c r="M79" t="n">
        <v>0</v>
      </c>
      <c r="N79" t="n">
        <v>0</v>
      </c>
      <c r="O79" t="n">
        <v>1</v>
      </c>
      <c r="P79" t="n">
        <v>0</v>
      </c>
      <c r="Q79" t="n">
        <v>1</v>
      </c>
      <c r="R79" s="2" t="inlineStr">
        <is>
          <t>Kolflarnlav</t>
        </is>
      </c>
      <c r="S79">
        <f>HYPERLINK("https://klasma.github.io/Logging_2284/artfynd/A 45551-2021 artfynd.xlsx", "A 45551-2021")</f>
        <v/>
      </c>
      <c r="T79">
        <f>HYPERLINK("https://klasma.github.io/Logging_2284/kartor/A 45551-2021 karta.png", "A 45551-2021")</f>
        <v/>
      </c>
      <c r="V79">
        <f>HYPERLINK("https://klasma.github.io/Logging_2284/klagomål/A 45551-2021 FSC-klagomål.docx", "A 45551-2021")</f>
        <v/>
      </c>
      <c r="W79">
        <f>HYPERLINK("https://klasma.github.io/Logging_2284/klagomålsmail/A 45551-2021 FSC-klagomål mail.docx", "A 45551-2021")</f>
        <v/>
      </c>
      <c r="X79">
        <f>HYPERLINK("https://klasma.github.io/Logging_2284/tillsyn/A 45551-2021 tillsynsbegäran.docx", "A 45551-2021")</f>
        <v/>
      </c>
      <c r="Y79">
        <f>HYPERLINK("https://klasma.github.io/Logging_2284/tillsynsmail/A 45551-2021 tillsynsbegäran mail.docx", "A 45551-2021")</f>
        <v/>
      </c>
    </row>
    <row r="80" ht="15" customHeight="1">
      <c r="A80" t="inlineStr">
        <is>
          <t>A 66531-2021</t>
        </is>
      </c>
      <c r="B80" s="1" t="n">
        <v>44518</v>
      </c>
      <c r="C80" s="1" t="n">
        <v>45960</v>
      </c>
      <c r="D80" t="inlineStr">
        <is>
          <t>VÄSTERNORRLANDS LÄN</t>
        </is>
      </c>
      <c r="E80" t="inlineStr">
        <is>
          <t>ÖRNSKÖLDSVIK</t>
        </is>
      </c>
      <c r="G80" t="n">
        <v>0.6</v>
      </c>
      <c r="H80" t="n">
        <v>1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1</v>
      </c>
      <c r="R80" s="2" t="inlineStr">
        <is>
          <t>Nattviol</t>
        </is>
      </c>
      <c r="S80">
        <f>HYPERLINK("https://klasma.github.io/Logging_2284/artfynd/A 66531-2021 artfynd.xlsx", "A 66531-2021")</f>
        <v/>
      </c>
      <c r="T80">
        <f>HYPERLINK("https://klasma.github.io/Logging_2284/kartor/A 66531-2021 karta.png", "A 66531-2021")</f>
        <v/>
      </c>
      <c r="V80">
        <f>HYPERLINK("https://klasma.github.io/Logging_2284/klagomål/A 66531-2021 FSC-klagomål.docx", "A 66531-2021")</f>
        <v/>
      </c>
      <c r="W80">
        <f>HYPERLINK("https://klasma.github.io/Logging_2284/klagomålsmail/A 66531-2021 FSC-klagomål mail.docx", "A 66531-2021")</f>
        <v/>
      </c>
      <c r="X80">
        <f>HYPERLINK("https://klasma.github.io/Logging_2284/tillsyn/A 66531-2021 tillsynsbegäran.docx", "A 66531-2021")</f>
        <v/>
      </c>
      <c r="Y80">
        <f>HYPERLINK("https://klasma.github.io/Logging_2284/tillsynsmail/A 66531-2021 tillsynsbegäran mail.docx", "A 66531-2021")</f>
        <v/>
      </c>
    </row>
    <row r="81" ht="15" customHeight="1">
      <c r="A81" t="inlineStr">
        <is>
          <t>A 58162-2021</t>
        </is>
      </c>
      <c r="B81" s="1" t="n">
        <v>44487</v>
      </c>
      <c r="C81" s="1" t="n">
        <v>45960</v>
      </c>
      <c r="D81" t="inlineStr">
        <is>
          <t>VÄSTERNORRLANDS LÄN</t>
        </is>
      </c>
      <c r="E81" t="inlineStr">
        <is>
          <t>ÖRNSKÖLDSVIK</t>
        </is>
      </c>
      <c r="G81" t="n">
        <v>4.9</v>
      </c>
      <c r="H81" t="n">
        <v>1</v>
      </c>
      <c r="I81" t="n">
        <v>0</v>
      </c>
      <c r="J81" t="n">
        <v>0</v>
      </c>
      <c r="K81" t="n">
        <v>1</v>
      </c>
      <c r="L81" t="n">
        <v>0</v>
      </c>
      <c r="M81" t="n">
        <v>0</v>
      </c>
      <c r="N81" t="n">
        <v>0</v>
      </c>
      <c r="O81" t="n">
        <v>1</v>
      </c>
      <c r="P81" t="n">
        <v>1</v>
      </c>
      <c r="Q81" t="n">
        <v>1</v>
      </c>
      <c r="R81" s="2" t="inlineStr">
        <is>
          <t>Knottblomster</t>
        </is>
      </c>
      <c r="S81">
        <f>HYPERLINK("https://klasma.github.io/Logging_2284/artfynd/A 58162-2021 artfynd.xlsx", "A 58162-2021")</f>
        <v/>
      </c>
      <c r="T81">
        <f>HYPERLINK("https://klasma.github.io/Logging_2284/kartor/A 58162-2021 karta.png", "A 58162-2021")</f>
        <v/>
      </c>
      <c r="V81">
        <f>HYPERLINK("https://klasma.github.io/Logging_2284/klagomål/A 58162-2021 FSC-klagomål.docx", "A 58162-2021")</f>
        <v/>
      </c>
      <c r="W81">
        <f>HYPERLINK("https://klasma.github.io/Logging_2284/klagomålsmail/A 58162-2021 FSC-klagomål mail.docx", "A 58162-2021")</f>
        <v/>
      </c>
      <c r="X81">
        <f>HYPERLINK("https://klasma.github.io/Logging_2284/tillsyn/A 58162-2021 tillsynsbegäran.docx", "A 58162-2021")</f>
        <v/>
      </c>
      <c r="Y81">
        <f>HYPERLINK("https://klasma.github.io/Logging_2284/tillsynsmail/A 58162-2021 tillsynsbegäran mail.docx", "A 58162-2021")</f>
        <v/>
      </c>
    </row>
    <row r="82" ht="15" customHeight="1">
      <c r="A82" t="inlineStr">
        <is>
          <t>A 35003-2021</t>
        </is>
      </c>
      <c r="B82" s="1" t="n">
        <v>44383.67390046296</v>
      </c>
      <c r="C82" s="1" t="n">
        <v>45960</v>
      </c>
      <c r="D82" t="inlineStr">
        <is>
          <t>VÄSTERNORRLANDS LÄN</t>
        </is>
      </c>
      <c r="E82" t="inlineStr">
        <is>
          <t>ÖRNSKÖLDSVIK</t>
        </is>
      </c>
      <c r="G82" t="n">
        <v>25.5</v>
      </c>
      <c r="H82" t="n">
        <v>1</v>
      </c>
      <c r="I82" t="n">
        <v>1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1</v>
      </c>
      <c r="R82" s="2" t="inlineStr">
        <is>
          <t>Lappranunkel</t>
        </is>
      </c>
      <c r="S82">
        <f>HYPERLINK("https://klasma.github.io/Logging_2284/artfynd/A 35003-2021 artfynd.xlsx", "A 35003-2021")</f>
        <v/>
      </c>
      <c r="T82">
        <f>HYPERLINK("https://klasma.github.io/Logging_2284/kartor/A 35003-2021 karta.png", "A 35003-2021")</f>
        <v/>
      </c>
      <c r="V82">
        <f>HYPERLINK("https://klasma.github.io/Logging_2284/klagomål/A 35003-2021 FSC-klagomål.docx", "A 35003-2021")</f>
        <v/>
      </c>
      <c r="W82">
        <f>HYPERLINK("https://klasma.github.io/Logging_2284/klagomålsmail/A 35003-2021 FSC-klagomål mail.docx", "A 35003-2021")</f>
        <v/>
      </c>
      <c r="X82">
        <f>HYPERLINK("https://klasma.github.io/Logging_2284/tillsyn/A 35003-2021 tillsynsbegäran.docx", "A 35003-2021")</f>
        <v/>
      </c>
      <c r="Y82">
        <f>HYPERLINK("https://klasma.github.io/Logging_2284/tillsynsmail/A 35003-2021 tillsynsbegäran mail.docx", "A 35003-2021")</f>
        <v/>
      </c>
    </row>
    <row r="83" ht="15" customHeight="1">
      <c r="A83" t="inlineStr">
        <is>
          <t>A 54549-2024</t>
        </is>
      </c>
      <c r="B83" s="1" t="n">
        <v>45617.61650462963</v>
      </c>
      <c r="C83" s="1" t="n">
        <v>45960</v>
      </c>
      <c r="D83" t="inlineStr">
        <is>
          <t>VÄSTERNORRLANDS LÄN</t>
        </is>
      </c>
      <c r="E83" t="inlineStr">
        <is>
          <t>ÖRNSKÖLDSVIK</t>
        </is>
      </c>
      <c r="F83" t="inlineStr">
        <is>
          <t>Holmen skog AB</t>
        </is>
      </c>
      <c r="G83" t="n">
        <v>0.7</v>
      </c>
      <c r="H83" t="n">
        <v>0</v>
      </c>
      <c r="I83" t="n">
        <v>0</v>
      </c>
      <c r="J83" t="n">
        <v>1</v>
      </c>
      <c r="K83" t="n">
        <v>0</v>
      </c>
      <c r="L83" t="n">
        <v>0</v>
      </c>
      <c r="M83" t="n">
        <v>0</v>
      </c>
      <c r="N83" t="n">
        <v>0</v>
      </c>
      <c r="O83" t="n">
        <v>1</v>
      </c>
      <c r="P83" t="n">
        <v>0</v>
      </c>
      <c r="Q83" t="n">
        <v>1</v>
      </c>
      <c r="R83" s="2" t="inlineStr">
        <is>
          <t>Lunglav</t>
        </is>
      </c>
      <c r="S83">
        <f>HYPERLINK("https://klasma.github.io/Logging_2284/artfynd/A 54549-2024 artfynd.xlsx", "A 54549-2024")</f>
        <v/>
      </c>
      <c r="T83">
        <f>HYPERLINK("https://klasma.github.io/Logging_2284/kartor/A 54549-2024 karta.png", "A 54549-2024")</f>
        <v/>
      </c>
      <c r="V83">
        <f>HYPERLINK("https://klasma.github.io/Logging_2284/klagomål/A 54549-2024 FSC-klagomål.docx", "A 54549-2024")</f>
        <v/>
      </c>
      <c r="W83">
        <f>HYPERLINK("https://klasma.github.io/Logging_2284/klagomålsmail/A 54549-2024 FSC-klagomål mail.docx", "A 54549-2024")</f>
        <v/>
      </c>
      <c r="X83">
        <f>HYPERLINK("https://klasma.github.io/Logging_2284/tillsyn/A 54549-2024 tillsynsbegäran.docx", "A 54549-2024")</f>
        <v/>
      </c>
      <c r="Y83">
        <f>HYPERLINK("https://klasma.github.io/Logging_2284/tillsynsmail/A 54549-2024 tillsynsbegäran mail.docx", "A 54549-2024")</f>
        <v/>
      </c>
    </row>
    <row r="84" ht="15" customHeight="1">
      <c r="A84" t="inlineStr">
        <is>
          <t>A 58802-2023</t>
        </is>
      </c>
      <c r="B84" s="1" t="n">
        <v>45247</v>
      </c>
      <c r="C84" s="1" t="n">
        <v>45960</v>
      </c>
      <c r="D84" t="inlineStr">
        <is>
          <t>VÄSTERNORRLANDS LÄN</t>
        </is>
      </c>
      <c r="E84" t="inlineStr">
        <is>
          <t>ÖRNSKÖLDSVIK</t>
        </is>
      </c>
      <c r="F84" t="inlineStr">
        <is>
          <t>Kommuner</t>
        </is>
      </c>
      <c r="G84" t="n">
        <v>3.4</v>
      </c>
      <c r="H84" t="n">
        <v>1</v>
      </c>
      <c r="I84" t="n">
        <v>0</v>
      </c>
      <c r="J84" t="n">
        <v>1</v>
      </c>
      <c r="K84" t="n">
        <v>0</v>
      </c>
      <c r="L84" t="n">
        <v>0</v>
      </c>
      <c r="M84" t="n">
        <v>0</v>
      </c>
      <c r="N84" t="n">
        <v>0</v>
      </c>
      <c r="O84" t="n">
        <v>1</v>
      </c>
      <c r="P84" t="n">
        <v>0</v>
      </c>
      <c r="Q84" t="n">
        <v>1</v>
      </c>
      <c r="R84" s="2" t="inlineStr">
        <is>
          <t>Svartvit flugsnappare</t>
        </is>
      </c>
      <c r="S84">
        <f>HYPERLINK("https://klasma.github.io/Logging_2284/artfynd/A 58802-2023 artfynd.xlsx", "A 58802-2023")</f>
        <v/>
      </c>
      <c r="T84">
        <f>HYPERLINK("https://klasma.github.io/Logging_2284/kartor/A 58802-2023 karta.png", "A 58802-2023")</f>
        <v/>
      </c>
      <c r="V84">
        <f>HYPERLINK("https://klasma.github.io/Logging_2284/klagomål/A 58802-2023 FSC-klagomål.docx", "A 58802-2023")</f>
        <v/>
      </c>
      <c r="W84">
        <f>HYPERLINK("https://klasma.github.io/Logging_2284/klagomålsmail/A 58802-2023 FSC-klagomål mail.docx", "A 58802-2023")</f>
        <v/>
      </c>
      <c r="X84">
        <f>HYPERLINK("https://klasma.github.io/Logging_2284/tillsyn/A 58802-2023 tillsynsbegäran.docx", "A 58802-2023")</f>
        <v/>
      </c>
      <c r="Y84">
        <f>HYPERLINK("https://klasma.github.io/Logging_2284/tillsynsmail/A 58802-2023 tillsynsbegäran mail.docx", "A 58802-2023")</f>
        <v/>
      </c>
      <c r="Z84">
        <f>HYPERLINK("https://klasma.github.io/Logging_2284/fåglar/A 58802-2023 prioriterade fågelarter.docx", "A 58802-2023")</f>
        <v/>
      </c>
    </row>
    <row r="85" ht="15" customHeight="1">
      <c r="A85" t="inlineStr">
        <is>
          <t>A 52575-2022</t>
        </is>
      </c>
      <c r="B85" s="1" t="n">
        <v>44874</v>
      </c>
      <c r="C85" s="1" t="n">
        <v>45960</v>
      </c>
      <c r="D85" t="inlineStr">
        <is>
          <t>VÄSTERNORRLANDS LÄN</t>
        </is>
      </c>
      <c r="E85" t="inlineStr">
        <is>
          <t>ÖRNSKÖLDSVIK</t>
        </is>
      </c>
      <c r="F85" t="inlineStr">
        <is>
          <t>Holmen skog AB</t>
        </is>
      </c>
      <c r="G85" t="n">
        <v>1.6</v>
      </c>
      <c r="H85" t="n">
        <v>0</v>
      </c>
      <c r="I85" t="n">
        <v>0</v>
      </c>
      <c r="J85" t="n">
        <v>1</v>
      </c>
      <c r="K85" t="n">
        <v>0</v>
      </c>
      <c r="L85" t="n">
        <v>0</v>
      </c>
      <c r="M85" t="n">
        <v>0</v>
      </c>
      <c r="N85" t="n">
        <v>0</v>
      </c>
      <c r="O85" t="n">
        <v>1</v>
      </c>
      <c r="P85" t="n">
        <v>0</v>
      </c>
      <c r="Q85" t="n">
        <v>1</v>
      </c>
      <c r="R85" s="2" t="inlineStr">
        <is>
          <t>Granticka</t>
        </is>
      </c>
      <c r="S85">
        <f>HYPERLINK("https://klasma.github.io/Logging_2284/artfynd/A 52575-2022 artfynd.xlsx", "A 52575-2022")</f>
        <v/>
      </c>
      <c r="T85">
        <f>HYPERLINK("https://klasma.github.io/Logging_2284/kartor/A 52575-2022 karta.png", "A 52575-2022")</f>
        <v/>
      </c>
      <c r="V85">
        <f>HYPERLINK("https://klasma.github.io/Logging_2284/klagomål/A 52575-2022 FSC-klagomål.docx", "A 52575-2022")</f>
        <v/>
      </c>
      <c r="W85">
        <f>HYPERLINK("https://klasma.github.io/Logging_2284/klagomålsmail/A 52575-2022 FSC-klagomål mail.docx", "A 52575-2022")</f>
        <v/>
      </c>
      <c r="X85">
        <f>HYPERLINK("https://klasma.github.io/Logging_2284/tillsyn/A 52575-2022 tillsynsbegäran.docx", "A 52575-2022")</f>
        <v/>
      </c>
      <c r="Y85">
        <f>HYPERLINK("https://klasma.github.io/Logging_2284/tillsynsmail/A 52575-2022 tillsynsbegäran mail.docx", "A 52575-2022")</f>
        <v/>
      </c>
    </row>
    <row r="86" ht="15" customHeight="1">
      <c r="A86" t="inlineStr">
        <is>
          <t>A 32388-2023</t>
        </is>
      </c>
      <c r="B86" s="1" t="n">
        <v>45110</v>
      </c>
      <c r="C86" s="1" t="n">
        <v>45960</v>
      </c>
      <c r="D86" t="inlineStr">
        <is>
          <t>VÄSTERNORRLANDS LÄN</t>
        </is>
      </c>
      <c r="E86" t="inlineStr">
        <is>
          <t>ÖRNSKÖLDSVIK</t>
        </is>
      </c>
      <c r="F86" t="inlineStr">
        <is>
          <t>Kyrkan</t>
        </is>
      </c>
      <c r="G86" t="n">
        <v>4.9</v>
      </c>
      <c r="H86" t="n">
        <v>0</v>
      </c>
      <c r="I86" t="n">
        <v>0</v>
      </c>
      <c r="J86" t="n">
        <v>1</v>
      </c>
      <c r="K86" t="n">
        <v>0</v>
      </c>
      <c r="L86" t="n">
        <v>0</v>
      </c>
      <c r="M86" t="n">
        <v>0</v>
      </c>
      <c r="N86" t="n">
        <v>0</v>
      </c>
      <c r="O86" t="n">
        <v>1</v>
      </c>
      <c r="P86" t="n">
        <v>0</v>
      </c>
      <c r="Q86" t="n">
        <v>1</v>
      </c>
      <c r="R86" s="2" t="inlineStr">
        <is>
          <t>Ullticka</t>
        </is>
      </c>
      <c r="S86">
        <f>HYPERLINK("https://klasma.github.io/Logging_2284/artfynd/A 32388-2023 artfynd.xlsx", "A 32388-2023")</f>
        <v/>
      </c>
      <c r="T86">
        <f>HYPERLINK("https://klasma.github.io/Logging_2284/kartor/A 32388-2023 karta.png", "A 32388-2023")</f>
        <v/>
      </c>
      <c r="V86">
        <f>HYPERLINK("https://klasma.github.io/Logging_2284/klagomål/A 32388-2023 FSC-klagomål.docx", "A 32388-2023")</f>
        <v/>
      </c>
      <c r="W86">
        <f>HYPERLINK("https://klasma.github.io/Logging_2284/klagomålsmail/A 32388-2023 FSC-klagomål mail.docx", "A 32388-2023")</f>
        <v/>
      </c>
      <c r="X86">
        <f>HYPERLINK("https://klasma.github.io/Logging_2284/tillsyn/A 32388-2023 tillsynsbegäran.docx", "A 32388-2023")</f>
        <v/>
      </c>
      <c r="Y86">
        <f>HYPERLINK("https://klasma.github.io/Logging_2284/tillsynsmail/A 32388-2023 tillsynsbegäran mail.docx", "A 32388-2023")</f>
        <v/>
      </c>
    </row>
    <row r="87" ht="15" customHeight="1">
      <c r="A87" t="inlineStr">
        <is>
          <t>A 21683-2024</t>
        </is>
      </c>
      <c r="B87" s="1" t="n">
        <v>45442.43640046296</v>
      </c>
      <c r="C87" s="1" t="n">
        <v>45960</v>
      </c>
      <c r="D87" t="inlineStr">
        <is>
          <t>VÄSTERNORRLANDS LÄN</t>
        </is>
      </c>
      <c r="E87" t="inlineStr">
        <is>
          <t>ÖRNSKÖLDSVIK</t>
        </is>
      </c>
      <c r="F87" t="inlineStr">
        <is>
          <t>Holmen skog AB</t>
        </is>
      </c>
      <c r="G87" t="n">
        <v>2.5</v>
      </c>
      <c r="H87" t="n">
        <v>0</v>
      </c>
      <c r="I87" t="n">
        <v>1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1</v>
      </c>
      <c r="R87" s="2" t="inlineStr">
        <is>
          <t>Stor aspticka</t>
        </is>
      </c>
      <c r="S87">
        <f>HYPERLINK("https://klasma.github.io/Logging_2284/artfynd/A 21683-2024 artfynd.xlsx", "A 21683-2024")</f>
        <v/>
      </c>
      <c r="T87">
        <f>HYPERLINK("https://klasma.github.io/Logging_2284/kartor/A 21683-2024 karta.png", "A 21683-2024")</f>
        <v/>
      </c>
      <c r="V87">
        <f>HYPERLINK("https://klasma.github.io/Logging_2284/klagomål/A 21683-2024 FSC-klagomål.docx", "A 21683-2024")</f>
        <v/>
      </c>
      <c r="W87">
        <f>HYPERLINK("https://klasma.github.io/Logging_2284/klagomålsmail/A 21683-2024 FSC-klagomål mail.docx", "A 21683-2024")</f>
        <v/>
      </c>
      <c r="X87">
        <f>HYPERLINK("https://klasma.github.io/Logging_2284/tillsyn/A 21683-2024 tillsynsbegäran.docx", "A 21683-2024")</f>
        <v/>
      </c>
      <c r="Y87">
        <f>HYPERLINK("https://klasma.github.io/Logging_2284/tillsynsmail/A 21683-2024 tillsynsbegäran mail.docx", "A 21683-2024")</f>
        <v/>
      </c>
    </row>
    <row r="88" ht="15" customHeight="1">
      <c r="A88" t="inlineStr">
        <is>
          <t>A 16877-2024</t>
        </is>
      </c>
      <c r="B88" s="1" t="n">
        <v>45411</v>
      </c>
      <c r="C88" s="1" t="n">
        <v>45960</v>
      </c>
      <c r="D88" t="inlineStr">
        <is>
          <t>VÄSTERNORRLANDS LÄN</t>
        </is>
      </c>
      <c r="E88" t="inlineStr">
        <is>
          <t>ÖRNSKÖLDSVIK</t>
        </is>
      </c>
      <c r="F88" t="inlineStr">
        <is>
          <t>Holmen skog AB</t>
        </is>
      </c>
      <c r="G88" t="n">
        <v>2.1</v>
      </c>
      <c r="H88" t="n">
        <v>0</v>
      </c>
      <c r="I88" t="n">
        <v>0</v>
      </c>
      <c r="J88" t="n">
        <v>1</v>
      </c>
      <c r="K88" t="n">
        <v>0</v>
      </c>
      <c r="L88" t="n">
        <v>0</v>
      </c>
      <c r="M88" t="n">
        <v>0</v>
      </c>
      <c r="N88" t="n">
        <v>0</v>
      </c>
      <c r="O88" t="n">
        <v>1</v>
      </c>
      <c r="P88" t="n">
        <v>0</v>
      </c>
      <c r="Q88" t="n">
        <v>1</v>
      </c>
      <c r="R88" s="2" t="inlineStr">
        <is>
          <t>Garnlav</t>
        </is>
      </c>
      <c r="S88">
        <f>HYPERLINK("https://klasma.github.io/Logging_2284/artfynd/A 16877-2024 artfynd.xlsx", "A 16877-2024")</f>
        <v/>
      </c>
      <c r="T88">
        <f>HYPERLINK("https://klasma.github.io/Logging_2284/kartor/A 16877-2024 karta.png", "A 16877-2024")</f>
        <v/>
      </c>
      <c r="V88">
        <f>HYPERLINK("https://klasma.github.io/Logging_2284/klagomål/A 16877-2024 FSC-klagomål.docx", "A 16877-2024")</f>
        <v/>
      </c>
      <c r="W88">
        <f>HYPERLINK("https://klasma.github.io/Logging_2284/klagomålsmail/A 16877-2024 FSC-klagomål mail.docx", "A 16877-2024")</f>
        <v/>
      </c>
      <c r="X88">
        <f>HYPERLINK("https://klasma.github.io/Logging_2284/tillsyn/A 16877-2024 tillsynsbegäran.docx", "A 16877-2024")</f>
        <v/>
      </c>
      <c r="Y88">
        <f>HYPERLINK("https://klasma.github.io/Logging_2284/tillsynsmail/A 16877-2024 tillsynsbegäran mail.docx", "A 16877-2024")</f>
        <v/>
      </c>
    </row>
    <row r="89" ht="15" customHeight="1">
      <c r="A89" t="inlineStr">
        <is>
          <t>A 8677-2023</t>
        </is>
      </c>
      <c r="B89" s="1" t="n">
        <v>44977</v>
      </c>
      <c r="C89" s="1" t="n">
        <v>45960</v>
      </c>
      <c r="D89" t="inlineStr">
        <is>
          <t>VÄSTERNORRLANDS LÄN</t>
        </is>
      </c>
      <c r="E89" t="inlineStr">
        <is>
          <t>ÖRNSKÖLDSVIK</t>
        </is>
      </c>
      <c r="F89" t="inlineStr">
        <is>
          <t>SCA</t>
        </is>
      </c>
      <c r="G89" t="n">
        <v>18.6</v>
      </c>
      <c r="H89" t="n">
        <v>0</v>
      </c>
      <c r="I89" t="n">
        <v>0</v>
      </c>
      <c r="J89" t="n">
        <v>1</v>
      </c>
      <c r="K89" t="n">
        <v>0</v>
      </c>
      <c r="L89" t="n">
        <v>0</v>
      </c>
      <c r="M89" t="n">
        <v>0</v>
      </c>
      <c r="N89" t="n">
        <v>0</v>
      </c>
      <c r="O89" t="n">
        <v>1</v>
      </c>
      <c r="P89" t="n">
        <v>0</v>
      </c>
      <c r="Q89" t="n">
        <v>1</v>
      </c>
      <c r="R89" s="2" t="inlineStr">
        <is>
          <t>Lunglav</t>
        </is>
      </c>
      <c r="S89">
        <f>HYPERLINK("https://klasma.github.io/Logging_2284/artfynd/A 8677-2023 artfynd.xlsx", "A 8677-2023")</f>
        <v/>
      </c>
      <c r="T89">
        <f>HYPERLINK("https://klasma.github.io/Logging_2284/kartor/A 8677-2023 karta.png", "A 8677-2023")</f>
        <v/>
      </c>
      <c r="V89">
        <f>HYPERLINK("https://klasma.github.io/Logging_2284/klagomål/A 8677-2023 FSC-klagomål.docx", "A 8677-2023")</f>
        <v/>
      </c>
      <c r="W89">
        <f>HYPERLINK("https://klasma.github.io/Logging_2284/klagomålsmail/A 8677-2023 FSC-klagomål mail.docx", "A 8677-2023")</f>
        <v/>
      </c>
      <c r="X89">
        <f>HYPERLINK("https://klasma.github.io/Logging_2284/tillsyn/A 8677-2023 tillsynsbegäran.docx", "A 8677-2023")</f>
        <v/>
      </c>
      <c r="Y89">
        <f>HYPERLINK("https://klasma.github.io/Logging_2284/tillsynsmail/A 8677-2023 tillsynsbegäran mail.docx", "A 8677-2023")</f>
        <v/>
      </c>
    </row>
    <row r="90" ht="15" customHeight="1">
      <c r="A90" t="inlineStr">
        <is>
          <t>A 31647-2023</t>
        </is>
      </c>
      <c r="B90" s="1" t="n">
        <v>45105</v>
      </c>
      <c r="C90" s="1" t="n">
        <v>45960</v>
      </c>
      <c r="D90" t="inlineStr">
        <is>
          <t>VÄSTERNORRLANDS LÄN</t>
        </is>
      </c>
      <c r="E90" t="inlineStr">
        <is>
          <t>ÖRNSKÖLDSVIK</t>
        </is>
      </c>
      <c r="G90" t="n">
        <v>2.7</v>
      </c>
      <c r="H90" t="n">
        <v>1</v>
      </c>
      <c r="I90" t="n">
        <v>0</v>
      </c>
      <c r="J90" t="n">
        <v>1</v>
      </c>
      <c r="K90" t="n">
        <v>0</v>
      </c>
      <c r="L90" t="n">
        <v>0</v>
      </c>
      <c r="M90" t="n">
        <v>0</v>
      </c>
      <c r="N90" t="n">
        <v>0</v>
      </c>
      <c r="O90" t="n">
        <v>1</v>
      </c>
      <c r="P90" t="n">
        <v>0</v>
      </c>
      <c r="Q90" t="n">
        <v>1</v>
      </c>
      <c r="R90" s="2" t="inlineStr">
        <is>
          <t>Kungsörn</t>
        </is>
      </c>
      <c r="S90">
        <f>HYPERLINK("https://klasma.github.io/Logging_2284/artfynd/A 31647-2023 artfynd.xlsx", "A 31647-2023")</f>
        <v/>
      </c>
      <c r="T90">
        <f>HYPERLINK("https://klasma.github.io/Logging_2284/kartor/A 31647-2023 karta.png", "A 31647-2023")</f>
        <v/>
      </c>
      <c r="V90">
        <f>HYPERLINK("https://klasma.github.io/Logging_2284/klagomål/A 31647-2023 FSC-klagomål.docx", "A 31647-2023")</f>
        <v/>
      </c>
      <c r="W90">
        <f>HYPERLINK("https://klasma.github.io/Logging_2284/klagomålsmail/A 31647-2023 FSC-klagomål mail.docx", "A 31647-2023")</f>
        <v/>
      </c>
      <c r="X90">
        <f>HYPERLINK("https://klasma.github.io/Logging_2284/tillsyn/A 31647-2023 tillsynsbegäran.docx", "A 31647-2023")</f>
        <v/>
      </c>
      <c r="Y90">
        <f>HYPERLINK("https://klasma.github.io/Logging_2284/tillsynsmail/A 31647-2023 tillsynsbegäran mail.docx", "A 31647-2023")</f>
        <v/>
      </c>
      <c r="Z90">
        <f>HYPERLINK("https://klasma.github.io/Logging_2284/fåglar/A 31647-2023 prioriterade fågelarter.docx", "A 31647-2023")</f>
        <v/>
      </c>
    </row>
    <row r="91" ht="15" customHeight="1">
      <c r="A91" t="inlineStr">
        <is>
          <t>A 12979-2023</t>
        </is>
      </c>
      <c r="B91" s="1" t="n">
        <v>45002</v>
      </c>
      <c r="C91" s="1" t="n">
        <v>45960</v>
      </c>
      <c r="D91" t="inlineStr">
        <is>
          <t>VÄSTERNORRLANDS LÄN</t>
        </is>
      </c>
      <c r="E91" t="inlineStr">
        <is>
          <t>ÖRNSKÖLDSVIK</t>
        </is>
      </c>
      <c r="F91" t="inlineStr">
        <is>
          <t>SCA</t>
        </is>
      </c>
      <c r="G91" t="n">
        <v>5.2</v>
      </c>
      <c r="H91" t="n">
        <v>1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1</v>
      </c>
      <c r="R91" s="2" t="inlineStr">
        <is>
          <t>Tjäder</t>
        </is>
      </c>
      <c r="S91">
        <f>HYPERLINK("https://klasma.github.io/Logging_2284/artfynd/A 12979-2023 artfynd.xlsx", "A 12979-2023")</f>
        <v/>
      </c>
      <c r="T91">
        <f>HYPERLINK("https://klasma.github.io/Logging_2284/kartor/A 12979-2023 karta.png", "A 12979-2023")</f>
        <v/>
      </c>
      <c r="V91">
        <f>HYPERLINK("https://klasma.github.io/Logging_2284/klagomål/A 12979-2023 FSC-klagomål.docx", "A 12979-2023")</f>
        <v/>
      </c>
      <c r="W91">
        <f>HYPERLINK("https://klasma.github.io/Logging_2284/klagomålsmail/A 12979-2023 FSC-klagomål mail.docx", "A 12979-2023")</f>
        <v/>
      </c>
      <c r="X91">
        <f>HYPERLINK("https://klasma.github.io/Logging_2284/tillsyn/A 12979-2023 tillsynsbegäran.docx", "A 12979-2023")</f>
        <v/>
      </c>
      <c r="Y91">
        <f>HYPERLINK("https://klasma.github.io/Logging_2284/tillsynsmail/A 12979-2023 tillsynsbegäran mail.docx", "A 12979-2023")</f>
        <v/>
      </c>
      <c r="Z91">
        <f>HYPERLINK("https://klasma.github.io/Logging_2284/fåglar/A 12979-2023 prioriterade fågelarter.docx", "A 12979-2023")</f>
        <v/>
      </c>
    </row>
    <row r="92" ht="15" customHeight="1">
      <c r="A92" t="inlineStr">
        <is>
          <t>A 42565-2023</t>
        </is>
      </c>
      <c r="B92" s="1" t="n">
        <v>45176</v>
      </c>
      <c r="C92" s="1" t="n">
        <v>45960</v>
      </c>
      <c r="D92" t="inlineStr">
        <is>
          <t>VÄSTERNORRLANDS LÄN</t>
        </is>
      </c>
      <c r="E92" t="inlineStr">
        <is>
          <t>ÖRNSKÖLDSVIK</t>
        </is>
      </c>
      <c r="G92" t="n">
        <v>1.9</v>
      </c>
      <c r="H92" t="n">
        <v>0</v>
      </c>
      <c r="I92" t="n">
        <v>0</v>
      </c>
      <c r="J92" t="n">
        <v>1</v>
      </c>
      <c r="K92" t="n">
        <v>0</v>
      </c>
      <c r="L92" t="n">
        <v>0</v>
      </c>
      <c r="M92" t="n">
        <v>0</v>
      </c>
      <c r="N92" t="n">
        <v>0</v>
      </c>
      <c r="O92" t="n">
        <v>1</v>
      </c>
      <c r="P92" t="n">
        <v>0</v>
      </c>
      <c r="Q92" t="n">
        <v>1</v>
      </c>
      <c r="R92" s="2" t="inlineStr">
        <is>
          <t>Ullticka</t>
        </is>
      </c>
      <c r="S92">
        <f>HYPERLINK("https://klasma.github.io/Logging_2284/artfynd/A 42565-2023 artfynd.xlsx", "A 42565-2023")</f>
        <v/>
      </c>
      <c r="T92">
        <f>HYPERLINK("https://klasma.github.io/Logging_2284/kartor/A 42565-2023 karta.png", "A 42565-2023")</f>
        <v/>
      </c>
      <c r="V92">
        <f>HYPERLINK("https://klasma.github.io/Logging_2284/klagomål/A 42565-2023 FSC-klagomål.docx", "A 42565-2023")</f>
        <v/>
      </c>
      <c r="W92">
        <f>HYPERLINK("https://klasma.github.io/Logging_2284/klagomålsmail/A 42565-2023 FSC-klagomål mail.docx", "A 42565-2023")</f>
        <v/>
      </c>
      <c r="X92">
        <f>HYPERLINK("https://klasma.github.io/Logging_2284/tillsyn/A 42565-2023 tillsynsbegäran.docx", "A 42565-2023")</f>
        <v/>
      </c>
      <c r="Y92">
        <f>HYPERLINK("https://klasma.github.io/Logging_2284/tillsynsmail/A 42565-2023 tillsynsbegäran mail.docx", "A 42565-2023")</f>
        <v/>
      </c>
    </row>
    <row r="93" ht="15" customHeight="1">
      <c r="A93" t="inlineStr">
        <is>
          <t>A 47948-2024</t>
        </is>
      </c>
      <c r="B93" s="1" t="n">
        <v>45589.36137731482</v>
      </c>
      <c r="C93" s="1" t="n">
        <v>45960</v>
      </c>
      <c r="D93" t="inlineStr">
        <is>
          <t>VÄSTERNORRLANDS LÄN</t>
        </is>
      </c>
      <c r="E93" t="inlineStr">
        <is>
          <t>ÖRNSKÖLDSVIK</t>
        </is>
      </c>
      <c r="F93" t="inlineStr">
        <is>
          <t>Holmen skog AB</t>
        </is>
      </c>
      <c r="G93" t="n">
        <v>2.3</v>
      </c>
      <c r="H93" t="n">
        <v>0</v>
      </c>
      <c r="I93" t="n">
        <v>0</v>
      </c>
      <c r="J93" t="n">
        <v>1</v>
      </c>
      <c r="K93" t="n">
        <v>0</v>
      </c>
      <c r="L93" t="n">
        <v>0</v>
      </c>
      <c r="M93" t="n">
        <v>0</v>
      </c>
      <c r="N93" t="n">
        <v>0</v>
      </c>
      <c r="O93" t="n">
        <v>1</v>
      </c>
      <c r="P93" t="n">
        <v>0</v>
      </c>
      <c r="Q93" t="n">
        <v>1</v>
      </c>
      <c r="R93" s="2" t="inlineStr">
        <is>
          <t>Granticka</t>
        </is>
      </c>
      <c r="S93">
        <f>HYPERLINK("https://klasma.github.io/Logging_2284/artfynd/A 47948-2024 artfynd.xlsx", "A 47948-2024")</f>
        <v/>
      </c>
      <c r="T93">
        <f>HYPERLINK("https://klasma.github.io/Logging_2284/kartor/A 47948-2024 karta.png", "A 47948-2024")</f>
        <v/>
      </c>
      <c r="V93">
        <f>HYPERLINK("https://klasma.github.io/Logging_2284/klagomål/A 47948-2024 FSC-klagomål.docx", "A 47948-2024")</f>
        <v/>
      </c>
      <c r="W93">
        <f>HYPERLINK("https://klasma.github.io/Logging_2284/klagomålsmail/A 47948-2024 FSC-klagomål mail.docx", "A 47948-2024")</f>
        <v/>
      </c>
      <c r="X93">
        <f>HYPERLINK("https://klasma.github.io/Logging_2284/tillsyn/A 47948-2024 tillsynsbegäran.docx", "A 47948-2024")</f>
        <v/>
      </c>
      <c r="Y93">
        <f>HYPERLINK("https://klasma.github.io/Logging_2284/tillsynsmail/A 47948-2024 tillsynsbegäran mail.docx", "A 47948-2024")</f>
        <v/>
      </c>
    </row>
    <row r="94" ht="15" customHeight="1">
      <c r="A94" t="inlineStr">
        <is>
          <t>A 40059-2023</t>
        </is>
      </c>
      <c r="B94" s="1" t="n">
        <v>45168</v>
      </c>
      <c r="C94" s="1" t="n">
        <v>45960</v>
      </c>
      <c r="D94" t="inlineStr">
        <is>
          <t>VÄSTERNORRLANDS LÄN</t>
        </is>
      </c>
      <c r="E94" t="inlineStr">
        <is>
          <t>ÖRNSKÖLDSVIK</t>
        </is>
      </c>
      <c r="F94" t="inlineStr">
        <is>
          <t>Holmen skog AB</t>
        </is>
      </c>
      <c r="G94" t="n">
        <v>1.6</v>
      </c>
      <c r="H94" t="n">
        <v>0</v>
      </c>
      <c r="I94" t="n">
        <v>0</v>
      </c>
      <c r="J94" t="n">
        <v>1</v>
      </c>
      <c r="K94" t="n">
        <v>0</v>
      </c>
      <c r="L94" t="n">
        <v>0</v>
      </c>
      <c r="M94" t="n">
        <v>0</v>
      </c>
      <c r="N94" t="n">
        <v>0</v>
      </c>
      <c r="O94" t="n">
        <v>1</v>
      </c>
      <c r="P94" t="n">
        <v>0</v>
      </c>
      <c r="Q94" t="n">
        <v>1</v>
      </c>
      <c r="R94" s="2" t="inlineStr">
        <is>
          <t>Ullticka</t>
        </is>
      </c>
      <c r="S94">
        <f>HYPERLINK("https://klasma.github.io/Logging_2284/artfynd/A 40059-2023 artfynd.xlsx", "A 40059-2023")</f>
        <v/>
      </c>
      <c r="T94">
        <f>HYPERLINK("https://klasma.github.io/Logging_2284/kartor/A 40059-2023 karta.png", "A 40059-2023")</f>
        <v/>
      </c>
      <c r="V94">
        <f>HYPERLINK("https://klasma.github.io/Logging_2284/klagomål/A 40059-2023 FSC-klagomål.docx", "A 40059-2023")</f>
        <v/>
      </c>
      <c r="W94">
        <f>HYPERLINK("https://klasma.github.io/Logging_2284/klagomålsmail/A 40059-2023 FSC-klagomål mail.docx", "A 40059-2023")</f>
        <v/>
      </c>
      <c r="X94">
        <f>HYPERLINK("https://klasma.github.io/Logging_2284/tillsyn/A 40059-2023 tillsynsbegäran.docx", "A 40059-2023")</f>
        <v/>
      </c>
      <c r="Y94">
        <f>HYPERLINK("https://klasma.github.io/Logging_2284/tillsynsmail/A 40059-2023 tillsynsbegäran mail.docx", "A 40059-2023")</f>
        <v/>
      </c>
    </row>
    <row r="95" ht="15" customHeight="1">
      <c r="A95" t="inlineStr">
        <is>
          <t>A 7323-2023</t>
        </is>
      </c>
      <c r="B95" s="1" t="n">
        <v>44970</v>
      </c>
      <c r="C95" s="1" t="n">
        <v>45960</v>
      </c>
      <c r="D95" t="inlineStr">
        <is>
          <t>VÄSTERNORRLANDS LÄN</t>
        </is>
      </c>
      <c r="E95" t="inlineStr">
        <is>
          <t>ÖRNSKÖLDSVIK</t>
        </is>
      </c>
      <c r="F95" t="inlineStr">
        <is>
          <t>SCA</t>
        </is>
      </c>
      <c r="G95" t="n">
        <v>18.6</v>
      </c>
      <c r="H95" t="n">
        <v>0</v>
      </c>
      <c r="I95" t="n">
        <v>0</v>
      </c>
      <c r="J95" t="n">
        <v>1</v>
      </c>
      <c r="K95" t="n">
        <v>0</v>
      </c>
      <c r="L95" t="n">
        <v>0</v>
      </c>
      <c r="M95" t="n">
        <v>0</v>
      </c>
      <c r="N95" t="n">
        <v>0</v>
      </c>
      <c r="O95" t="n">
        <v>1</v>
      </c>
      <c r="P95" t="n">
        <v>0</v>
      </c>
      <c r="Q95" t="n">
        <v>1</v>
      </c>
      <c r="R95" s="2" t="inlineStr">
        <is>
          <t>Lunglav</t>
        </is>
      </c>
      <c r="S95">
        <f>HYPERLINK("https://klasma.github.io/Logging_2284/artfynd/A 7323-2023 artfynd.xlsx", "A 7323-2023")</f>
        <v/>
      </c>
      <c r="T95">
        <f>HYPERLINK("https://klasma.github.io/Logging_2284/kartor/A 7323-2023 karta.png", "A 7323-2023")</f>
        <v/>
      </c>
      <c r="V95">
        <f>HYPERLINK("https://klasma.github.io/Logging_2284/klagomål/A 7323-2023 FSC-klagomål.docx", "A 7323-2023")</f>
        <v/>
      </c>
      <c r="W95">
        <f>HYPERLINK("https://klasma.github.io/Logging_2284/klagomålsmail/A 7323-2023 FSC-klagomål mail.docx", "A 7323-2023")</f>
        <v/>
      </c>
      <c r="X95">
        <f>HYPERLINK("https://klasma.github.io/Logging_2284/tillsyn/A 7323-2023 tillsynsbegäran.docx", "A 7323-2023")</f>
        <v/>
      </c>
      <c r="Y95">
        <f>HYPERLINK("https://klasma.github.io/Logging_2284/tillsynsmail/A 7323-2023 tillsynsbegäran mail.docx", "A 7323-2023")</f>
        <v/>
      </c>
    </row>
    <row r="96" ht="15" customHeight="1">
      <c r="A96" t="inlineStr">
        <is>
          <t>A 37506-2024</t>
        </is>
      </c>
      <c r="B96" s="1" t="n">
        <v>45541.38001157407</v>
      </c>
      <c r="C96" s="1" t="n">
        <v>45960</v>
      </c>
      <c r="D96" t="inlineStr">
        <is>
          <t>VÄSTERNORRLANDS LÄN</t>
        </is>
      </c>
      <c r="E96" t="inlineStr">
        <is>
          <t>ÖRNSKÖLDSVIK</t>
        </is>
      </c>
      <c r="G96" t="n">
        <v>13.3</v>
      </c>
      <c r="H96" t="n">
        <v>0</v>
      </c>
      <c r="I96" t="n">
        <v>0</v>
      </c>
      <c r="J96" t="n">
        <v>1</v>
      </c>
      <c r="K96" t="n">
        <v>0</v>
      </c>
      <c r="L96" t="n">
        <v>0</v>
      </c>
      <c r="M96" t="n">
        <v>0</v>
      </c>
      <c r="N96" t="n">
        <v>0</v>
      </c>
      <c r="O96" t="n">
        <v>1</v>
      </c>
      <c r="P96" t="n">
        <v>0</v>
      </c>
      <c r="Q96" t="n">
        <v>1</v>
      </c>
      <c r="R96" s="2" t="inlineStr">
        <is>
          <t>Garnlav</t>
        </is>
      </c>
      <c r="S96">
        <f>HYPERLINK("https://klasma.github.io/Logging_2284/artfynd/A 37506-2024 artfynd.xlsx", "A 37506-2024")</f>
        <v/>
      </c>
      <c r="T96">
        <f>HYPERLINK("https://klasma.github.io/Logging_2284/kartor/A 37506-2024 karta.png", "A 37506-2024")</f>
        <v/>
      </c>
      <c r="V96">
        <f>HYPERLINK("https://klasma.github.io/Logging_2284/klagomål/A 37506-2024 FSC-klagomål.docx", "A 37506-2024")</f>
        <v/>
      </c>
      <c r="W96">
        <f>HYPERLINK("https://klasma.github.io/Logging_2284/klagomålsmail/A 37506-2024 FSC-klagomål mail.docx", "A 37506-2024")</f>
        <v/>
      </c>
      <c r="X96">
        <f>HYPERLINK("https://klasma.github.io/Logging_2284/tillsyn/A 37506-2024 tillsynsbegäran.docx", "A 37506-2024")</f>
        <v/>
      </c>
      <c r="Y96">
        <f>HYPERLINK("https://klasma.github.io/Logging_2284/tillsynsmail/A 37506-2024 tillsynsbegäran mail.docx", "A 37506-2024")</f>
        <v/>
      </c>
    </row>
    <row r="97" ht="15" customHeight="1">
      <c r="A97" t="inlineStr">
        <is>
          <t>A 47067-2022</t>
        </is>
      </c>
      <c r="B97" s="1" t="n">
        <v>44852</v>
      </c>
      <c r="C97" s="1" t="n">
        <v>45960</v>
      </c>
      <c r="D97" t="inlineStr">
        <is>
          <t>VÄSTERNORRLANDS LÄN</t>
        </is>
      </c>
      <c r="E97" t="inlineStr">
        <is>
          <t>ÖRNSKÖLDSVIK</t>
        </is>
      </c>
      <c r="F97" t="inlineStr">
        <is>
          <t>Holmen skog AB</t>
        </is>
      </c>
      <c r="G97" t="n">
        <v>2.6</v>
      </c>
      <c r="H97" t="n">
        <v>0</v>
      </c>
      <c r="I97" t="n">
        <v>0</v>
      </c>
      <c r="J97" t="n">
        <v>1</v>
      </c>
      <c r="K97" t="n">
        <v>0</v>
      </c>
      <c r="L97" t="n">
        <v>0</v>
      </c>
      <c r="M97" t="n">
        <v>0</v>
      </c>
      <c r="N97" t="n">
        <v>0</v>
      </c>
      <c r="O97" t="n">
        <v>1</v>
      </c>
      <c r="P97" t="n">
        <v>0</v>
      </c>
      <c r="Q97" t="n">
        <v>1</v>
      </c>
      <c r="R97" s="2" t="inlineStr">
        <is>
          <t>Motaggsvamp</t>
        </is>
      </c>
      <c r="S97">
        <f>HYPERLINK("https://klasma.github.io/Logging_2284/artfynd/A 47067-2022 artfynd.xlsx", "A 47067-2022")</f>
        <v/>
      </c>
      <c r="T97">
        <f>HYPERLINK("https://klasma.github.io/Logging_2284/kartor/A 47067-2022 karta.png", "A 47067-2022")</f>
        <v/>
      </c>
      <c r="V97">
        <f>HYPERLINK("https://klasma.github.io/Logging_2284/klagomål/A 47067-2022 FSC-klagomål.docx", "A 47067-2022")</f>
        <v/>
      </c>
      <c r="W97">
        <f>HYPERLINK("https://klasma.github.io/Logging_2284/klagomålsmail/A 47067-2022 FSC-klagomål mail.docx", "A 47067-2022")</f>
        <v/>
      </c>
      <c r="X97">
        <f>HYPERLINK("https://klasma.github.io/Logging_2284/tillsyn/A 47067-2022 tillsynsbegäran.docx", "A 47067-2022")</f>
        <v/>
      </c>
      <c r="Y97">
        <f>HYPERLINK("https://klasma.github.io/Logging_2284/tillsynsmail/A 47067-2022 tillsynsbegäran mail.docx", "A 47067-2022")</f>
        <v/>
      </c>
    </row>
    <row r="98" ht="15" customHeight="1">
      <c r="A98" t="inlineStr">
        <is>
          <t>A 58147-2021</t>
        </is>
      </c>
      <c r="B98" s="1" t="n">
        <v>44487</v>
      </c>
      <c r="C98" s="1" t="n">
        <v>45960</v>
      </c>
      <c r="D98" t="inlineStr">
        <is>
          <t>VÄSTERNORRLANDS LÄN</t>
        </is>
      </c>
      <c r="E98" t="inlineStr">
        <is>
          <t>ÖRNSKÖLDSVIK</t>
        </is>
      </c>
      <c r="G98" t="n">
        <v>6.4</v>
      </c>
      <c r="H98" t="n">
        <v>1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1</v>
      </c>
      <c r="R98" s="2" t="inlineStr">
        <is>
          <t>Fläcknycklar</t>
        </is>
      </c>
      <c r="S98">
        <f>HYPERLINK("https://klasma.github.io/Logging_2284/artfynd/A 58147-2021 artfynd.xlsx", "A 58147-2021")</f>
        <v/>
      </c>
      <c r="T98">
        <f>HYPERLINK("https://klasma.github.io/Logging_2284/kartor/A 58147-2021 karta.png", "A 58147-2021")</f>
        <v/>
      </c>
      <c r="V98">
        <f>HYPERLINK("https://klasma.github.io/Logging_2284/klagomål/A 58147-2021 FSC-klagomål.docx", "A 58147-2021")</f>
        <v/>
      </c>
      <c r="W98">
        <f>HYPERLINK("https://klasma.github.io/Logging_2284/klagomålsmail/A 58147-2021 FSC-klagomål mail.docx", "A 58147-2021")</f>
        <v/>
      </c>
      <c r="X98">
        <f>HYPERLINK("https://klasma.github.io/Logging_2284/tillsyn/A 58147-2021 tillsynsbegäran.docx", "A 58147-2021")</f>
        <v/>
      </c>
      <c r="Y98">
        <f>HYPERLINK("https://klasma.github.io/Logging_2284/tillsynsmail/A 58147-2021 tillsynsbegäran mail.docx", "A 58147-2021")</f>
        <v/>
      </c>
    </row>
    <row r="99" ht="15" customHeight="1">
      <c r="A99" t="inlineStr">
        <is>
          <t>A 46634-2025</t>
        </is>
      </c>
      <c r="B99" s="1" t="n">
        <v>45926.46204861111</v>
      </c>
      <c r="C99" s="1" t="n">
        <v>45960</v>
      </c>
      <c r="D99" t="inlineStr">
        <is>
          <t>VÄSTERNORRLANDS LÄN</t>
        </is>
      </c>
      <c r="E99" t="inlineStr">
        <is>
          <t>ÖRNSKÖLDSVIK</t>
        </is>
      </c>
      <c r="F99" t="inlineStr">
        <is>
          <t>Holmen skog AB</t>
        </is>
      </c>
      <c r="G99" t="n">
        <v>2.8</v>
      </c>
      <c r="H99" t="n">
        <v>0</v>
      </c>
      <c r="I99" t="n">
        <v>1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1</v>
      </c>
      <c r="R99" s="2" t="inlineStr">
        <is>
          <t>Dropptaggsvamp</t>
        </is>
      </c>
      <c r="S99">
        <f>HYPERLINK("https://klasma.github.io/Logging_2284/artfynd/A 46634-2025 artfynd.xlsx", "A 46634-2025")</f>
        <v/>
      </c>
      <c r="T99">
        <f>HYPERLINK("https://klasma.github.io/Logging_2284/kartor/A 46634-2025 karta.png", "A 46634-2025")</f>
        <v/>
      </c>
      <c r="V99">
        <f>HYPERLINK("https://klasma.github.io/Logging_2284/klagomål/A 46634-2025 FSC-klagomål.docx", "A 46634-2025")</f>
        <v/>
      </c>
      <c r="W99">
        <f>HYPERLINK("https://klasma.github.io/Logging_2284/klagomålsmail/A 46634-2025 FSC-klagomål mail.docx", "A 46634-2025")</f>
        <v/>
      </c>
      <c r="X99">
        <f>HYPERLINK("https://klasma.github.io/Logging_2284/tillsyn/A 46634-2025 tillsynsbegäran.docx", "A 46634-2025")</f>
        <v/>
      </c>
      <c r="Y99">
        <f>HYPERLINK("https://klasma.github.io/Logging_2284/tillsynsmail/A 46634-2025 tillsynsbegäran mail.docx", "A 46634-2025")</f>
        <v/>
      </c>
    </row>
    <row r="100" ht="15" customHeight="1">
      <c r="A100" t="inlineStr">
        <is>
          <t>A 60137-2021</t>
        </is>
      </c>
      <c r="B100" s="1" t="n">
        <v>44494</v>
      </c>
      <c r="C100" s="1" t="n">
        <v>45960</v>
      </c>
      <c r="D100" t="inlineStr">
        <is>
          <t>VÄSTERNORRLANDS LÄN</t>
        </is>
      </c>
      <c r="E100" t="inlineStr">
        <is>
          <t>ÖRNSKÖLDSVIK</t>
        </is>
      </c>
      <c r="G100" t="n">
        <v>7.1</v>
      </c>
      <c r="H100" t="n">
        <v>0</v>
      </c>
      <c r="I100" t="n">
        <v>0</v>
      </c>
      <c r="J100" t="n">
        <v>1</v>
      </c>
      <c r="K100" t="n">
        <v>0</v>
      </c>
      <c r="L100" t="n">
        <v>0</v>
      </c>
      <c r="M100" t="n">
        <v>0</v>
      </c>
      <c r="N100" t="n">
        <v>0</v>
      </c>
      <c r="O100" t="n">
        <v>1</v>
      </c>
      <c r="P100" t="n">
        <v>0</v>
      </c>
      <c r="Q100" t="n">
        <v>1</v>
      </c>
      <c r="R100" s="2" t="inlineStr">
        <is>
          <t>Harticka</t>
        </is>
      </c>
      <c r="S100">
        <f>HYPERLINK("https://klasma.github.io/Logging_2284/artfynd/A 60137-2021 artfynd.xlsx", "A 60137-2021")</f>
        <v/>
      </c>
      <c r="T100">
        <f>HYPERLINK("https://klasma.github.io/Logging_2284/kartor/A 60137-2021 karta.png", "A 60137-2021")</f>
        <v/>
      </c>
      <c r="V100">
        <f>HYPERLINK("https://klasma.github.io/Logging_2284/klagomål/A 60137-2021 FSC-klagomål.docx", "A 60137-2021")</f>
        <v/>
      </c>
      <c r="W100">
        <f>HYPERLINK("https://klasma.github.io/Logging_2284/klagomålsmail/A 60137-2021 FSC-klagomål mail.docx", "A 60137-2021")</f>
        <v/>
      </c>
      <c r="X100">
        <f>HYPERLINK("https://klasma.github.io/Logging_2284/tillsyn/A 60137-2021 tillsynsbegäran.docx", "A 60137-2021")</f>
        <v/>
      </c>
      <c r="Y100">
        <f>HYPERLINK("https://klasma.github.io/Logging_2284/tillsynsmail/A 60137-2021 tillsynsbegäran mail.docx", "A 60137-2021")</f>
        <v/>
      </c>
    </row>
    <row r="101" ht="15" customHeight="1">
      <c r="A101" t="inlineStr">
        <is>
          <t>A 47596-2025</t>
        </is>
      </c>
      <c r="B101" s="1" t="n">
        <v>45931.45355324074</v>
      </c>
      <c r="C101" s="1" t="n">
        <v>45960</v>
      </c>
      <c r="D101" t="inlineStr">
        <is>
          <t>VÄSTERNORRLANDS LÄN</t>
        </is>
      </c>
      <c r="E101" t="inlineStr">
        <is>
          <t>ÖRNSKÖLDSVIK</t>
        </is>
      </c>
      <c r="F101" t="inlineStr">
        <is>
          <t>Holmen skog AB</t>
        </is>
      </c>
      <c r="G101" t="n">
        <v>2.1</v>
      </c>
      <c r="H101" t="n">
        <v>0</v>
      </c>
      <c r="I101" t="n">
        <v>0</v>
      </c>
      <c r="J101" t="n">
        <v>1</v>
      </c>
      <c r="K101" t="n">
        <v>0</v>
      </c>
      <c r="L101" t="n">
        <v>0</v>
      </c>
      <c r="M101" t="n">
        <v>0</v>
      </c>
      <c r="N101" t="n">
        <v>0</v>
      </c>
      <c r="O101" t="n">
        <v>1</v>
      </c>
      <c r="P101" t="n">
        <v>0</v>
      </c>
      <c r="Q101" t="n">
        <v>1</v>
      </c>
      <c r="R101" s="2" t="inlineStr">
        <is>
          <t>Lunglav</t>
        </is>
      </c>
      <c r="S101">
        <f>HYPERLINK("https://klasma.github.io/Logging_2284/artfynd/A 47596-2025 artfynd.xlsx", "A 47596-2025")</f>
        <v/>
      </c>
      <c r="T101">
        <f>HYPERLINK("https://klasma.github.io/Logging_2284/kartor/A 47596-2025 karta.png", "A 47596-2025")</f>
        <v/>
      </c>
      <c r="V101">
        <f>HYPERLINK("https://klasma.github.io/Logging_2284/klagomål/A 47596-2025 FSC-klagomål.docx", "A 47596-2025")</f>
        <v/>
      </c>
      <c r="W101">
        <f>HYPERLINK("https://klasma.github.io/Logging_2284/klagomålsmail/A 47596-2025 FSC-klagomål mail.docx", "A 47596-2025")</f>
        <v/>
      </c>
      <c r="X101">
        <f>HYPERLINK("https://klasma.github.io/Logging_2284/tillsyn/A 47596-2025 tillsynsbegäran.docx", "A 47596-2025")</f>
        <v/>
      </c>
      <c r="Y101">
        <f>HYPERLINK("https://klasma.github.io/Logging_2284/tillsynsmail/A 47596-2025 tillsynsbegäran mail.docx", "A 47596-2025")</f>
        <v/>
      </c>
    </row>
    <row r="102" ht="15" customHeight="1">
      <c r="A102" t="inlineStr">
        <is>
          <t>A 31882-2024</t>
        </is>
      </c>
      <c r="B102" s="1" t="n">
        <v>45509.95708333333</v>
      </c>
      <c r="C102" s="1" t="n">
        <v>45960</v>
      </c>
      <c r="D102" t="inlineStr">
        <is>
          <t>VÄSTERNORRLANDS LÄN</t>
        </is>
      </c>
      <c r="E102" t="inlineStr">
        <is>
          <t>ÖRNSKÖLDSVIK</t>
        </is>
      </c>
      <c r="F102" t="inlineStr">
        <is>
          <t>SCA</t>
        </is>
      </c>
      <c r="G102" t="n">
        <v>9.1</v>
      </c>
      <c r="H102" t="n">
        <v>1</v>
      </c>
      <c r="I102" t="n">
        <v>0</v>
      </c>
      <c r="J102" t="n">
        <v>1</v>
      </c>
      <c r="K102" t="n">
        <v>0</v>
      </c>
      <c r="L102" t="n">
        <v>0</v>
      </c>
      <c r="M102" t="n">
        <v>0</v>
      </c>
      <c r="N102" t="n">
        <v>0</v>
      </c>
      <c r="O102" t="n">
        <v>1</v>
      </c>
      <c r="P102" t="n">
        <v>0</v>
      </c>
      <c r="Q102" t="n">
        <v>1</v>
      </c>
      <c r="R102" s="2" t="inlineStr">
        <is>
          <t>Tretåig hackspett</t>
        </is>
      </c>
      <c r="S102">
        <f>HYPERLINK("https://klasma.github.io/Logging_2284/artfynd/A 31882-2024 artfynd.xlsx", "A 31882-2024")</f>
        <v/>
      </c>
      <c r="T102">
        <f>HYPERLINK("https://klasma.github.io/Logging_2284/kartor/A 31882-2024 karta.png", "A 31882-2024")</f>
        <v/>
      </c>
      <c r="V102">
        <f>HYPERLINK("https://klasma.github.io/Logging_2284/klagomål/A 31882-2024 FSC-klagomål.docx", "A 31882-2024")</f>
        <v/>
      </c>
      <c r="W102">
        <f>HYPERLINK("https://klasma.github.io/Logging_2284/klagomålsmail/A 31882-2024 FSC-klagomål mail.docx", "A 31882-2024")</f>
        <v/>
      </c>
      <c r="X102">
        <f>HYPERLINK("https://klasma.github.io/Logging_2284/tillsyn/A 31882-2024 tillsynsbegäran.docx", "A 31882-2024")</f>
        <v/>
      </c>
      <c r="Y102">
        <f>HYPERLINK("https://klasma.github.io/Logging_2284/tillsynsmail/A 31882-2024 tillsynsbegäran mail.docx", "A 31882-2024")</f>
        <v/>
      </c>
      <c r="Z102">
        <f>HYPERLINK("https://klasma.github.io/Logging_2284/fåglar/A 31882-2024 prioriterade fågelarter.docx", "A 31882-2024")</f>
        <v/>
      </c>
    </row>
    <row r="103" ht="15" customHeight="1">
      <c r="A103" t="inlineStr">
        <is>
          <t>A 47583-2025</t>
        </is>
      </c>
      <c r="B103" s="1" t="n">
        <v>45931.42111111111</v>
      </c>
      <c r="C103" s="1" t="n">
        <v>45960</v>
      </c>
      <c r="D103" t="inlineStr">
        <is>
          <t>VÄSTERNORRLANDS LÄN</t>
        </is>
      </c>
      <c r="E103" t="inlineStr">
        <is>
          <t>ÖRNSKÖLDSVIK</t>
        </is>
      </c>
      <c r="F103" t="inlineStr">
        <is>
          <t>Holmen skog AB</t>
        </is>
      </c>
      <c r="G103" t="n">
        <v>4.3</v>
      </c>
      <c r="H103" t="n">
        <v>0</v>
      </c>
      <c r="I103" t="n">
        <v>0</v>
      </c>
      <c r="J103" t="n">
        <v>1</v>
      </c>
      <c r="K103" t="n">
        <v>0</v>
      </c>
      <c r="L103" t="n">
        <v>0</v>
      </c>
      <c r="M103" t="n">
        <v>0</v>
      </c>
      <c r="N103" t="n">
        <v>0</v>
      </c>
      <c r="O103" t="n">
        <v>1</v>
      </c>
      <c r="P103" t="n">
        <v>0</v>
      </c>
      <c r="Q103" t="n">
        <v>1</v>
      </c>
      <c r="R103" s="2" t="inlineStr">
        <is>
          <t>Kolflarnlav</t>
        </is>
      </c>
      <c r="S103">
        <f>HYPERLINK("https://klasma.github.io/Logging_2284/artfynd/A 47583-2025 artfynd.xlsx", "A 47583-2025")</f>
        <v/>
      </c>
      <c r="T103">
        <f>HYPERLINK("https://klasma.github.io/Logging_2284/kartor/A 47583-2025 karta.png", "A 47583-2025")</f>
        <v/>
      </c>
      <c r="V103">
        <f>HYPERLINK("https://klasma.github.io/Logging_2284/klagomål/A 47583-2025 FSC-klagomål.docx", "A 47583-2025")</f>
        <v/>
      </c>
      <c r="W103">
        <f>HYPERLINK("https://klasma.github.io/Logging_2284/klagomålsmail/A 47583-2025 FSC-klagomål mail.docx", "A 47583-2025")</f>
        <v/>
      </c>
      <c r="X103">
        <f>HYPERLINK("https://klasma.github.io/Logging_2284/tillsyn/A 47583-2025 tillsynsbegäran.docx", "A 47583-2025")</f>
        <v/>
      </c>
      <c r="Y103">
        <f>HYPERLINK("https://klasma.github.io/Logging_2284/tillsynsmail/A 47583-2025 tillsynsbegäran mail.docx", "A 47583-2025")</f>
        <v/>
      </c>
    </row>
    <row r="104" ht="15" customHeight="1">
      <c r="A104" t="inlineStr">
        <is>
          <t>A 62080-2022</t>
        </is>
      </c>
      <c r="B104" s="1" t="n">
        <v>44918.93556712963</v>
      </c>
      <c r="C104" s="1" t="n">
        <v>45960</v>
      </c>
      <c r="D104" t="inlineStr">
        <is>
          <t>VÄSTERNORRLANDS LÄN</t>
        </is>
      </c>
      <c r="E104" t="inlineStr">
        <is>
          <t>ÖRNSKÖLDSVIK</t>
        </is>
      </c>
      <c r="F104" t="inlineStr">
        <is>
          <t>SCA</t>
        </is>
      </c>
      <c r="G104" t="n">
        <v>4.8</v>
      </c>
      <c r="H104" t="n">
        <v>1</v>
      </c>
      <c r="I104" t="n">
        <v>0</v>
      </c>
      <c r="J104" t="n">
        <v>1</v>
      </c>
      <c r="K104" t="n">
        <v>0</v>
      </c>
      <c r="L104" t="n">
        <v>0</v>
      </c>
      <c r="M104" t="n">
        <v>0</v>
      </c>
      <c r="N104" t="n">
        <v>0</v>
      </c>
      <c r="O104" t="n">
        <v>1</v>
      </c>
      <c r="P104" t="n">
        <v>0</v>
      </c>
      <c r="Q104" t="n">
        <v>1</v>
      </c>
      <c r="R104" s="2" t="inlineStr">
        <is>
          <t>Tretåig hackspett</t>
        </is>
      </c>
      <c r="S104">
        <f>HYPERLINK("https://klasma.github.io/Logging_2284/artfynd/A 62080-2022 artfynd.xlsx", "A 62080-2022")</f>
        <v/>
      </c>
      <c r="T104">
        <f>HYPERLINK("https://klasma.github.io/Logging_2284/kartor/A 62080-2022 karta.png", "A 62080-2022")</f>
        <v/>
      </c>
      <c r="V104">
        <f>HYPERLINK("https://klasma.github.io/Logging_2284/klagomål/A 62080-2022 FSC-klagomål.docx", "A 62080-2022")</f>
        <v/>
      </c>
      <c r="W104">
        <f>HYPERLINK("https://klasma.github.io/Logging_2284/klagomålsmail/A 62080-2022 FSC-klagomål mail.docx", "A 62080-2022")</f>
        <v/>
      </c>
      <c r="X104">
        <f>HYPERLINK("https://klasma.github.io/Logging_2284/tillsyn/A 62080-2022 tillsynsbegäran.docx", "A 62080-2022")</f>
        <v/>
      </c>
      <c r="Y104">
        <f>HYPERLINK("https://klasma.github.io/Logging_2284/tillsynsmail/A 62080-2022 tillsynsbegäran mail.docx", "A 62080-2022")</f>
        <v/>
      </c>
      <c r="Z104">
        <f>HYPERLINK("https://klasma.github.io/Logging_2284/fåglar/A 62080-2022 prioriterade fågelarter.docx", "A 62080-2022")</f>
        <v/>
      </c>
    </row>
    <row r="105" ht="15" customHeight="1">
      <c r="A105" t="inlineStr">
        <is>
          <t>A 29533-2024</t>
        </is>
      </c>
      <c r="B105" s="1" t="n">
        <v>45484.4816087963</v>
      </c>
      <c r="C105" s="1" t="n">
        <v>45960</v>
      </c>
      <c r="D105" t="inlineStr">
        <is>
          <t>VÄSTERNORRLANDS LÄN</t>
        </is>
      </c>
      <c r="E105" t="inlineStr">
        <is>
          <t>ÖRNSKÖLDSVIK</t>
        </is>
      </c>
      <c r="G105" t="n">
        <v>5.2</v>
      </c>
      <c r="H105" t="n">
        <v>1</v>
      </c>
      <c r="I105" t="n">
        <v>0</v>
      </c>
      <c r="J105" t="n">
        <v>1</v>
      </c>
      <c r="K105" t="n">
        <v>0</v>
      </c>
      <c r="L105" t="n">
        <v>0</v>
      </c>
      <c r="M105" t="n">
        <v>0</v>
      </c>
      <c r="N105" t="n">
        <v>0</v>
      </c>
      <c r="O105" t="n">
        <v>1</v>
      </c>
      <c r="P105" t="n">
        <v>0</v>
      </c>
      <c r="Q105" t="n">
        <v>1</v>
      </c>
      <c r="R105" s="2" t="inlineStr">
        <is>
          <t>Utter</t>
        </is>
      </c>
      <c r="S105">
        <f>HYPERLINK("https://klasma.github.io/Logging_2284/artfynd/A 29533-2024 artfynd.xlsx", "A 29533-2024")</f>
        <v/>
      </c>
      <c r="T105">
        <f>HYPERLINK("https://klasma.github.io/Logging_2284/kartor/A 29533-2024 karta.png", "A 29533-2024")</f>
        <v/>
      </c>
      <c r="V105">
        <f>HYPERLINK("https://klasma.github.io/Logging_2284/klagomål/A 29533-2024 FSC-klagomål.docx", "A 29533-2024")</f>
        <v/>
      </c>
      <c r="W105">
        <f>HYPERLINK("https://klasma.github.io/Logging_2284/klagomålsmail/A 29533-2024 FSC-klagomål mail.docx", "A 29533-2024")</f>
        <v/>
      </c>
      <c r="X105">
        <f>HYPERLINK("https://klasma.github.io/Logging_2284/tillsyn/A 29533-2024 tillsynsbegäran.docx", "A 29533-2024")</f>
        <v/>
      </c>
      <c r="Y105">
        <f>HYPERLINK("https://klasma.github.io/Logging_2284/tillsynsmail/A 29533-2024 tillsynsbegäran mail.docx", "A 29533-2024")</f>
        <v/>
      </c>
    </row>
    <row r="106" ht="15" customHeight="1">
      <c r="A106" t="inlineStr">
        <is>
          <t>A 1488-2024</t>
        </is>
      </c>
      <c r="B106" s="1" t="n">
        <v>45305</v>
      </c>
      <c r="C106" s="1" t="n">
        <v>45960</v>
      </c>
      <c r="D106" t="inlineStr">
        <is>
          <t>VÄSTERNORRLANDS LÄN</t>
        </is>
      </c>
      <c r="E106" t="inlineStr">
        <is>
          <t>ÖRNSKÖLDSVIK</t>
        </is>
      </c>
      <c r="G106" t="n">
        <v>2.6</v>
      </c>
      <c r="H106" t="n">
        <v>1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1</v>
      </c>
      <c r="R106" s="2" t="inlineStr">
        <is>
          <t>Vanlig padda</t>
        </is>
      </c>
      <c r="S106">
        <f>HYPERLINK("https://klasma.github.io/Logging_2284/artfynd/A 1488-2024 artfynd.xlsx", "A 1488-2024")</f>
        <v/>
      </c>
      <c r="T106">
        <f>HYPERLINK("https://klasma.github.io/Logging_2284/kartor/A 1488-2024 karta.png", "A 1488-2024")</f>
        <v/>
      </c>
      <c r="V106">
        <f>HYPERLINK("https://klasma.github.io/Logging_2284/klagomål/A 1488-2024 FSC-klagomål.docx", "A 1488-2024")</f>
        <v/>
      </c>
      <c r="W106">
        <f>HYPERLINK("https://klasma.github.io/Logging_2284/klagomålsmail/A 1488-2024 FSC-klagomål mail.docx", "A 1488-2024")</f>
        <v/>
      </c>
      <c r="X106">
        <f>HYPERLINK("https://klasma.github.io/Logging_2284/tillsyn/A 1488-2024 tillsynsbegäran.docx", "A 1488-2024")</f>
        <v/>
      </c>
      <c r="Y106">
        <f>HYPERLINK("https://klasma.github.io/Logging_2284/tillsynsmail/A 1488-2024 tillsynsbegäran mail.docx", "A 1488-2024")</f>
        <v/>
      </c>
    </row>
    <row r="107" ht="15" customHeight="1">
      <c r="A107" t="inlineStr">
        <is>
          <t>A 51343-2024</t>
        </is>
      </c>
      <c r="B107" s="1" t="n">
        <v>45604.35097222222</v>
      </c>
      <c r="C107" s="1" t="n">
        <v>45960</v>
      </c>
      <c r="D107" t="inlineStr">
        <is>
          <t>VÄSTERNORRLANDS LÄN</t>
        </is>
      </c>
      <c r="E107" t="inlineStr">
        <is>
          <t>ÖRNSKÖLDSVIK</t>
        </is>
      </c>
      <c r="G107" t="n">
        <v>0.8</v>
      </c>
      <c r="H107" t="n">
        <v>1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1</v>
      </c>
      <c r="R107" s="2" t="inlineStr">
        <is>
          <t>Revlummer</t>
        </is>
      </c>
      <c r="S107">
        <f>HYPERLINK("https://klasma.github.io/Logging_2284/artfynd/A 51343-2024 artfynd.xlsx", "A 51343-2024")</f>
        <v/>
      </c>
      <c r="T107">
        <f>HYPERLINK("https://klasma.github.io/Logging_2284/kartor/A 51343-2024 karta.png", "A 51343-2024")</f>
        <v/>
      </c>
      <c r="V107">
        <f>HYPERLINK("https://klasma.github.io/Logging_2284/klagomål/A 51343-2024 FSC-klagomål.docx", "A 51343-2024")</f>
        <v/>
      </c>
      <c r="W107">
        <f>HYPERLINK("https://klasma.github.io/Logging_2284/klagomålsmail/A 51343-2024 FSC-klagomål mail.docx", "A 51343-2024")</f>
        <v/>
      </c>
      <c r="X107">
        <f>HYPERLINK("https://klasma.github.io/Logging_2284/tillsyn/A 51343-2024 tillsynsbegäran.docx", "A 51343-2024")</f>
        <v/>
      </c>
      <c r="Y107">
        <f>HYPERLINK("https://klasma.github.io/Logging_2284/tillsynsmail/A 51343-2024 tillsynsbegäran mail.docx", "A 51343-2024")</f>
        <v/>
      </c>
    </row>
    <row r="108" ht="15" customHeight="1">
      <c r="A108" t="inlineStr">
        <is>
          <t>A 64642-2023</t>
        </is>
      </c>
      <c r="B108" s="1" t="n">
        <v>45281</v>
      </c>
      <c r="C108" s="1" t="n">
        <v>45960</v>
      </c>
      <c r="D108" t="inlineStr">
        <is>
          <t>VÄSTERNORRLANDS LÄN</t>
        </is>
      </c>
      <c r="E108" t="inlineStr">
        <is>
          <t>ÖRNSKÖLDSVIK</t>
        </is>
      </c>
      <c r="G108" t="n">
        <v>0.7</v>
      </c>
      <c r="H108" t="n">
        <v>0</v>
      </c>
      <c r="I108" t="n">
        <v>1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1</v>
      </c>
      <c r="R108" s="2" t="inlineStr">
        <is>
          <t>Sotlav</t>
        </is>
      </c>
      <c r="S108">
        <f>HYPERLINK("https://klasma.github.io/Logging_2284/artfynd/A 64642-2023 artfynd.xlsx", "A 64642-2023")</f>
        <v/>
      </c>
      <c r="T108">
        <f>HYPERLINK("https://klasma.github.io/Logging_2284/kartor/A 64642-2023 karta.png", "A 64642-2023")</f>
        <v/>
      </c>
      <c r="V108">
        <f>HYPERLINK("https://klasma.github.io/Logging_2284/klagomål/A 64642-2023 FSC-klagomål.docx", "A 64642-2023")</f>
        <v/>
      </c>
      <c r="W108">
        <f>HYPERLINK("https://klasma.github.io/Logging_2284/klagomålsmail/A 64642-2023 FSC-klagomål mail.docx", "A 64642-2023")</f>
        <v/>
      </c>
      <c r="X108">
        <f>HYPERLINK("https://klasma.github.io/Logging_2284/tillsyn/A 64642-2023 tillsynsbegäran.docx", "A 64642-2023")</f>
        <v/>
      </c>
      <c r="Y108">
        <f>HYPERLINK("https://klasma.github.io/Logging_2284/tillsynsmail/A 64642-2023 tillsynsbegäran mail.docx", "A 64642-2023")</f>
        <v/>
      </c>
    </row>
    <row r="109" ht="15" customHeight="1">
      <c r="A109" t="inlineStr">
        <is>
          <t>A 6651-2025</t>
        </is>
      </c>
      <c r="B109" s="1" t="n">
        <v>45700.42429398148</v>
      </c>
      <c r="C109" s="1" t="n">
        <v>45960</v>
      </c>
      <c r="D109" t="inlineStr">
        <is>
          <t>VÄSTERNORRLANDS LÄN</t>
        </is>
      </c>
      <c r="E109" t="inlineStr">
        <is>
          <t>ÖRNSKÖLDSVIK</t>
        </is>
      </c>
      <c r="G109" t="n">
        <v>4.5</v>
      </c>
      <c r="H109" t="n">
        <v>0</v>
      </c>
      <c r="I109" t="n">
        <v>0</v>
      </c>
      <c r="J109" t="n">
        <v>1</v>
      </c>
      <c r="K109" t="n">
        <v>0</v>
      </c>
      <c r="L109" t="n">
        <v>0</v>
      </c>
      <c r="M109" t="n">
        <v>0</v>
      </c>
      <c r="N109" t="n">
        <v>0</v>
      </c>
      <c r="O109" t="n">
        <v>1</v>
      </c>
      <c r="P109" t="n">
        <v>0</v>
      </c>
      <c r="Q109" t="n">
        <v>1</v>
      </c>
      <c r="R109" s="2" t="inlineStr">
        <is>
          <t>Ullticka</t>
        </is>
      </c>
      <c r="S109">
        <f>HYPERLINK("https://klasma.github.io/Logging_2284/artfynd/A 6651-2025 artfynd.xlsx", "A 6651-2025")</f>
        <v/>
      </c>
      <c r="T109">
        <f>HYPERLINK("https://klasma.github.io/Logging_2284/kartor/A 6651-2025 karta.png", "A 6651-2025")</f>
        <v/>
      </c>
      <c r="V109">
        <f>HYPERLINK("https://klasma.github.io/Logging_2284/klagomål/A 6651-2025 FSC-klagomål.docx", "A 6651-2025")</f>
        <v/>
      </c>
      <c r="W109">
        <f>HYPERLINK("https://klasma.github.io/Logging_2284/klagomålsmail/A 6651-2025 FSC-klagomål mail.docx", "A 6651-2025")</f>
        <v/>
      </c>
      <c r="X109">
        <f>HYPERLINK("https://klasma.github.io/Logging_2284/tillsyn/A 6651-2025 tillsynsbegäran.docx", "A 6651-2025")</f>
        <v/>
      </c>
      <c r="Y109">
        <f>HYPERLINK("https://klasma.github.io/Logging_2284/tillsynsmail/A 6651-2025 tillsynsbegäran mail.docx", "A 6651-2025")</f>
        <v/>
      </c>
    </row>
    <row r="110" ht="15" customHeight="1">
      <c r="A110" t="inlineStr">
        <is>
          <t>A 40571-2025</t>
        </is>
      </c>
      <c r="B110" s="1" t="n">
        <v>45896.48994212963</v>
      </c>
      <c r="C110" s="1" t="n">
        <v>45960</v>
      </c>
      <c r="D110" t="inlineStr">
        <is>
          <t>VÄSTERNORRLANDS LÄN</t>
        </is>
      </c>
      <c r="E110" t="inlineStr">
        <is>
          <t>ÖRNSKÖLDSVIK</t>
        </is>
      </c>
      <c r="F110" t="inlineStr">
        <is>
          <t>SCA</t>
        </is>
      </c>
      <c r="G110" t="n">
        <v>11.7</v>
      </c>
      <c r="H110" t="n">
        <v>1</v>
      </c>
      <c r="I110" t="n">
        <v>0</v>
      </c>
      <c r="J110" t="n">
        <v>1</v>
      </c>
      <c r="K110" t="n">
        <v>0</v>
      </c>
      <c r="L110" t="n">
        <v>0</v>
      </c>
      <c r="M110" t="n">
        <v>0</v>
      </c>
      <c r="N110" t="n">
        <v>0</v>
      </c>
      <c r="O110" t="n">
        <v>1</v>
      </c>
      <c r="P110" t="n">
        <v>0</v>
      </c>
      <c r="Q110" t="n">
        <v>1</v>
      </c>
      <c r="R110" s="2" t="inlineStr">
        <is>
          <t>Järpe</t>
        </is>
      </c>
      <c r="S110">
        <f>HYPERLINK("https://klasma.github.io/Logging_2284/artfynd/A 40571-2025 artfynd.xlsx", "A 40571-2025")</f>
        <v/>
      </c>
      <c r="T110">
        <f>HYPERLINK("https://klasma.github.io/Logging_2284/kartor/A 40571-2025 karta.png", "A 40571-2025")</f>
        <v/>
      </c>
      <c r="V110">
        <f>HYPERLINK("https://klasma.github.io/Logging_2284/klagomål/A 40571-2025 FSC-klagomål.docx", "A 40571-2025")</f>
        <v/>
      </c>
      <c r="W110">
        <f>HYPERLINK("https://klasma.github.io/Logging_2284/klagomålsmail/A 40571-2025 FSC-klagomål mail.docx", "A 40571-2025")</f>
        <v/>
      </c>
      <c r="X110">
        <f>HYPERLINK("https://klasma.github.io/Logging_2284/tillsyn/A 40571-2025 tillsynsbegäran.docx", "A 40571-2025")</f>
        <v/>
      </c>
      <c r="Y110">
        <f>HYPERLINK("https://klasma.github.io/Logging_2284/tillsynsmail/A 40571-2025 tillsynsbegäran mail.docx", "A 40571-2025")</f>
        <v/>
      </c>
      <c r="Z110">
        <f>HYPERLINK("https://klasma.github.io/Logging_2284/fåglar/A 40571-2025 prioriterade fågelarter.docx", "A 40571-2025")</f>
        <v/>
      </c>
    </row>
    <row r="111" ht="15" customHeight="1">
      <c r="A111" t="inlineStr">
        <is>
          <t>A 50351-2023</t>
        </is>
      </c>
      <c r="B111" s="1" t="n">
        <v>45216</v>
      </c>
      <c r="C111" s="1" t="n">
        <v>45960</v>
      </c>
      <c r="D111" t="inlineStr">
        <is>
          <t>VÄSTERNORRLANDS LÄN</t>
        </is>
      </c>
      <c r="E111" t="inlineStr">
        <is>
          <t>ÖRNSKÖLDSVIK</t>
        </is>
      </c>
      <c r="F111" t="inlineStr">
        <is>
          <t>Holmen skog AB</t>
        </is>
      </c>
      <c r="G111" t="n">
        <v>4.9</v>
      </c>
      <c r="H111" t="n">
        <v>0</v>
      </c>
      <c r="I111" t="n">
        <v>1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1</v>
      </c>
      <c r="R111" s="2" t="inlineStr">
        <is>
          <t>Bårdlav</t>
        </is>
      </c>
      <c r="S111">
        <f>HYPERLINK("https://klasma.github.io/Logging_2284/artfynd/A 50351-2023 artfynd.xlsx", "A 50351-2023")</f>
        <v/>
      </c>
      <c r="T111">
        <f>HYPERLINK("https://klasma.github.io/Logging_2284/kartor/A 50351-2023 karta.png", "A 50351-2023")</f>
        <v/>
      </c>
      <c r="V111">
        <f>HYPERLINK("https://klasma.github.io/Logging_2284/klagomål/A 50351-2023 FSC-klagomål.docx", "A 50351-2023")</f>
        <v/>
      </c>
      <c r="W111">
        <f>HYPERLINK("https://klasma.github.io/Logging_2284/klagomålsmail/A 50351-2023 FSC-klagomål mail.docx", "A 50351-2023")</f>
        <v/>
      </c>
      <c r="X111">
        <f>HYPERLINK("https://klasma.github.io/Logging_2284/tillsyn/A 50351-2023 tillsynsbegäran.docx", "A 50351-2023")</f>
        <v/>
      </c>
      <c r="Y111">
        <f>HYPERLINK("https://klasma.github.io/Logging_2284/tillsynsmail/A 50351-2023 tillsynsbegäran mail.docx", "A 50351-2023")</f>
        <v/>
      </c>
    </row>
    <row r="112" ht="15" customHeight="1">
      <c r="A112" t="inlineStr">
        <is>
          <t>A 21323-2024</t>
        </is>
      </c>
      <c r="B112" s="1" t="n">
        <v>45440.75016203704</v>
      </c>
      <c r="C112" s="1" t="n">
        <v>45960</v>
      </c>
      <c r="D112" t="inlineStr">
        <is>
          <t>VÄSTERNORRLANDS LÄN</t>
        </is>
      </c>
      <c r="E112" t="inlineStr">
        <is>
          <t>ÖRNSKÖLDSVIK</t>
        </is>
      </c>
      <c r="F112" t="inlineStr">
        <is>
          <t>Holmen skog AB</t>
        </is>
      </c>
      <c r="G112" t="n">
        <v>1.5</v>
      </c>
      <c r="H112" t="n">
        <v>1</v>
      </c>
      <c r="I112" t="n">
        <v>0</v>
      </c>
      <c r="J112" t="n">
        <v>1</v>
      </c>
      <c r="K112" t="n">
        <v>0</v>
      </c>
      <c r="L112" t="n">
        <v>0</v>
      </c>
      <c r="M112" t="n">
        <v>0</v>
      </c>
      <c r="N112" t="n">
        <v>0</v>
      </c>
      <c r="O112" t="n">
        <v>1</v>
      </c>
      <c r="P112" t="n">
        <v>0</v>
      </c>
      <c r="Q112" t="n">
        <v>1</v>
      </c>
      <c r="R112" s="2" t="inlineStr">
        <is>
          <t>Tretåig hackspett</t>
        </is>
      </c>
      <c r="S112">
        <f>HYPERLINK("https://klasma.github.io/Logging_2284/artfynd/A 21323-2024 artfynd.xlsx", "A 21323-2024")</f>
        <v/>
      </c>
      <c r="T112">
        <f>HYPERLINK("https://klasma.github.io/Logging_2284/kartor/A 21323-2024 karta.png", "A 21323-2024")</f>
        <v/>
      </c>
      <c r="V112">
        <f>HYPERLINK("https://klasma.github.io/Logging_2284/klagomål/A 21323-2024 FSC-klagomål.docx", "A 21323-2024")</f>
        <v/>
      </c>
      <c r="W112">
        <f>HYPERLINK("https://klasma.github.io/Logging_2284/klagomålsmail/A 21323-2024 FSC-klagomål mail.docx", "A 21323-2024")</f>
        <v/>
      </c>
      <c r="X112">
        <f>HYPERLINK("https://klasma.github.io/Logging_2284/tillsyn/A 21323-2024 tillsynsbegäran.docx", "A 21323-2024")</f>
        <v/>
      </c>
      <c r="Y112">
        <f>HYPERLINK("https://klasma.github.io/Logging_2284/tillsynsmail/A 21323-2024 tillsynsbegäran mail.docx", "A 21323-2024")</f>
        <v/>
      </c>
      <c r="Z112">
        <f>HYPERLINK("https://klasma.github.io/Logging_2284/fåglar/A 21323-2024 prioriterade fågelarter.docx", "A 21323-2024")</f>
        <v/>
      </c>
    </row>
    <row r="113" ht="15" customHeight="1">
      <c r="A113" t="inlineStr">
        <is>
          <t>A 41810-2025</t>
        </is>
      </c>
      <c r="B113" s="1" t="n">
        <v>45902</v>
      </c>
      <c r="C113" s="1" t="n">
        <v>45960</v>
      </c>
      <c r="D113" t="inlineStr">
        <is>
          <t>VÄSTERNORRLANDS LÄN</t>
        </is>
      </c>
      <c r="E113" t="inlineStr">
        <is>
          <t>ÖRNSKÖLDSVIK</t>
        </is>
      </c>
      <c r="G113" t="n">
        <v>1.5</v>
      </c>
      <c r="H113" t="n">
        <v>0</v>
      </c>
      <c r="I113" t="n">
        <v>1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1</v>
      </c>
      <c r="R113" s="2" t="inlineStr">
        <is>
          <t>Skinnlav</t>
        </is>
      </c>
      <c r="S113">
        <f>HYPERLINK("https://klasma.github.io/Logging_2284/artfynd/A 41810-2025 artfynd.xlsx", "A 41810-2025")</f>
        <v/>
      </c>
      <c r="T113">
        <f>HYPERLINK("https://klasma.github.io/Logging_2284/kartor/A 41810-2025 karta.png", "A 41810-2025")</f>
        <v/>
      </c>
      <c r="V113">
        <f>HYPERLINK("https://klasma.github.io/Logging_2284/klagomål/A 41810-2025 FSC-klagomål.docx", "A 41810-2025")</f>
        <v/>
      </c>
      <c r="W113">
        <f>HYPERLINK("https://klasma.github.io/Logging_2284/klagomålsmail/A 41810-2025 FSC-klagomål mail.docx", "A 41810-2025")</f>
        <v/>
      </c>
      <c r="X113">
        <f>HYPERLINK("https://klasma.github.io/Logging_2284/tillsyn/A 41810-2025 tillsynsbegäran.docx", "A 41810-2025")</f>
        <v/>
      </c>
      <c r="Y113">
        <f>HYPERLINK("https://klasma.github.io/Logging_2284/tillsynsmail/A 41810-2025 tillsynsbegäran mail.docx", "A 41810-2025")</f>
        <v/>
      </c>
    </row>
    <row r="114" ht="15" customHeight="1">
      <c r="A114" t="inlineStr">
        <is>
          <t>A 20690-2025</t>
        </is>
      </c>
      <c r="B114" s="1" t="n">
        <v>45776.45857638889</v>
      </c>
      <c r="C114" s="1" t="n">
        <v>45960</v>
      </c>
      <c r="D114" t="inlineStr">
        <is>
          <t>VÄSTERNORRLANDS LÄN</t>
        </is>
      </c>
      <c r="E114" t="inlineStr">
        <is>
          <t>ÖRNSKÖLDSVIK</t>
        </is>
      </c>
      <c r="F114" t="inlineStr">
        <is>
          <t>Holmen skog AB</t>
        </is>
      </c>
      <c r="G114" t="n">
        <v>1.4</v>
      </c>
      <c r="H114" t="n">
        <v>0</v>
      </c>
      <c r="I114" t="n">
        <v>0</v>
      </c>
      <c r="J114" t="n">
        <v>1</v>
      </c>
      <c r="K114" t="n">
        <v>0</v>
      </c>
      <c r="L114" t="n">
        <v>0</v>
      </c>
      <c r="M114" t="n">
        <v>0</v>
      </c>
      <c r="N114" t="n">
        <v>0</v>
      </c>
      <c r="O114" t="n">
        <v>1</v>
      </c>
      <c r="P114" t="n">
        <v>0</v>
      </c>
      <c r="Q114" t="n">
        <v>1</v>
      </c>
      <c r="R114" s="2" t="inlineStr">
        <is>
          <t>Garnlav</t>
        </is>
      </c>
      <c r="S114">
        <f>HYPERLINK("https://klasma.github.io/Logging_2284/artfynd/A 20690-2025 artfynd.xlsx", "A 20690-2025")</f>
        <v/>
      </c>
      <c r="T114">
        <f>HYPERLINK("https://klasma.github.io/Logging_2284/kartor/A 20690-2025 karta.png", "A 20690-2025")</f>
        <v/>
      </c>
      <c r="V114">
        <f>HYPERLINK("https://klasma.github.io/Logging_2284/klagomål/A 20690-2025 FSC-klagomål.docx", "A 20690-2025")</f>
        <v/>
      </c>
      <c r="W114">
        <f>HYPERLINK("https://klasma.github.io/Logging_2284/klagomålsmail/A 20690-2025 FSC-klagomål mail.docx", "A 20690-2025")</f>
        <v/>
      </c>
      <c r="X114">
        <f>HYPERLINK("https://klasma.github.io/Logging_2284/tillsyn/A 20690-2025 tillsynsbegäran.docx", "A 20690-2025")</f>
        <v/>
      </c>
      <c r="Y114">
        <f>HYPERLINK("https://klasma.github.io/Logging_2284/tillsynsmail/A 20690-2025 tillsynsbegäran mail.docx", "A 20690-2025")</f>
        <v/>
      </c>
    </row>
    <row r="115" ht="15" customHeight="1">
      <c r="A115" t="inlineStr">
        <is>
          <t>A 21356-2025</t>
        </is>
      </c>
      <c r="B115" s="1" t="n">
        <v>45782.42341435186</v>
      </c>
      <c r="C115" s="1" t="n">
        <v>45960</v>
      </c>
      <c r="D115" t="inlineStr">
        <is>
          <t>VÄSTERNORRLANDS LÄN</t>
        </is>
      </c>
      <c r="E115" t="inlineStr">
        <is>
          <t>ÖRNSKÖLDSVIK</t>
        </is>
      </c>
      <c r="F115" t="inlineStr">
        <is>
          <t>Holmen skog AB</t>
        </is>
      </c>
      <c r="G115" t="n">
        <v>7.3</v>
      </c>
      <c r="H115" t="n">
        <v>0</v>
      </c>
      <c r="I115" t="n">
        <v>0</v>
      </c>
      <c r="J115" t="n">
        <v>1</v>
      </c>
      <c r="K115" t="n">
        <v>0</v>
      </c>
      <c r="L115" t="n">
        <v>0</v>
      </c>
      <c r="M115" t="n">
        <v>0</v>
      </c>
      <c r="N115" t="n">
        <v>0</v>
      </c>
      <c r="O115" t="n">
        <v>1</v>
      </c>
      <c r="P115" t="n">
        <v>0</v>
      </c>
      <c r="Q115" t="n">
        <v>1</v>
      </c>
      <c r="R115" s="2" t="inlineStr">
        <is>
          <t>Garnlav</t>
        </is>
      </c>
      <c r="S115">
        <f>HYPERLINK("https://klasma.github.io/Logging_2284/artfynd/A 21356-2025 artfynd.xlsx", "A 21356-2025")</f>
        <v/>
      </c>
      <c r="T115">
        <f>HYPERLINK("https://klasma.github.io/Logging_2284/kartor/A 21356-2025 karta.png", "A 21356-2025")</f>
        <v/>
      </c>
      <c r="V115">
        <f>HYPERLINK("https://klasma.github.io/Logging_2284/klagomål/A 21356-2025 FSC-klagomål.docx", "A 21356-2025")</f>
        <v/>
      </c>
      <c r="W115">
        <f>HYPERLINK("https://klasma.github.io/Logging_2284/klagomålsmail/A 21356-2025 FSC-klagomål mail.docx", "A 21356-2025")</f>
        <v/>
      </c>
      <c r="X115">
        <f>HYPERLINK("https://klasma.github.io/Logging_2284/tillsyn/A 21356-2025 tillsynsbegäran.docx", "A 21356-2025")</f>
        <v/>
      </c>
      <c r="Y115">
        <f>HYPERLINK("https://klasma.github.io/Logging_2284/tillsynsmail/A 21356-2025 tillsynsbegäran mail.docx", "A 21356-2025")</f>
        <v/>
      </c>
    </row>
    <row r="116" ht="15" customHeight="1">
      <c r="A116" t="inlineStr">
        <is>
          <t>A 23708-2025</t>
        </is>
      </c>
      <c r="B116" s="1" t="n">
        <v>45793.37701388889</v>
      </c>
      <c r="C116" s="1" t="n">
        <v>45960</v>
      </c>
      <c r="D116" t="inlineStr">
        <is>
          <t>VÄSTERNORRLANDS LÄN</t>
        </is>
      </c>
      <c r="E116" t="inlineStr">
        <is>
          <t>ÖRNSKÖLDSVIK</t>
        </is>
      </c>
      <c r="F116" t="inlineStr">
        <is>
          <t>Holmen skog AB</t>
        </is>
      </c>
      <c r="G116" t="n">
        <v>2.2</v>
      </c>
      <c r="H116" t="n">
        <v>0</v>
      </c>
      <c r="I116" t="n">
        <v>1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1</v>
      </c>
      <c r="R116" s="2" t="inlineStr">
        <is>
          <t>Stuplav</t>
        </is>
      </c>
      <c r="S116">
        <f>HYPERLINK("https://klasma.github.io/Logging_2284/artfynd/A 23708-2025 artfynd.xlsx", "A 23708-2025")</f>
        <v/>
      </c>
      <c r="T116">
        <f>HYPERLINK("https://klasma.github.io/Logging_2284/kartor/A 23708-2025 karta.png", "A 23708-2025")</f>
        <v/>
      </c>
      <c r="V116">
        <f>HYPERLINK("https://klasma.github.io/Logging_2284/klagomål/A 23708-2025 FSC-klagomål.docx", "A 23708-2025")</f>
        <v/>
      </c>
      <c r="W116">
        <f>HYPERLINK("https://klasma.github.io/Logging_2284/klagomålsmail/A 23708-2025 FSC-klagomål mail.docx", "A 23708-2025")</f>
        <v/>
      </c>
      <c r="X116">
        <f>HYPERLINK("https://klasma.github.io/Logging_2284/tillsyn/A 23708-2025 tillsynsbegäran.docx", "A 23708-2025")</f>
        <v/>
      </c>
      <c r="Y116">
        <f>HYPERLINK("https://klasma.github.io/Logging_2284/tillsynsmail/A 23708-2025 tillsynsbegäran mail.docx", "A 23708-2025")</f>
        <v/>
      </c>
    </row>
    <row r="117" ht="15" customHeight="1">
      <c r="A117" t="inlineStr">
        <is>
          <t>A 25054-2025</t>
        </is>
      </c>
      <c r="B117" s="1" t="n">
        <v>45799.67668981481</v>
      </c>
      <c r="C117" s="1" t="n">
        <v>45960</v>
      </c>
      <c r="D117" t="inlineStr">
        <is>
          <t>VÄSTERNORRLANDS LÄN</t>
        </is>
      </c>
      <c r="E117" t="inlineStr">
        <is>
          <t>ÖRNSKÖLDSVIK</t>
        </is>
      </c>
      <c r="F117" t="inlineStr">
        <is>
          <t>Holmen skog AB</t>
        </is>
      </c>
      <c r="G117" t="n">
        <v>5.8</v>
      </c>
      <c r="H117" t="n">
        <v>0</v>
      </c>
      <c r="I117" t="n">
        <v>0</v>
      </c>
      <c r="J117" t="n">
        <v>1</v>
      </c>
      <c r="K117" t="n">
        <v>0</v>
      </c>
      <c r="L117" t="n">
        <v>0</v>
      </c>
      <c r="M117" t="n">
        <v>0</v>
      </c>
      <c r="N117" t="n">
        <v>0</v>
      </c>
      <c r="O117" t="n">
        <v>1</v>
      </c>
      <c r="P117" t="n">
        <v>0</v>
      </c>
      <c r="Q117" t="n">
        <v>1</v>
      </c>
      <c r="R117" s="2" t="inlineStr">
        <is>
          <t>Lunglav</t>
        </is>
      </c>
      <c r="S117">
        <f>HYPERLINK("https://klasma.github.io/Logging_2284/artfynd/A 25054-2025 artfynd.xlsx", "A 25054-2025")</f>
        <v/>
      </c>
      <c r="T117">
        <f>HYPERLINK("https://klasma.github.io/Logging_2284/kartor/A 25054-2025 karta.png", "A 25054-2025")</f>
        <v/>
      </c>
      <c r="V117">
        <f>HYPERLINK("https://klasma.github.io/Logging_2284/klagomål/A 25054-2025 FSC-klagomål.docx", "A 25054-2025")</f>
        <v/>
      </c>
      <c r="W117">
        <f>HYPERLINK("https://klasma.github.io/Logging_2284/klagomålsmail/A 25054-2025 FSC-klagomål mail.docx", "A 25054-2025")</f>
        <v/>
      </c>
      <c r="X117">
        <f>HYPERLINK("https://klasma.github.io/Logging_2284/tillsyn/A 25054-2025 tillsynsbegäran.docx", "A 25054-2025")</f>
        <v/>
      </c>
      <c r="Y117">
        <f>HYPERLINK("https://klasma.github.io/Logging_2284/tillsynsmail/A 25054-2025 tillsynsbegäran mail.docx", "A 25054-2025")</f>
        <v/>
      </c>
    </row>
    <row r="118" ht="15" customHeight="1">
      <c r="A118" t="inlineStr">
        <is>
          <t>A 26400-2025</t>
        </is>
      </c>
      <c r="B118" s="1" t="n">
        <v>45807.33248842593</v>
      </c>
      <c r="C118" s="1" t="n">
        <v>45960</v>
      </c>
      <c r="D118" t="inlineStr">
        <is>
          <t>VÄSTERNORRLANDS LÄN</t>
        </is>
      </c>
      <c r="E118" t="inlineStr">
        <is>
          <t>ÖRNSKÖLDSVIK</t>
        </is>
      </c>
      <c r="F118" t="inlineStr">
        <is>
          <t>Holmen skog AB</t>
        </is>
      </c>
      <c r="G118" t="n">
        <v>8</v>
      </c>
      <c r="H118" t="n">
        <v>0</v>
      </c>
      <c r="I118" t="n">
        <v>0</v>
      </c>
      <c r="J118" t="n">
        <v>1</v>
      </c>
      <c r="K118" t="n">
        <v>0</v>
      </c>
      <c r="L118" t="n">
        <v>0</v>
      </c>
      <c r="M118" t="n">
        <v>0</v>
      </c>
      <c r="N118" t="n">
        <v>0</v>
      </c>
      <c r="O118" t="n">
        <v>1</v>
      </c>
      <c r="P118" t="n">
        <v>0</v>
      </c>
      <c r="Q118" t="n">
        <v>1</v>
      </c>
      <c r="R118" s="2" t="inlineStr">
        <is>
          <t>Lunglav</t>
        </is>
      </c>
      <c r="S118">
        <f>HYPERLINK("https://klasma.github.io/Logging_2284/artfynd/A 26400-2025 artfynd.xlsx", "A 26400-2025")</f>
        <v/>
      </c>
      <c r="T118">
        <f>HYPERLINK("https://klasma.github.io/Logging_2284/kartor/A 26400-2025 karta.png", "A 26400-2025")</f>
        <v/>
      </c>
      <c r="V118">
        <f>HYPERLINK("https://klasma.github.io/Logging_2284/klagomål/A 26400-2025 FSC-klagomål.docx", "A 26400-2025")</f>
        <v/>
      </c>
      <c r="W118">
        <f>HYPERLINK("https://klasma.github.io/Logging_2284/klagomålsmail/A 26400-2025 FSC-klagomål mail.docx", "A 26400-2025")</f>
        <v/>
      </c>
      <c r="X118">
        <f>HYPERLINK("https://klasma.github.io/Logging_2284/tillsyn/A 26400-2025 tillsynsbegäran.docx", "A 26400-2025")</f>
        <v/>
      </c>
      <c r="Y118">
        <f>HYPERLINK("https://klasma.github.io/Logging_2284/tillsynsmail/A 26400-2025 tillsynsbegäran mail.docx", "A 26400-2025")</f>
        <v/>
      </c>
    </row>
    <row r="119" ht="15" customHeight="1">
      <c r="A119" t="inlineStr">
        <is>
          <t>A 35043-2025</t>
        </is>
      </c>
      <c r="B119" s="1" t="n">
        <v>45852.34458333333</v>
      </c>
      <c r="C119" s="1" t="n">
        <v>45960</v>
      </c>
      <c r="D119" t="inlineStr">
        <is>
          <t>VÄSTERNORRLANDS LÄN</t>
        </is>
      </c>
      <c r="E119" t="inlineStr">
        <is>
          <t>ÖRNSKÖLDSVIK</t>
        </is>
      </c>
      <c r="F119" t="inlineStr">
        <is>
          <t>SCA</t>
        </is>
      </c>
      <c r="G119" t="n">
        <v>1.3</v>
      </c>
      <c r="H119" t="n">
        <v>0</v>
      </c>
      <c r="I119" t="n">
        <v>0</v>
      </c>
      <c r="J119" t="n">
        <v>1</v>
      </c>
      <c r="K119" t="n">
        <v>0</v>
      </c>
      <c r="L119" t="n">
        <v>0</v>
      </c>
      <c r="M119" t="n">
        <v>0</v>
      </c>
      <c r="N119" t="n">
        <v>0</v>
      </c>
      <c r="O119" t="n">
        <v>1</v>
      </c>
      <c r="P119" t="n">
        <v>0</v>
      </c>
      <c r="Q119" t="n">
        <v>1</v>
      </c>
      <c r="R119" s="2" t="inlineStr">
        <is>
          <t>Granticka</t>
        </is>
      </c>
      <c r="S119">
        <f>HYPERLINK("https://klasma.github.io/Logging_2284/artfynd/A 35043-2025 artfynd.xlsx", "A 35043-2025")</f>
        <v/>
      </c>
      <c r="T119">
        <f>HYPERLINK("https://klasma.github.io/Logging_2284/kartor/A 35043-2025 karta.png", "A 35043-2025")</f>
        <v/>
      </c>
      <c r="V119">
        <f>HYPERLINK("https://klasma.github.io/Logging_2284/klagomål/A 35043-2025 FSC-klagomål.docx", "A 35043-2025")</f>
        <v/>
      </c>
      <c r="W119">
        <f>HYPERLINK("https://klasma.github.io/Logging_2284/klagomålsmail/A 35043-2025 FSC-klagomål mail.docx", "A 35043-2025")</f>
        <v/>
      </c>
      <c r="X119">
        <f>HYPERLINK("https://klasma.github.io/Logging_2284/tillsyn/A 35043-2025 tillsynsbegäran.docx", "A 35043-2025")</f>
        <v/>
      </c>
      <c r="Y119">
        <f>HYPERLINK("https://klasma.github.io/Logging_2284/tillsynsmail/A 35043-2025 tillsynsbegäran mail.docx", "A 35043-2025")</f>
        <v/>
      </c>
    </row>
    <row r="120" ht="15" customHeight="1">
      <c r="A120" t="inlineStr">
        <is>
          <t>A 45086-2025</t>
        </is>
      </c>
      <c r="B120" s="1" t="n">
        <v>45919.37008101852</v>
      </c>
      <c r="C120" s="1" t="n">
        <v>45960</v>
      </c>
      <c r="D120" t="inlineStr">
        <is>
          <t>VÄSTERNORRLANDS LÄN</t>
        </is>
      </c>
      <c r="E120" t="inlineStr">
        <is>
          <t>ÖRNSKÖLDSVIK</t>
        </is>
      </c>
      <c r="F120" t="inlineStr">
        <is>
          <t>Holmen skog AB</t>
        </is>
      </c>
      <c r="G120" t="n">
        <v>1.2</v>
      </c>
      <c r="H120" t="n">
        <v>0</v>
      </c>
      <c r="I120" t="n">
        <v>0</v>
      </c>
      <c r="J120" t="n">
        <v>1</v>
      </c>
      <c r="K120" t="n">
        <v>0</v>
      </c>
      <c r="L120" t="n">
        <v>0</v>
      </c>
      <c r="M120" t="n">
        <v>0</v>
      </c>
      <c r="N120" t="n">
        <v>0</v>
      </c>
      <c r="O120" t="n">
        <v>1</v>
      </c>
      <c r="P120" t="n">
        <v>0</v>
      </c>
      <c r="Q120" t="n">
        <v>1</v>
      </c>
      <c r="R120" s="2" t="inlineStr">
        <is>
          <t>Lunglav</t>
        </is>
      </c>
      <c r="S120">
        <f>HYPERLINK("https://klasma.github.io/Logging_2284/artfynd/A 45086-2025 artfynd.xlsx", "A 45086-2025")</f>
        <v/>
      </c>
      <c r="T120">
        <f>HYPERLINK("https://klasma.github.io/Logging_2284/kartor/A 45086-2025 karta.png", "A 45086-2025")</f>
        <v/>
      </c>
      <c r="V120">
        <f>HYPERLINK("https://klasma.github.io/Logging_2284/klagomål/A 45086-2025 FSC-klagomål.docx", "A 45086-2025")</f>
        <v/>
      </c>
      <c r="W120">
        <f>HYPERLINK("https://klasma.github.io/Logging_2284/klagomålsmail/A 45086-2025 FSC-klagomål mail.docx", "A 45086-2025")</f>
        <v/>
      </c>
      <c r="X120">
        <f>HYPERLINK("https://klasma.github.io/Logging_2284/tillsyn/A 45086-2025 tillsynsbegäran.docx", "A 45086-2025")</f>
        <v/>
      </c>
      <c r="Y120">
        <f>HYPERLINK("https://klasma.github.io/Logging_2284/tillsynsmail/A 45086-2025 tillsynsbegäran mail.docx", "A 45086-2025")</f>
        <v/>
      </c>
    </row>
    <row r="121" ht="15" customHeight="1">
      <c r="A121" t="inlineStr">
        <is>
          <t>A 53989-2022</t>
        </is>
      </c>
      <c r="B121" s="1" t="n">
        <v>44881</v>
      </c>
      <c r="C121" s="1" t="n">
        <v>45960</v>
      </c>
      <c r="D121" t="inlineStr">
        <is>
          <t>VÄSTERNORRLANDS LÄN</t>
        </is>
      </c>
      <c r="E121" t="inlineStr">
        <is>
          <t>ÖRNSKÖLDSVIK</t>
        </is>
      </c>
      <c r="F121" t="inlineStr">
        <is>
          <t>Holmen skog AB</t>
        </is>
      </c>
      <c r="G121" t="n">
        <v>2.2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20328-2021</t>
        </is>
      </c>
      <c r="B122" s="1" t="n">
        <v>44315</v>
      </c>
      <c r="C122" s="1" t="n">
        <v>45960</v>
      </c>
      <c r="D122" t="inlineStr">
        <is>
          <t>VÄSTERNORRLANDS LÄN</t>
        </is>
      </c>
      <c r="E122" t="inlineStr">
        <is>
          <t>ÖRNSKÖLDSVIK</t>
        </is>
      </c>
      <c r="G122" t="n">
        <v>1.8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10965-2021</t>
        </is>
      </c>
      <c r="B123" s="1" t="n">
        <v>44260.38494212963</v>
      </c>
      <c r="C123" s="1" t="n">
        <v>45960</v>
      </c>
      <c r="D123" t="inlineStr">
        <is>
          <t>VÄSTERNORRLANDS LÄN</t>
        </is>
      </c>
      <c r="E123" t="inlineStr">
        <is>
          <t>ÖRNSKÖLDSVIK</t>
        </is>
      </c>
      <c r="G123" t="n">
        <v>2.8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53095-2022</t>
        </is>
      </c>
      <c r="B124" s="1" t="n">
        <v>44873</v>
      </c>
      <c r="C124" s="1" t="n">
        <v>45960</v>
      </c>
      <c r="D124" t="inlineStr">
        <is>
          <t>VÄSTERNORRLANDS LÄN</t>
        </is>
      </c>
      <c r="E124" t="inlineStr">
        <is>
          <t>ÖRNSKÖLDSVIK</t>
        </is>
      </c>
      <c r="G124" t="n">
        <v>0.7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43660-2022</t>
        </is>
      </c>
      <c r="B125" s="1" t="n">
        <v>44837</v>
      </c>
      <c r="C125" s="1" t="n">
        <v>45960</v>
      </c>
      <c r="D125" t="inlineStr">
        <is>
          <t>VÄSTERNORRLANDS LÄN</t>
        </is>
      </c>
      <c r="E125" t="inlineStr">
        <is>
          <t>ÖRNSKÖLDSVIK</t>
        </is>
      </c>
      <c r="F125" t="inlineStr">
        <is>
          <t>Holmen skog AB</t>
        </is>
      </c>
      <c r="G125" t="n">
        <v>2.7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44528-2022</t>
        </is>
      </c>
      <c r="B126" s="1" t="n">
        <v>44840.43861111111</v>
      </c>
      <c r="C126" s="1" t="n">
        <v>45960</v>
      </c>
      <c r="D126" t="inlineStr">
        <is>
          <t>VÄSTERNORRLANDS LÄN</t>
        </is>
      </c>
      <c r="E126" t="inlineStr">
        <is>
          <t>ÖRNSKÖLDSVIK</t>
        </is>
      </c>
      <c r="F126" t="inlineStr">
        <is>
          <t>Holmen skog AB</t>
        </is>
      </c>
      <c r="G126" t="n">
        <v>0.7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61297-2020</t>
        </is>
      </c>
      <c r="B127" s="1" t="n">
        <v>44154</v>
      </c>
      <c r="C127" s="1" t="n">
        <v>45960</v>
      </c>
      <c r="D127" t="inlineStr">
        <is>
          <t>VÄSTERNORRLANDS LÄN</t>
        </is>
      </c>
      <c r="E127" t="inlineStr">
        <is>
          <t>ÖRNSKÖLDSVIK</t>
        </is>
      </c>
      <c r="G127" t="n">
        <v>13.5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20837-2021</t>
        </is>
      </c>
      <c r="B128" s="1" t="n">
        <v>44318</v>
      </c>
      <c r="C128" s="1" t="n">
        <v>45960</v>
      </c>
      <c r="D128" t="inlineStr">
        <is>
          <t>VÄSTERNORRLANDS LÄN</t>
        </is>
      </c>
      <c r="E128" t="inlineStr">
        <is>
          <t>ÖRNSKÖLDSVIK</t>
        </is>
      </c>
      <c r="G128" t="n">
        <v>5.2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59456-2020</t>
        </is>
      </c>
      <c r="B129" s="1" t="n">
        <v>44148</v>
      </c>
      <c r="C129" s="1" t="n">
        <v>45960</v>
      </c>
      <c r="D129" t="inlineStr">
        <is>
          <t>VÄSTERNORRLANDS LÄN</t>
        </is>
      </c>
      <c r="E129" t="inlineStr">
        <is>
          <t>ÖRNSKÖLDSVIK</t>
        </is>
      </c>
      <c r="G129" t="n">
        <v>1.9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61287-2020</t>
        </is>
      </c>
      <c r="B130" s="1" t="n">
        <v>44154</v>
      </c>
      <c r="C130" s="1" t="n">
        <v>45960</v>
      </c>
      <c r="D130" t="inlineStr">
        <is>
          <t>VÄSTERNORRLANDS LÄN</t>
        </is>
      </c>
      <c r="E130" t="inlineStr">
        <is>
          <t>ÖRNSKÖLDSVIK</t>
        </is>
      </c>
      <c r="G130" t="n">
        <v>0.7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40367-2021</t>
        </is>
      </c>
      <c r="B131" s="1" t="n">
        <v>44419.60454861111</v>
      </c>
      <c r="C131" s="1" t="n">
        <v>45960</v>
      </c>
      <c r="D131" t="inlineStr">
        <is>
          <t>VÄSTERNORRLANDS LÄN</t>
        </is>
      </c>
      <c r="E131" t="inlineStr">
        <is>
          <t>ÖRNSKÖLDSVIK</t>
        </is>
      </c>
      <c r="F131" t="inlineStr">
        <is>
          <t>Holmen skog AB</t>
        </is>
      </c>
      <c r="G131" t="n">
        <v>0.5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2461-2021</t>
        </is>
      </c>
      <c r="B132" s="1" t="n">
        <v>44213</v>
      </c>
      <c r="C132" s="1" t="n">
        <v>45960</v>
      </c>
      <c r="D132" t="inlineStr">
        <is>
          <t>VÄSTERNORRLANDS LÄN</t>
        </is>
      </c>
      <c r="E132" t="inlineStr">
        <is>
          <t>ÖRNSKÖLDSVIK</t>
        </is>
      </c>
      <c r="G132" t="n">
        <v>16.1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48350-2021</t>
        </is>
      </c>
      <c r="B133" s="1" t="n">
        <v>44451</v>
      </c>
      <c r="C133" s="1" t="n">
        <v>45960</v>
      </c>
      <c r="D133" t="inlineStr">
        <is>
          <t>VÄSTERNORRLANDS LÄN</t>
        </is>
      </c>
      <c r="E133" t="inlineStr">
        <is>
          <t>ÖRNSKÖLDSVIK</t>
        </is>
      </c>
      <c r="G133" t="n">
        <v>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4520-2021</t>
        </is>
      </c>
      <c r="B134" s="1" t="n">
        <v>44223</v>
      </c>
      <c r="C134" s="1" t="n">
        <v>45960</v>
      </c>
      <c r="D134" t="inlineStr">
        <is>
          <t>VÄSTERNORRLANDS LÄN</t>
        </is>
      </c>
      <c r="E134" t="inlineStr">
        <is>
          <t>ÖRNSKÖLDSVIK</t>
        </is>
      </c>
      <c r="G134" t="n">
        <v>4.3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24309-2021</t>
        </is>
      </c>
      <c r="B135" s="1" t="n">
        <v>44336</v>
      </c>
      <c r="C135" s="1" t="n">
        <v>45960</v>
      </c>
      <c r="D135" t="inlineStr">
        <is>
          <t>VÄSTERNORRLANDS LÄN</t>
        </is>
      </c>
      <c r="E135" t="inlineStr">
        <is>
          <t>ÖRNSKÖLDSVIK</t>
        </is>
      </c>
      <c r="G135" t="n">
        <v>0.2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24311-2021</t>
        </is>
      </c>
      <c r="B136" s="1" t="n">
        <v>44336</v>
      </c>
      <c r="C136" s="1" t="n">
        <v>45960</v>
      </c>
      <c r="D136" t="inlineStr">
        <is>
          <t>VÄSTERNORRLANDS LÄN</t>
        </is>
      </c>
      <c r="E136" t="inlineStr">
        <is>
          <t>ÖRNSKÖLDSVIK</t>
        </is>
      </c>
      <c r="G136" t="n">
        <v>0.5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33737-2021</t>
        </is>
      </c>
      <c r="B137" s="1" t="n">
        <v>44377</v>
      </c>
      <c r="C137" s="1" t="n">
        <v>45960</v>
      </c>
      <c r="D137" t="inlineStr">
        <is>
          <t>VÄSTERNORRLANDS LÄN</t>
        </is>
      </c>
      <c r="E137" t="inlineStr">
        <is>
          <t>ÖRNSKÖLDSVIK</t>
        </is>
      </c>
      <c r="G137" t="n">
        <v>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33915-2021</t>
        </is>
      </c>
      <c r="B138" s="1" t="n">
        <v>44378</v>
      </c>
      <c r="C138" s="1" t="n">
        <v>45960</v>
      </c>
      <c r="D138" t="inlineStr">
        <is>
          <t>VÄSTERNORRLANDS LÄN</t>
        </is>
      </c>
      <c r="E138" t="inlineStr">
        <is>
          <t>ÖRNSKÖLDSVIK</t>
        </is>
      </c>
      <c r="F138" t="inlineStr">
        <is>
          <t>Holmen skog AB</t>
        </is>
      </c>
      <c r="G138" t="n">
        <v>2.3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42042-2021</t>
        </is>
      </c>
      <c r="B139" s="1" t="n">
        <v>44426</v>
      </c>
      <c r="C139" s="1" t="n">
        <v>45960</v>
      </c>
      <c r="D139" t="inlineStr">
        <is>
          <t>VÄSTERNORRLANDS LÄN</t>
        </is>
      </c>
      <c r="E139" t="inlineStr">
        <is>
          <t>ÖRNSKÖLDSVIK</t>
        </is>
      </c>
      <c r="G139" t="n">
        <v>4.7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20902-2021</t>
        </is>
      </c>
      <c r="B140" s="1" t="n">
        <v>44319</v>
      </c>
      <c r="C140" s="1" t="n">
        <v>45960</v>
      </c>
      <c r="D140" t="inlineStr">
        <is>
          <t>VÄSTERNORRLANDS LÄN</t>
        </is>
      </c>
      <c r="E140" t="inlineStr">
        <is>
          <t>ÖRNSKÖLDSVIK</t>
        </is>
      </c>
      <c r="F140" t="inlineStr">
        <is>
          <t>Holmen skog AB</t>
        </is>
      </c>
      <c r="G140" t="n">
        <v>0.3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53626-2021</t>
        </is>
      </c>
      <c r="B141" s="1" t="n">
        <v>44469</v>
      </c>
      <c r="C141" s="1" t="n">
        <v>45960</v>
      </c>
      <c r="D141" t="inlineStr">
        <is>
          <t>VÄSTERNORRLANDS LÄN</t>
        </is>
      </c>
      <c r="E141" t="inlineStr">
        <is>
          <t>ÖRNSKÖLDSVIK</t>
        </is>
      </c>
      <c r="G141" t="n">
        <v>0.9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52413-2021</t>
        </is>
      </c>
      <c r="B142" s="1" t="n">
        <v>44466.32505787037</v>
      </c>
      <c r="C142" s="1" t="n">
        <v>45960</v>
      </c>
      <c r="D142" t="inlineStr">
        <is>
          <t>VÄSTERNORRLANDS LÄN</t>
        </is>
      </c>
      <c r="E142" t="inlineStr">
        <is>
          <t>ÖRNSKÖLDSVIK</t>
        </is>
      </c>
      <c r="G142" t="n">
        <v>3.4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73344-2021</t>
        </is>
      </c>
      <c r="B143" s="1" t="n">
        <v>44550</v>
      </c>
      <c r="C143" s="1" t="n">
        <v>45960</v>
      </c>
      <c r="D143" t="inlineStr">
        <is>
          <t>VÄSTERNORRLANDS LÄN</t>
        </is>
      </c>
      <c r="E143" t="inlineStr">
        <is>
          <t>ÖRNSKÖLDSVIK</t>
        </is>
      </c>
      <c r="G143" t="n">
        <v>6.8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45001-2022</t>
        </is>
      </c>
      <c r="B144" s="1" t="n">
        <v>44841</v>
      </c>
      <c r="C144" s="1" t="n">
        <v>45960</v>
      </c>
      <c r="D144" t="inlineStr">
        <is>
          <t>VÄSTERNORRLANDS LÄN</t>
        </is>
      </c>
      <c r="E144" t="inlineStr">
        <is>
          <t>ÖRNSKÖLDSVIK</t>
        </is>
      </c>
      <c r="F144" t="inlineStr">
        <is>
          <t>Holmen skog AB</t>
        </is>
      </c>
      <c r="G144" t="n">
        <v>0.4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974-2022</t>
        </is>
      </c>
      <c r="B145" s="1" t="n">
        <v>44571.57930555556</v>
      </c>
      <c r="C145" s="1" t="n">
        <v>45960</v>
      </c>
      <c r="D145" t="inlineStr">
        <is>
          <t>VÄSTERNORRLANDS LÄN</t>
        </is>
      </c>
      <c r="E145" t="inlineStr">
        <is>
          <t>ÖRNSKÖLDSVIK</t>
        </is>
      </c>
      <c r="G145" t="n">
        <v>0.7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43323-2021</t>
        </is>
      </c>
      <c r="B146" s="1" t="n">
        <v>44432</v>
      </c>
      <c r="C146" s="1" t="n">
        <v>45960</v>
      </c>
      <c r="D146" t="inlineStr">
        <is>
          <t>VÄSTERNORRLANDS LÄN</t>
        </is>
      </c>
      <c r="E146" t="inlineStr">
        <is>
          <t>ÖRNSKÖLDSVIK</t>
        </is>
      </c>
      <c r="G146" t="n">
        <v>1.7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43360-2021</t>
        </is>
      </c>
      <c r="B147" s="1" t="n">
        <v>44432</v>
      </c>
      <c r="C147" s="1" t="n">
        <v>45960</v>
      </c>
      <c r="D147" t="inlineStr">
        <is>
          <t>VÄSTERNORRLANDS LÄN</t>
        </is>
      </c>
      <c r="E147" t="inlineStr">
        <is>
          <t>ÖRNSKÖLDSVIK</t>
        </is>
      </c>
      <c r="G147" t="n">
        <v>3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69799-2021</t>
        </is>
      </c>
      <c r="B148" s="1" t="n">
        <v>44532</v>
      </c>
      <c r="C148" s="1" t="n">
        <v>45960</v>
      </c>
      <c r="D148" t="inlineStr">
        <is>
          <t>VÄSTERNORRLANDS LÄN</t>
        </is>
      </c>
      <c r="E148" t="inlineStr">
        <is>
          <t>ÖRNSKÖLDSVIK</t>
        </is>
      </c>
      <c r="G148" t="n">
        <v>1.3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22434-2022</t>
        </is>
      </c>
      <c r="B149" s="1" t="n">
        <v>44713</v>
      </c>
      <c r="C149" s="1" t="n">
        <v>45960</v>
      </c>
      <c r="D149" t="inlineStr">
        <is>
          <t>VÄSTERNORRLANDS LÄN</t>
        </is>
      </c>
      <c r="E149" t="inlineStr">
        <is>
          <t>ÖRNSKÖLDSVIK</t>
        </is>
      </c>
      <c r="G149" t="n">
        <v>0.3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38087-2021</t>
        </is>
      </c>
      <c r="B150" s="1" t="n">
        <v>44404</v>
      </c>
      <c r="C150" s="1" t="n">
        <v>45960</v>
      </c>
      <c r="D150" t="inlineStr">
        <is>
          <t>VÄSTERNORRLANDS LÄN</t>
        </is>
      </c>
      <c r="E150" t="inlineStr">
        <is>
          <t>ÖRNSKÖLDSVIK</t>
        </is>
      </c>
      <c r="G150" t="n">
        <v>5.3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50240-2022</t>
        </is>
      </c>
      <c r="B151" s="1" t="n">
        <v>44865</v>
      </c>
      <c r="C151" s="1" t="n">
        <v>45960</v>
      </c>
      <c r="D151" t="inlineStr">
        <is>
          <t>VÄSTERNORRLANDS LÄN</t>
        </is>
      </c>
      <c r="E151" t="inlineStr">
        <is>
          <t>ÖRNSKÖLDSVIK</t>
        </is>
      </c>
      <c r="F151" t="inlineStr">
        <is>
          <t>Holmen skog AB</t>
        </is>
      </c>
      <c r="G151" t="n">
        <v>3.1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2666-2021</t>
        </is>
      </c>
      <c r="B152" s="1" t="n">
        <v>44215</v>
      </c>
      <c r="C152" s="1" t="n">
        <v>45960</v>
      </c>
      <c r="D152" t="inlineStr">
        <is>
          <t>VÄSTERNORRLANDS LÄN</t>
        </is>
      </c>
      <c r="E152" t="inlineStr">
        <is>
          <t>ÖRNSKÖLDSVIK</t>
        </is>
      </c>
      <c r="G152" t="n">
        <v>0.8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51798-2021</t>
        </is>
      </c>
      <c r="B153" s="1" t="n">
        <v>44462</v>
      </c>
      <c r="C153" s="1" t="n">
        <v>45960</v>
      </c>
      <c r="D153" t="inlineStr">
        <is>
          <t>VÄSTERNORRLANDS LÄN</t>
        </is>
      </c>
      <c r="E153" t="inlineStr">
        <is>
          <t>ÖRNSKÖLDSVIK</t>
        </is>
      </c>
      <c r="G153" t="n">
        <v>0.6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45812-2022</t>
        </is>
      </c>
      <c r="B154" s="1" t="n">
        <v>44846.47394675926</v>
      </c>
      <c r="C154" s="1" t="n">
        <v>45960</v>
      </c>
      <c r="D154" t="inlineStr">
        <is>
          <t>VÄSTERNORRLANDS LÄN</t>
        </is>
      </c>
      <c r="E154" t="inlineStr">
        <is>
          <t>ÖRNSKÖLDSVIK</t>
        </is>
      </c>
      <c r="F154" t="inlineStr">
        <is>
          <t>Holmen skog AB</t>
        </is>
      </c>
      <c r="G154" t="n">
        <v>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47879-2022</t>
        </is>
      </c>
      <c r="B155" s="1" t="n">
        <v>44855</v>
      </c>
      <c r="C155" s="1" t="n">
        <v>45960</v>
      </c>
      <c r="D155" t="inlineStr">
        <is>
          <t>VÄSTERNORRLANDS LÄN</t>
        </is>
      </c>
      <c r="E155" t="inlineStr">
        <is>
          <t>ÖRNSKÖLDSVIK</t>
        </is>
      </c>
      <c r="F155" t="inlineStr">
        <is>
          <t>Holmen skog AB</t>
        </is>
      </c>
      <c r="G155" t="n">
        <v>7.7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49001-2022</t>
        </is>
      </c>
      <c r="B156" s="1" t="n">
        <v>44860</v>
      </c>
      <c r="C156" s="1" t="n">
        <v>45960</v>
      </c>
      <c r="D156" t="inlineStr">
        <is>
          <t>VÄSTERNORRLANDS LÄN</t>
        </is>
      </c>
      <c r="E156" t="inlineStr">
        <is>
          <t>ÖRNSKÖLDSVIK</t>
        </is>
      </c>
      <c r="F156" t="inlineStr">
        <is>
          <t>Holmen skog AB</t>
        </is>
      </c>
      <c r="G156" t="n">
        <v>0.8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54626-2021</t>
        </is>
      </c>
      <c r="B157" s="1" t="n">
        <v>44473</v>
      </c>
      <c r="C157" s="1" t="n">
        <v>45960</v>
      </c>
      <c r="D157" t="inlineStr">
        <is>
          <t>VÄSTERNORRLANDS LÄN</t>
        </is>
      </c>
      <c r="E157" t="inlineStr">
        <is>
          <t>ÖRNSKÖLDSVIK</t>
        </is>
      </c>
      <c r="G157" t="n">
        <v>5.1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40247-2021</t>
        </is>
      </c>
      <c r="B158" s="1" t="n">
        <v>44419</v>
      </c>
      <c r="C158" s="1" t="n">
        <v>45960</v>
      </c>
      <c r="D158" t="inlineStr">
        <is>
          <t>VÄSTERNORRLANDS LÄN</t>
        </is>
      </c>
      <c r="E158" t="inlineStr">
        <is>
          <t>ÖRNSKÖLDSVIK</t>
        </is>
      </c>
      <c r="G158" t="n">
        <v>6.1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53222-2021</t>
        </is>
      </c>
      <c r="B159" s="1" t="n">
        <v>44468.4224537037</v>
      </c>
      <c r="C159" s="1" t="n">
        <v>45960</v>
      </c>
      <c r="D159" t="inlineStr">
        <is>
          <t>VÄSTERNORRLANDS LÄN</t>
        </is>
      </c>
      <c r="E159" t="inlineStr">
        <is>
          <t>ÖRNSKÖLDSVIK</t>
        </is>
      </c>
      <c r="F159" t="inlineStr">
        <is>
          <t>Holmen skog AB</t>
        </is>
      </c>
      <c r="G159" t="n">
        <v>1.2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54416-2021</t>
        </is>
      </c>
      <c r="B160" s="1" t="n">
        <v>44472</v>
      </c>
      <c r="C160" s="1" t="n">
        <v>45960</v>
      </c>
      <c r="D160" t="inlineStr">
        <is>
          <t>VÄSTERNORRLANDS LÄN</t>
        </is>
      </c>
      <c r="E160" t="inlineStr">
        <is>
          <t>ÖRNSKÖLDSVIK</t>
        </is>
      </c>
      <c r="G160" t="n">
        <v>6.3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52074-2021</t>
        </is>
      </c>
      <c r="B161" s="1" t="n">
        <v>44463.4021875</v>
      </c>
      <c r="C161" s="1" t="n">
        <v>45960</v>
      </c>
      <c r="D161" t="inlineStr">
        <is>
          <t>VÄSTERNORRLANDS LÄN</t>
        </is>
      </c>
      <c r="E161" t="inlineStr">
        <is>
          <t>ÖRNSKÖLDSVIK</t>
        </is>
      </c>
      <c r="G161" t="n">
        <v>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68299-2020</t>
        </is>
      </c>
      <c r="B162" s="1" t="n">
        <v>44184</v>
      </c>
      <c r="C162" s="1" t="n">
        <v>45960</v>
      </c>
      <c r="D162" t="inlineStr">
        <is>
          <t>VÄSTERNORRLANDS LÄN</t>
        </is>
      </c>
      <c r="E162" t="inlineStr">
        <is>
          <t>ÖRNSKÖLDSVIK</t>
        </is>
      </c>
      <c r="G162" t="n">
        <v>0.3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54436-2021</t>
        </is>
      </c>
      <c r="B163" s="1" t="n">
        <v>44473</v>
      </c>
      <c r="C163" s="1" t="n">
        <v>45960</v>
      </c>
      <c r="D163" t="inlineStr">
        <is>
          <t>VÄSTERNORRLANDS LÄN</t>
        </is>
      </c>
      <c r="E163" t="inlineStr">
        <is>
          <t>ÖRNSKÖLDSVIK</t>
        </is>
      </c>
      <c r="F163" t="inlineStr">
        <is>
          <t>Holmen skog AB</t>
        </is>
      </c>
      <c r="G163" t="n">
        <v>0.3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54461-2021</t>
        </is>
      </c>
      <c r="B164" s="1" t="n">
        <v>44473</v>
      </c>
      <c r="C164" s="1" t="n">
        <v>45960</v>
      </c>
      <c r="D164" t="inlineStr">
        <is>
          <t>VÄSTERNORRLANDS LÄN</t>
        </is>
      </c>
      <c r="E164" t="inlineStr">
        <is>
          <t>ÖRNSKÖLDSVIK</t>
        </is>
      </c>
      <c r="G164" t="n">
        <v>1.5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12851-2021</t>
        </is>
      </c>
      <c r="B165" s="1" t="n">
        <v>44270</v>
      </c>
      <c r="C165" s="1" t="n">
        <v>45960</v>
      </c>
      <c r="D165" t="inlineStr">
        <is>
          <t>VÄSTERNORRLANDS LÄN</t>
        </is>
      </c>
      <c r="E165" t="inlineStr">
        <is>
          <t>ÖRNSKÖLDSVIK</t>
        </is>
      </c>
      <c r="G165" t="n">
        <v>0.2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13645-2021</t>
        </is>
      </c>
      <c r="B166" s="1" t="n">
        <v>44274</v>
      </c>
      <c r="C166" s="1" t="n">
        <v>45960</v>
      </c>
      <c r="D166" t="inlineStr">
        <is>
          <t>VÄSTERNORRLANDS LÄN</t>
        </is>
      </c>
      <c r="E166" t="inlineStr">
        <is>
          <t>ÖRNSKÖLDSVIK</t>
        </is>
      </c>
      <c r="G166" t="n">
        <v>2.2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20115-2021</t>
        </is>
      </c>
      <c r="B167" s="1" t="n">
        <v>44314</v>
      </c>
      <c r="C167" s="1" t="n">
        <v>45960</v>
      </c>
      <c r="D167" t="inlineStr">
        <is>
          <t>VÄSTERNORRLANDS LÄN</t>
        </is>
      </c>
      <c r="E167" t="inlineStr">
        <is>
          <t>ÖRNSKÖLDSVIK</t>
        </is>
      </c>
      <c r="G167" t="n">
        <v>0.9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61945-2020</t>
        </is>
      </c>
      <c r="B168" s="1" t="n">
        <v>44159</v>
      </c>
      <c r="C168" s="1" t="n">
        <v>45960</v>
      </c>
      <c r="D168" t="inlineStr">
        <is>
          <t>VÄSTERNORRLANDS LÄN</t>
        </is>
      </c>
      <c r="E168" t="inlineStr">
        <is>
          <t>ÖRNSKÖLDSVIK</t>
        </is>
      </c>
      <c r="G168" t="n">
        <v>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65646-2020</t>
        </is>
      </c>
      <c r="B169" s="1" t="n">
        <v>44174</v>
      </c>
      <c r="C169" s="1" t="n">
        <v>45960</v>
      </c>
      <c r="D169" t="inlineStr">
        <is>
          <t>VÄSTERNORRLANDS LÄN</t>
        </is>
      </c>
      <c r="E169" t="inlineStr">
        <is>
          <t>ÖRNSKÖLDSVIK</t>
        </is>
      </c>
      <c r="G169" t="n">
        <v>1.6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68145-2021</t>
        </is>
      </c>
      <c r="B170" s="1" t="n">
        <v>44526</v>
      </c>
      <c r="C170" s="1" t="n">
        <v>45960</v>
      </c>
      <c r="D170" t="inlineStr">
        <is>
          <t>VÄSTERNORRLANDS LÄN</t>
        </is>
      </c>
      <c r="E170" t="inlineStr">
        <is>
          <t>ÖRNSKÖLDSVIK</t>
        </is>
      </c>
      <c r="F170" t="inlineStr">
        <is>
          <t>Holmen skog AB</t>
        </is>
      </c>
      <c r="G170" t="n">
        <v>3.4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63426-2021</t>
        </is>
      </c>
      <c r="B171" s="1" t="n">
        <v>44508</v>
      </c>
      <c r="C171" s="1" t="n">
        <v>45960</v>
      </c>
      <c r="D171" t="inlineStr">
        <is>
          <t>VÄSTERNORRLANDS LÄN</t>
        </is>
      </c>
      <c r="E171" t="inlineStr">
        <is>
          <t>ÖRNSKÖLDSVIK</t>
        </is>
      </c>
      <c r="F171" t="inlineStr">
        <is>
          <t>Holmen skog AB</t>
        </is>
      </c>
      <c r="G171" t="n">
        <v>1.7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63447-2021</t>
        </is>
      </c>
      <c r="B172" s="1" t="n">
        <v>44508.58561342592</v>
      </c>
      <c r="C172" s="1" t="n">
        <v>45960</v>
      </c>
      <c r="D172" t="inlineStr">
        <is>
          <t>VÄSTERNORRLANDS LÄN</t>
        </is>
      </c>
      <c r="E172" t="inlineStr">
        <is>
          <t>ÖRNSKÖLDSVIK</t>
        </is>
      </c>
      <c r="G172" t="n">
        <v>3.9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851-2022</t>
        </is>
      </c>
      <c r="B173" s="1" t="n">
        <v>44568</v>
      </c>
      <c r="C173" s="1" t="n">
        <v>45960</v>
      </c>
      <c r="D173" t="inlineStr">
        <is>
          <t>VÄSTERNORRLANDS LÄN</t>
        </is>
      </c>
      <c r="E173" t="inlineStr">
        <is>
          <t>ÖRNSKÖLDSVIK</t>
        </is>
      </c>
      <c r="G173" t="n">
        <v>2.4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68711-2020</t>
        </is>
      </c>
      <c r="B174" s="1" t="n">
        <v>44187</v>
      </c>
      <c r="C174" s="1" t="n">
        <v>45960</v>
      </c>
      <c r="D174" t="inlineStr">
        <is>
          <t>VÄSTERNORRLANDS LÄN</t>
        </is>
      </c>
      <c r="E174" t="inlineStr">
        <is>
          <t>ÖRNSKÖLDSVIK</t>
        </is>
      </c>
      <c r="G174" t="n">
        <v>1.8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67452-2021</t>
        </is>
      </c>
      <c r="B175" s="1" t="n">
        <v>44524.37556712963</v>
      </c>
      <c r="C175" s="1" t="n">
        <v>45960</v>
      </c>
      <c r="D175" t="inlineStr">
        <is>
          <t>VÄSTERNORRLANDS LÄN</t>
        </is>
      </c>
      <c r="E175" t="inlineStr">
        <is>
          <t>ÖRNSKÖLDSVIK</t>
        </is>
      </c>
      <c r="F175" t="inlineStr">
        <is>
          <t>Holmen skog AB</t>
        </is>
      </c>
      <c r="G175" t="n">
        <v>2.3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25080-2021</t>
        </is>
      </c>
      <c r="B176" s="1" t="n">
        <v>44341</v>
      </c>
      <c r="C176" s="1" t="n">
        <v>45960</v>
      </c>
      <c r="D176" t="inlineStr">
        <is>
          <t>VÄSTERNORRLANDS LÄN</t>
        </is>
      </c>
      <c r="E176" t="inlineStr">
        <is>
          <t>ÖRNSKÖLDSVIK</t>
        </is>
      </c>
      <c r="G176" t="n">
        <v>3.2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63394-2021</t>
        </is>
      </c>
      <c r="B177" s="1" t="n">
        <v>44505</v>
      </c>
      <c r="C177" s="1" t="n">
        <v>45960</v>
      </c>
      <c r="D177" t="inlineStr">
        <is>
          <t>VÄSTERNORRLANDS LÄN</t>
        </is>
      </c>
      <c r="E177" t="inlineStr">
        <is>
          <t>ÖRNSKÖLDSVIK</t>
        </is>
      </c>
      <c r="G177" t="n">
        <v>0.7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23001-2021</t>
        </is>
      </c>
      <c r="B178" s="1" t="n">
        <v>44328</v>
      </c>
      <c r="C178" s="1" t="n">
        <v>45960</v>
      </c>
      <c r="D178" t="inlineStr">
        <is>
          <t>VÄSTERNORRLANDS LÄN</t>
        </is>
      </c>
      <c r="E178" t="inlineStr">
        <is>
          <t>ÖRNSKÖLDSVIK</t>
        </is>
      </c>
      <c r="F178" t="inlineStr">
        <is>
          <t>Holmen skog AB</t>
        </is>
      </c>
      <c r="G178" t="n">
        <v>1.1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42365-2021</t>
        </is>
      </c>
      <c r="B179" s="1" t="n">
        <v>44427</v>
      </c>
      <c r="C179" s="1" t="n">
        <v>45960</v>
      </c>
      <c r="D179" t="inlineStr">
        <is>
          <t>VÄSTERNORRLANDS LÄN</t>
        </is>
      </c>
      <c r="E179" t="inlineStr">
        <is>
          <t>ÖRNSKÖLDSVIK</t>
        </is>
      </c>
      <c r="G179" t="n">
        <v>3.7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62404-2021</t>
        </is>
      </c>
      <c r="B180" s="1" t="n">
        <v>44503.48112268518</v>
      </c>
      <c r="C180" s="1" t="n">
        <v>45960</v>
      </c>
      <c r="D180" t="inlineStr">
        <is>
          <t>VÄSTERNORRLANDS LÄN</t>
        </is>
      </c>
      <c r="E180" t="inlineStr">
        <is>
          <t>ÖRNSKÖLDSVIK</t>
        </is>
      </c>
      <c r="F180" t="inlineStr">
        <is>
          <t>Holmen skog AB</t>
        </is>
      </c>
      <c r="G180" t="n">
        <v>0.8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26349-2021</t>
        </is>
      </c>
      <c r="B181" s="1" t="n">
        <v>44347</v>
      </c>
      <c r="C181" s="1" t="n">
        <v>45960</v>
      </c>
      <c r="D181" t="inlineStr">
        <is>
          <t>VÄSTERNORRLANDS LÄN</t>
        </is>
      </c>
      <c r="E181" t="inlineStr">
        <is>
          <t>ÖRNSKÖLDSVIK</t>
        </is>
      </c>
      <c r="F181" t="inlineStr">
        <is>
          <t>Holmen skog AB</t>
        </is>
      </c>
      <c r="G181" t="n">
        <v>2.1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35262-2022</t>
        </is>
      </c>
      <c r="B182" s="1" t="n">
        <v>44797</v>
      </c>
      <c r="C182" s="1" t="n">
        <v>45960</v>
      </c>
      <c r="D182" t="inlineStr">
        <is>
          <t>VÄSTERNORRLANDS LÄN</t>
        </is>
      </c>
      <c r="E182" t="inlineStr">
        <is>
          <t>ÖRNSKÖLDSVIK</t>
        </is>
      </c>
      <c r="G182" t="n">
        <v>5.2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54377-2021</t>
        </is>
      </c>
      <c r="B183" s="1" t="n">
        <v>44473.36232638889</v>
      </c>
      <c r="C183" s="1" t="n">
        <v>45960</v>
      </c>
      <c r="D183" t="inlineStr">
        <is>
          <t>VÄSTERNORRLANDS LÄN</t>
        </is>
      </c>
      <c r="E183" t="inlineStr">
        <is>
          <t>ÖRNSKÖLDSVIK</t>
        </is>
      </c>
      <c r="F183" t="inlineStr">
        <is>
          <t>Holmen skog AB</t>
        </is>
      </c>
      <c r="G183" t="n">
        <v>1.9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66751-2021</t>
        </is>
      </c>
      <c r="B184" s="1" t="n">
        <v>44521</v>
      </c>
      <c r="C184" s="1" t="n">
        <v>45960</v>
      </c>
      <c r="D184" t="inlineStr">
        <is>
          <t>VÄSTERNORRLANDS LÄN</t>
        </is>
      </c>
      <c r="E184" t="inlineStr">
        <is>
          <t>ÖRNSKÖLDSVIK</t>
        </is>
      </c>
      <c r="G184" t="n">
        <v>0.6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38117-2022</t>
        </is>
      </c>
      <c r="B185" s="1" t="n">
        <v>44811</v>
      </c>
      <c r="C185" s="1" t="n">
        <v>45960</v>
      </c>
      <c r="D185" t="inlineStr">
        <is>
          <t>VÄSTERNORRLANDS LÄN</t>
        </is>
      </c>
      <c r="E185" t="inlineStr">
        <is>
          <t>ÖRNSKÖLDSVIK</t>
        </is>
      </c>
      <c r="G185" t="n">
        <v>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3604-2021</t>
        </is>
      </c>
      <c r="B186" s="1" t="n">
        <v>44221</v>
      </c>
      <c r="C186" s="1" t="n">
        <v>45960</v>
      </c>
      <c r="D186" t="inlineStr">
        <is>
          <t>VÄSTERNORRLANDS LÄN</t>
        </is>
      </c>
      <c r="E186" t="inlineStr">
        <is>
          <t>ÖRNSKÖLDSVIK</t>
        </is>
      </c>
      <c r="G186" t="n">
        <v>5.1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29853-2021</t>
        </is>
      </c>
      <c r="B187" s="1" t="n">
        <v>44362</v>
      </c>
      <c r="C187" s="1" t="n">
        <v>45960</v>
      </c>
      <c r="D187" t="inlineStr">
        <is>
          <t>VÄSTERNORRLANDS LÄN</t>
        </is>
      </c>
      <c r="E187" t="inlineStr">
        <is>
          <t>ÖRNSKÖLDSVIK</t>
        </is>
      </c>
      <c r="G187" t="n">
        <v>1.4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47413-2021</t>
        </is>
      </c>
      <c r="B188" s="1" t="n">
        <v>44447</v>
      </c>
      <c r="C188" s="1" t="n">
        <v>45960</v>
      </c>
      <c r="D188" t="inlineStr">
        <is>
          <t>VÄSTERNORRLANDS LÄN</t>
        </is>
      </c>
      <c r="E188" t="inlineStr">
        <is>
          <t>ÖRNSKÖLDSVIK</t>
        </is>
      </c>
      <c r="F188" t="inlineStr">
        <is>
          <t>Holmen skog AB</t>
        </is>
      </c>
      <c r="G188" t="n">
        <v>0.4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56361-2021</t>
        </is>
      </c>
      <c r="B189" s="1" t="n">
        <v>44480.42358796296</v>
      </c>
      <c r="C189" s="1" t="n">
        <v>45960</v>
      </c>
      <c r="D189" t="inlineStr">
        <is>
          <t>VÄSTERNORRLANDS LÄN</t>
        </is>
      </c>
      <c r="E189" t="inlineStr">
        <is>
          <t>ÖRNSKÖLDSVIK</t>
        </is>
      </c>
      <c r="F189" t="inlineStr">
        <is>
          <t>Holmen skog AB</t>
        </is>
      </c>
      <c r="G189" t="n">
        <v>0.6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63806-2021</t>
        </is>
      </c>
      <c r="B190" s="1" t="n">
        <v>44508</v>
      </c>
      <c r="C190" s="1" t="n">
        <v>45960</v>
      </c>
      <c r="D190" t="inlineStr">
        <is>
          <t>VÄSTERNORRLANDS LÄN</t>
        </is>
      </c>
      <c r="E190" t="inlineStr">
        <is>
          <t>ÖRNSKÖLDSVIK</t>
        </is>
      </c>
      <c r="G190" t="n">
        <v>0.6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64108-2021</t>
        </is>
      </c>
      <c r="B191" s="1" t="n">
        <v>44509</v>
      </c>
      <c r="C191" s="1" t="n">
        <v>45960</v>
      </c>
      <c r="D191" t="inlineStr">
        <is>
          <t>VÄSTERNORRLANDS LÄN</t>
        </is>
      </c>
      <c r="E191" t="inlineStr">
        <is>
          <t>ÖRNSKÖLDSVIK</t>
        </is>
      </c>
      <c r="G191" t="n">
        <v>1.1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21790-2022</t>
        </is>
      </c>
      <c r="B192" s="1" t="n">
        <v>44708.56934027778</v>
      </c>
      <c r="C192" s="1" t="n">
        <v>45960</v>
      </c>
      <c r="D192" t="inlineStr">
        <is>
          <t>VÄSTERNORRLANDS LÄN</t>
        </is>
      </c>
      <c r="E192" t="inlineStr">
        <is>
          <t>ÖRNSKÖLDSVIK</t>
        </is>
      </c>
      <c r="F192" t="inlineStr">
        <is>
          <t>Holmen skog AB</t>
        </is>
      </c>
      <c r="G192" t="n">
        <v>2.9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48589-2021</t>
        </is>
      </c>
      <c r="B193" s="1" t="n">
        <v>44452</v>
      </c>
      <c r="C193" s="1" t="n">
        <v>45960</v>
      </c>
      <c r="D193" t="inlineStr">
        <is>
          <t>VÄSTERNORRLANDS LÄN</t>
        </is>
      </c>
      <c r="E193" t="inlineStr">
        <is>
          <t>ÖRNSKÖLDSVIK</t>
        </is>
      </c>
      <c r="G193" t="n">
        <v>1.9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44784-2022</t>
        </is>
      </c>
      <c r="B194" s="1" t="n">
        <v>44841.35232638889</v>
      </c>
      <c r="C194" s="1" t="n">
        <v>45960</v>
      </c>
      <c r="D194" t="inlineStr">
        <is>
          <t>VÄSTERNORRLANDS LÄN</t>
        </is>
      </c>
      <c r="E194" t="inlineStr">
        <is>
          <t>ÖRNSKÖLDSVIK</t>
        </is>
      </c>
      <c r="F194" t="inlineStr">
        <is>
          <t>Holmen skog AB</t>
        </is>
      </c>
      <c r="G194" t="n">
        <v>7.5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9028-2022</t>
        </is>
      </c>
      <c r="B195" s="1" t="n">
        <v>44615</v>
      </c>
      <c r="C195" s="1" t="n">
        <v>45960</v>
      </c>
      <c r="D195" t="inlineStr">
        <is>
          <t>VÄSTERNORRLANDS LÄN</t>
        </is>
      </c>
      <c r="E195" t="inlineStr">
        <is>
          <t>ÖRNSKÖLDSVIK</t>
        </is>
      </c>
      <c r="G195" t="n">
        <v>0.7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22351-2021</t>
        </is>
      </c>
      <c r="B196" s="1" t="n">
        <v>44326</v>
      </c>
      <c r="C196" s="1" t="n">
        <v>45960</v>
      </c>
      <c r="D196" t="inlineStr">
        <is>
          <t>VÄSTERNORRLANDS LÄN</t>
        </is>
      </c>
      <c r="E196" t="inlineStr">
        <is>
          <t>ÖRNSKÖLDSVIK</t>
        </is>
      </c>
      <c r="G196" t="n">
        <v>1.6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26190-2021</t>
        </is>
      </c>
      <c r="B197" s="1" t="n">
        <v>44347</v>
      </c>
      <c r="C197" s="1" t="n">
        <v>45960</v>
      </c>
      <c r="D197" t="inlineStr">
        <is>
          <t>VÄSTERNORRLANDS LÄN</t>
        </is>
      </c>
      <c r="E197" t="inlineStr">
        <is>
          <t>ÖRNSKÖLDSVIK</t>
        </is>
      </c>
      <c r="F197" t="inlineStr">
        <is>
          <t>Holmen skog AB</t>
        </is>
      </c>
      <c r="G197" t="n">
        <v>1.1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22344-2021</t>
        </is>
      </c>
      <c r="B198" s="1" t="n">
        <v>44326.54659722222</v>
      </c>
      <c r="C198" s="1" t="n">
        <v>45960</v>
      </c>
      <c r="D198" t="inlineStr">
        <is>
          <t>VÄSTERNORRLANDS LÄN</t>
        </is>
      </c>
      <c r="E198" t="inlineStr">
        <is>
          <t>ÖRNSKÖLDSVIK</t>
        </is>
      </c>
      <c r="G198" t="n">
        <v>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44442-2021</t>
        </is>
      </c>
      <c r="B199" s="1" t="n">
        <v>44435</v>
      </c>
      <c r="C199" s="1" t="n">
        <v>45960</v>
      </c>
      <c r="D199" t="inlineStr">
        <is>
          <t>VÄSTERNORRLANDS LÄN</t>
        </is>
      </c>
      <c r="E199" t="inlineStr">
        <is>
          <t>ÖRNSKÖLDSVIK</t>
        </is>
      </c>
      <c r="G199" t="n">
        <v>0.5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47058-2022</t>
        </is>
      </c>
      <c r="B200" s="1" t="n">
        <v>44852</v>
      </c>
      <c r="C200" s="1" t="n">
        <v>45960</v>
      </c>
      <c r="D200" t="inlineStr">
        <is>
          <t>VÄSTERNORRLANDS LÄN</t>
        </is>
      </c>
      <c r="E200" t="inlineStr">
        <is>
          <t>ÖRNSKÖLDSVIK</t>
        </is>
      </c>
      <c r="F200" t="inlineStr">
        <is>
          <t>Holmen skog AB</t>
        </is>
      </c>
      <c r="G200" t="n">
        <v>0.9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30716-2022</t>
        </is>
      </c>
      <c r="B201" s="1" t="n">
        <v>44763.94292824074</v>
      </c>
      <c r="C201" s="1" t="n">
        <v>45960</v>
      </c>
      <c r="D201" t="inlineStr">
        <is>
          <t>VÄSTERNORRLANDS LÄN</t>
        </is>
      </c>
      <c r="E201" t="inlineStr">
        <is>
          <t>ÖRNSKÖLDSVIK</t>
        </is>
      </c>
      <c r="F201" t="inlineStr">
        <is>
          <t>SCA</t>
        </is>
      </c>
      <c r="G201" t="n">
        <v>3.2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21706-2022</t>
        </is>
      </c>
      <c r="B202" s="1" t="n">
        <v>44707</v>
      </c>
      <c r="C202" s="1" t="n">
        <v>45960</v>
      </c>
      <c r="D202" t="inlineStr">
        <is>
          <t>VÄSTERNORRLANDS LÄN</t>
        </is>
      </c>
      <c r="E202" t="inlineStr">
        <is>
          <t>ÖRNSKÖLDSVIK</t>
        </is>
      </c>
      <c r="F202" t="inlineStr">
        <is>
          <t>SCA</t>
        </is>
      </c>
      <c r="G202" t="n">
        <v>2.3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56741-2021</t>
        </is>
      </c>
      <c r="B203" s="1" t="n">
        <v>44481</v>
      </c>
      <c r="C203" s="1" t="n">
        <v>45960</v>
      </c>
      <c r="D203" t="inlineStr">
        <is>
          <t>VÄSTERNORRLANDS LÄN</t>
        </is>
      </c>
      <c r="E203" t="inlineStr">
        <is>
          <t>ÖRNSKÖLDSVIK</t>
        </is>
      </c>
      <c r="F203" t="inlineStr">
        <is>
          <t>Holmen skog AB</t>
        </is>
      </c>
      <c r="G203" t="n">
        <v>1.7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69962-2021</t>
        </is>
      </c>
      <c r="B204" s="1" t="n">
        <v>44533</v>
      </c>
      <c r="C204" s="1" t="n">
        <v>45960</v>
      </c>
      <c r="D204" t="inlineStr">
        <is>
          <t>VÄSTERNORRLANDS LÄN</t>
        </is>
      </c>
      <c r="E204" t="inlineStr">
        <is>
          <t>ÖRNSKÖLDSVIK</t>
        </is>
      </c>
      <c r="G204" t="n">
        <v>1.8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2271-2022</t>
        </is>
      </c>
      <c r="B205" s="1" t="n">
        <v>44578</v>
      </c>
      <c r="C205" s="1" t="n">
        <v>45960</v>
      </c>
      <c r="D205" t="inlineStr">
        <is>
          <t>VÄSTERNORRLANDS LÄN</t>
        </is>
      </c>
      <c r="E205" t="inlineStr">
        <is>
          <t>ÖRNSKÖLDSVIK</t>
        </is>
      </c>
      <c r="G205" t="n">
        <v>4.2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27398-2021</t>
        </is>
      </c>
      <c r="B206" s="1" t="n">
        <v>44351</v>
      </c>
      <c r="C206" s="1" t="n">
        <v>45960</v>
      </c>
      <c r="D206" t="inlineStr">
        <is>
          <t>VÄSTERNORRLANDS LÄN</t>
        </is>
      </c>
      <c r="E206" t="inlineStr">
        <is>
          <t>ÖRNSKÖLDSVIK</t>
        </is>
      </c>
      <c r="G206" t="n">
        <v>2.6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17940-2022</t>
        </is>
      </c>
      <c r="B207" s="1" t="n">
        <v>44683</v>
      </c>
      <c r="C207" s="1" t="n">
        <v>45960</v>
      </c>
      <c r="D207" t="inlineStr">
        <is>
          <t>VÄSTERNORRLANDS LÄN</t>
        </is>
      </c>
      <c r="E207" t="inlineStr">
        <is>
          <t>ÖRNSKÖLDSVIK</t>
        </is>
      </c>
      <c r="G207" t="n">
        <v>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27519-2021</t>
        </is>
      </c>
      <c r="B208" s="1" t="n">
        <v>44351</v>
      </c>
      <c r="C208" s="1" t="n">
        <v>45960</v>
      </c>
      <c r="D208" t="inlineStr">
        <is>
          <t>VÄSTERNORRLANDS LÄN</t>
        </is>
      </c>
      <c r="E208" t="inlineStr">
        <is>
          <t>ÖRNSKÖLDSVIK</t>
        </is>
      </c>
      <c r="F208" t="inlineStr">
        <is>
          <t>Holmen skog AB</t>
        </is>
      </c>
      <c r="G208" t="n">
        <v>0.5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38157-2021</t>
        </is>
      </c>
      <c r="B209" s="1" t="n">
        <v>44405.4246412037</v>
      </c>
      <c r="C209" s="1" t="n">
        <v>45960</v>
      </c>
      <c r="D209" t="inlineStr">
        <is>
          <t>VÄSTERNORRLANDS LÄN</t>
        </is>
      </c>
      <c r="E209" t="inlineStr">
        <is>
          <t>ÖRNSKÖLDSVIK</t>
        </is>
      </c>
      <c r="G209" t="n">
        <v>1.5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41166-2022</t>
        </is>
      </c>
      <c r="B210" s="1" t="n">
        <v>44825.94456018518</v>
      </c>
      <c r="C210" s="1" t="n">
        <v>45960</v>
      </c>
      <c r="D210" t="inlineStr">
        <is>
          <t>VÄSTERNORRLANDS LÄN</t>
        </is>
      </c>
      <c r="E210" t="inlineStr">
        <is>
          <t>ÖRNSKÖLDSVIK</t>
        </is>
      </c>
      <c r="F210" t="inlineStr">
        <is>
          <t>SCA</t>
        </is>
      </c>
      <c r="G210" t="n">
        <v>1.7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10236-2021</t>
        </is>
      </c>
      <c r="B211" s="1" t="n">
        <v>44256</v>
      </c>
      <c r="C211" s="1" t="n">
        <v>45960</v>
      </c>
      <c r="D211" t="inlineStr">
        <is>
          <t>VÄSTERNORRLANDS LÄN</t>
        </is>
      </c>
      <c r="E211" t="inlineStr">
        <is>
          <t>ÖRNSKÖLDSVIK</t>
        </is>
      </c>
      <c r="G211" t="n">
        <v>3.6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10601-2021</t>
        </is>
      </c>
      <c r="B212" s="1" t="n">
        <v>44258</v>
      </c>
      <c r="C212" s="1" t="n">
        <v>45960</v>
      </c>
      <c r="D212" t="inlineStr">
        <is>
          <t>VÄSTERNORRLANDS LÄN</t>
        </is>
      </c>
      <c r="E212" t="inlineStr">
        <is>
          <t>ÖRNSKÖLDSVIK</t>
        </is>
      </c>
      <c r="G212" t="n">
        <v>3.9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25609-2021</t>
        </is>
      </c>
      <c r="B213" s="1" t="n">
        <v>44343</v>
      </c>
      <c r="C213" s="1" t="n">
        <v>45960</v>
      </c>
      <c r="D213" t="inlineStr">
        <is>
          <t>VÄSTERNORRLANDS LÄN</t>
        </is>
      </c>
      <c r="E213" t="inlineStr">
        <is>
          <t>ÖRNSKÖLDSVIK</t>
        </is>
      </c>
      <c r="G213" t="n">
        <v>0.8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41515-2021</t>
        </is>
      </c>
      <c r="B214" s="1" t="n">
        <v>44424</v>
      </c>
      <c r="C214" s="1" t="n">
        <v>45960</v>
      </c>
      <c r="D214" t="inlineStr">
        <is>
          <t>VÄSTERNORRLANDS LÄN</t>
        </is>
      </c>
      <c r="E214" t="inlineStr">
        <is>
          <t>ÖRNSKÖLDSVIK</t>
        </is>
      </c>
      <c r="G214" t="n">
        <v>0.8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21870-2022</t>
        </is>
      </c>
      <c r="B215" s="1" t="n">
        <v>44711</v>
      </c>
      <c r="C215" s="1" t="n">
        <v>45960</v>
      </c>
      <c r="D215" t="inlineStr">
        <is>
          <t>VÄSTERNORRLANDS LÄN</t>
        </is>
      </c>
      <c r="E215" t="inlineStr">
        <is>
          <t>ÖRNSKÖLDSVIK</t>
        </is>
      </c>
      <c r="G215" t="n">
        <v>9.699999999999999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29727-2021</t>
        </is>
      </c>
      <c r="B216" s="1" t="n">
        <v>44362</v>
      </c>
      <c r="C216" s="1" t="n">
        <v>45960</v>
      </c>
      <c r="D216" t="inlineStr">
        <is>
          <t>VÄSTERNORRLANDS LÄN</t>
        </is>
      </c>
      <c r="E216" t="inlineStr">
        <is>
          <t>ÖRNSKÖLDSVIK</t>
        </is>
      </c>
      <c r="F216" t="inlineStr">
        <is>
          <t>Holmen skog AB</t>
        </is>
      </c>
      <c r="G216" t="n">
        <v>0.8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41374-2021</t>
        </is>
      </c>
      <c r="B217" s="1" t="n">
        <v>44424</v>
      </c>
      <c r="C217" s="1" t="n">
        <v>45960</v>
      </c>
      <c r="D217" t="inlineStr">
        <is>
          <t>VÄSTERNORRLANDS LÄN</t>
        </is>
      </c>
      <c r="E217" t="inlineStr">
        <is>
          <t>ÖRNSKÖLDSVIK</t>
        </is>
      </c>
      <c r="F217" t="inlineStr">
        <is>
          <t>Holmen skog AB</t>
        </is>
      </c>
      <c r="G217" t="n">
        <v>2.5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689-2022</t>
        </is>
      </c>
      <c r="B218" s="1" t="n">
        <v>44566</v>
      </c>
      <c r="C218" s="1" t="n">
        <v>45960</v>
      </c>
      <c r="D218" t="inlineStr">
        <is>
          <t>VÄSTERNORRLANDS LÄN</t>
        </is>
      </c>
      <c r="E218" t="inlineStr">
        <is>
          <t>ÖRNSKÖLDSVIK</t>
        </is>
      </c>
      <c r="G218" t="n">
        <v>1.7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64434-2021</t>
        </is>
      </c>
      <c r="B219" s="1" t="n">
        <v>44511.47248842593</v>
      </c>
      <c r="C219" s="1" t="n">
        <v>45960</v>
      </c>
      <c r="D219" t="inlineStr">
        <is>
          <t>VÄSTERNORRLANDS LÄN</t>
        </is>
      </c>
      <c r="E219" t="inlineStr">
        <is>
          <t>ÖRNSKÖLDSVIK</t>
        </is>
      </c>
      <c r="F219" t="inlineStr">
        <is>
          <t>Holmen skog AB</t>
        </is>
      </c>
      <c r="G219" t="n">
        <v>3.2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64542-2021</t>
        </is>
      </c>
      <c r="B220" s="1" t="n">
        <v>44511</v>
      </c>
      <c r="C220" s="1" t="n">
        <v>45960</v>
      </c>
      <c r="D220" t="inlineStr">
        <is>
          <t>VÄSTERNORRLANDS LÄN</t>
        </is>
      </c>
      <c r="E220" t="inlineStr">
        <is>
          <t>ÖRNSKÖLDSVIK</t>
        </is>
      </c>
      <c r="G220" t="n">
        <v>1.5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38818-2021</t>
        </is>
      </c>
      <c r="B221" s="1" t="n">
        <v>44411.31755787037</v>
      </c>
      <c r="C221" s="1" t="n">
        <v>45960</v>
      </c>
      <c r="D221" t="inlineStr">
        <is>
          <t>VÄSTERNORRLANDS LÄN</t>
        </is>
      </c>
      <c r="E221" t="inlineStr">
        <is>
          <t>ÖRNSKÖLDSVIK</t>
        </is>
      </c>
      <c r="G221" t="n">
        <v>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45799-2021</t>
        </is>
      </c>
      <c r="B222" s="1" t="n">
        <v>44441.48052083333</v>
      </c>
      <c r="C222" s="1" t="n">
        <v>45960</v>
      </c>
      <c r="D222" t="inlineStr">
        <is>
          <t>VÄSTERNORRLANDS LÄN</t>
        </is>
      </c>
      <c r="E222" t="inlineStr">
        <is>
          <t>ÖRNSKÖLDSVIK</t>
        </is>
      </c>
      <c r="G222" t="n">
        <v>1.9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45874-2021</t>
        </is>
      </c>
      <c r="B223" s="1" t="n">
        <v>44441</v>
      </c>
      <c r="C223" s="1" t="n">
        <v>45960</v>
      </c>
      <c r="D223" t="inlineStr">
        <is>
          <t>VÄSTERNORRLANDS LÄN</t>
        </is>
      </c>
      <c r="E223" t="inlineStr">
        <is>
          <t>ÖRNSKÖLDSVIK</t>
        </is>
      </c>
      <c r="F223" t="inlineStr">
        <is>
          <t>Holmen skog AB</t>
        </is>
      </c>
      <c r="G223" t="n">
        <v>8.6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66226-2020</t>
        </is>
      </c>
      <c r="B224" s="1" t="n">
        <v>44175.89910879629</v>
      </c>
      <c r="C224" s="1" t="n">
        <v>45960</v>
      </c>
      <c r="D224" t="inlineStr">
        <is>
          <t>VÄSTERNORRLANDS LÄN</t>
        </is>
      </c>
      <c r="E224" t="inlineStr">
        <is>
          <t>ÖRNSKÖLDSVIK</t>
        </is>
      </c>
      <c r="G224" t="n">
        <v>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65503-2021</t>
        </is>
      </c>
      <c r="B225" s="1" t="n">
        <v>44516.39268518519</v>
      </c>
      <c r="C225" s="1" t="n">
        <v>45960</v>
      </c>
      <c r="D225" t="inlineStr">
        <is>
          <t>VÄSTERNORRLANDS LÄN</t>
        </is>
      </c>
      <c r="E225" t="inlineStr">
        <is>
          <t>ÖRNSKÖLDSVIK</t>
        </is>
      </c>
      <c r="F225" t="inlineStr">
        <is>
          <t>Holmen skog AB</t>
        </is>
      </c>
      <c r="G225" t="n">
        <v>4.5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25976-2022</t>
        </is>
      </c>
      <c r="B226" s="1" t="n">
        <v>44734</v>
      </c>
      <c r="C226" s="1" t="n">
        <v>45960</v>
      </c>
      <c r="D226" t="inlineStr">
        <is>
          <t>VÄSTERNORRLANDS LÄN</t>
        </is>
      </c>
      <c r="E226" t="inlineStr">
        <is>
          <t>ÖRNSKÖLDSVIK</t>
        </is>
      </c>
      <c r="F226" t="inlineStr">
        <is>
          <t>Holmen skog AB</t>
        </is>
      </c>
      <c r="G226" t="n">
        <v>1.4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62569-2021</t>
        </is>
      </c>
      <c r="B227" s="1" t="n">
        <v>44503.64755787037</v>
      </c>
      <c r="C227" s="1" t="n">
        <v>45960</v>
      </c>
      <c r="D227" t="inlineStr">
        <is>
          <t>VÄSTERNORRLANDS LÄN</t>
        </is>
      </c>
      <c r="E227" t="inlineStr">
        <is>
          <t>ÖRNSKÖLDSVIK</t>
        </is>
      </c>
      <c r="F227" t="inlineStr">
        <is>
          <t>Holmen skog AB</t>
        </is>
      </c>
      <c r="G227" t="n">
        <v>0.5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35075-2022</t>
        </is>
      </c>
      <c r="B228" s="1" t="n">
        <v>44797</v>
      </c>
      <c r="C228" s="1" t="n">
        <v>45960</v>
      </c>
      <c r="D228" t="inlineStr">
        <is>
          <t>VÄSTERNORRLANDS LÄN</t>
        </is>
      </c>
      <c r="E228" t="inlineStr">
        <is>
          <t>ÖRNSKÖLDSVIK</t>
        </is>
      </c>
      <c r="F228" t="inlineStr">
        <is>
          <t>Holmen skog AB</t>
        </is>
      </c>
      <c r="G228" t="n">
        <v>2.5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35204-2022</t>
        </is>
      </c>
      <c r="B229" s="1" t="n">
        <v>44797</v>
      </c>
      <c r="C229" s="1" t="n">
        <v>45960</v>
      </c>
      <c r="D229" t="inlineStr">
        <is>
          <t>VÄSTERNORRLANDS LÄN</t>
        </is>
      </c>
      <c r="E229" t="inlineStr">
        <is>
          <t>ÖRNSKÖLDSVIK</t>
        </is>
      </c>
      <c r="F229" t="inlineStr">
        <is>
          <t>Holmen skog AB</t>
        </is>
      </c>
      <c r="G229" t="n">
        <v>6.8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47672-2021</t>
        </is>
      </c>
      <c r="B230" s="1" t="n">
        <v>44448</v>
      </c>
      <c r="C230" s="1" t="n">
        <v>45960</v>
      </c>
      <c r="D230" t="inlineStr">
        <is>
          <t>VÄSTERNORRLANDS LÄN</t>
        </is>
      </c>
      <c r="E230" t="inlineStr">
        <is>
          <t>ÖRNSKÖLDSVIK</t>
        </is>
      </c>
      <c r="G230" t="n">
        <v>0.9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40413-2022</t>
        </is>
      </c>
      <c r="B231" s="1" t="n">
        <v>44823</v>
      </c>
      <c r="C231" s="1" t="n">
        <v>45960</v>
      </c>
      <c r="D231" t="inlineStr">
        <is>
          <t>VÄSTERNORRLANDS LÄN</t>
        </is>
      </c>
      <c r="E231" t="inlineStr">
        <is>
          <t>ÖRNSKÖLDSVIK</t>
        </is>
      </c>
      <c r="F231" t="inlineStr">
        <is>
          <t>Holmen skog AB</t>
        </is>
      </c>
      <c r="G231" t="n">
        <v>23.3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17781-2022</t>
        </is>
      </c>
      <c r="B232" s="1" t="n">
        <v>44682</v>
      </c>
      <c r="C232" s="1" t="n">
        <v>45960</v>
      </c>
      <c r="D232" t="inlineStr">
        <is>
          <t>VÄSTERNORRLANDS LÄN</t>
        </is>
      </c>
      <c r="E232" t="inlineStr">
        <is>
          <t>ÖRNSKÖLDSVIK</t>
        </is>
      </c>
      <c r="G232" t="n">
        <v>0.3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19940-2021</t>
        </is>
      </c>
      <c r="B233" s="1" t="n">
        <v>44313</v>
      </c>
      <c r="C233" s="1" t="n">
        <v>45960</v>
      </c>
      <c r="D233" t="inlineStr">
        <is>
          <t>VÄSTERNORRLANDS LÄN</t>
        </is>
      </c>
      <c r="E233" t="inlineStr">
        <is>
          <t>ÖRNSKÖLDSVIK</t>
        </is>
      </c>
      <c r="G233" t="n">
        <v>2.4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68815-2021</t>
        </is>
      </c>
      <c r="B234" s="1" t="n">
        <v>44529</v>
      </c>
      <c r="C234" s="1" t="n">
        <v>45960</v>
      </c>
      <c r="D234" t="inlineStr">
        <is>
          <t>VÄSTERNORRLANDS LÄN</t>
        </is>
      </c>
      <c r="E234" t="inlineStr">
        <is>
          <t>ÖRNSKÖLDSVIK</t>
        </is>
      </c>
      <c r="G234" t="n">
        <v>0.9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50243-2022</t>
        </is>
      </c>
      <c r="B235" s="1" t="n">
        <v>44865</v>
      </c>
      <c r="C235" s="1" t="n">
        <v>45960</v>
      </c>
      <c r="D235" t="inlineStr">
        <is>
          <t>VÄSTERNORRLANDS LÄN</t>
        </is>
      </c>
      <c r="E235" t="inlineStr">
        <is>
          <t>ÖRNSKÖLDSVIK</t>
        </is>
      </c>
      <c r="F235" t="inlineStr">
        <is>
          <t>Holmen skog AB</t>
        </is>
      </c>
      <c r="G235" t="n">
        <v>2.3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62647-2021</t>
        </is>
      </c>
      <c r="B236" s="1" t="n">
        <v>44503</v>
      </c>
      <c r="C236" s="1" t="n">
        <v>45960</v>
      </c>
      <c r="D236" t="inlineStr">
        <is>
          <t>VÄSTERNORRLANDS LÄN</t>
        </is>
      </c>
      <c r="E236" t="inlineStr">
        <is>
          <t>ÖRNSKÖLDSVIK</t>
        </is>
      </c>
      <c r="G236" t="n">
        <v>1.6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70770-2021</t>
        </is>
      </c>
      <c r="B237" s="1" t="n">
        <v>44536</v>
      </c>
      <c r="C237" s="1" t="n">
        <v>45960</v>
      </c>
      <c r="D237" t="inlineStr">
        <is>
          <t>VÄSTERNORRLANDS LÄN</t>
        </is>
      </c>
      <c r="E237" t="inlineStr">
        <is>
          <t>ÖRNSKÖLDSVIK</t>
        </is>
      </c>
      <c r="G237" t="n">
        <v>0.8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21703-2022</t>
        </is>
      </c>
      <c r="B238" s="1" t="n">
        <v>44707</v>
      </c>
      <c r="C238" s="1" t="n">
        <v>45960</v>
      </c>
      <c r="D238" t="inlineStr">
        <is>
          <t>VÄSTERNORRLANDS LÄN</t>
        </is>
      </c>
      <c r="E238" t="inlineStr">
        <is>
          <t>ÖRNSKÖLDSVIK</t>
        </is>
      </c>
      <c r="F238" t="inlineStr">
        <is>
          <t>SCA</t>
        </is>
      </c>
      <c r="G238" t="n">
        <v>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21705-2022</t>
        </is>
      </c>
      <c r="B239" s="1" t="n">
        <v>44707.93960648148</v>
      </c>
      <c r="C239" s="1" t="n">
        <v>45960</v>
      </c>
      <c r="D239" t="inlineStr">
        <is>
          <t>VÄSTERNORRLANDS LÄN</t>
        </is>
      </c>
      <c r="E239" t="inlineStr">
        <is>
          <t>ÖRNSKÖLDSVIK</t>
        </is>
      </c>
      <c r="F239" t="inlineStr">
        <is>
          <t>SCA</t>
        </is>
      </c>
      <c r="G239" t="n">
        <v>0.4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45894-2022</t>
        </is>
      </c>
      <c r="B240" s="1" t="n">
        <v>44846</v>
      </c>
      <c r="C240" s="1" t="n">
        <v>45960</v>
      </c>
      <c r="D240" t="inlineStr">
        <is>
          <t>VÄSTERNORRLANDS LÄN</t>
        </is>
      </c>
      <c r="E240" t="inlineStr">
        <is>
          <t>ÖRNSKÖLDSVIK</t>
        </is>
      </c>
      <c r="G240" t="n">
        <v>8.5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46712-2022</t>
        </is>
      </c>
      <c r="B241" s="1" t="n">
        <v>44851.39305555556</v>
      </c>
      <c r="C241" s="1" t="n">
        <v>45960</v>
      </c>
      <c r="D241" t="inlineStr">
        <is>
          <t>VÄSTERNORRLANDS LÄN</t>
        </is>
      </c>
      <c r="E241" t="inlineStr">
        <is>
          <t>ÖRNSKÖLDSVIK</t>
        </is>
      </c>
      <c r="F241" t="inlineStr">
        <is>
          <t>Holmen skog AB</t>
        </is>
      </c>
      <c r="G241" t="n">
        <v>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25295-2021</t>
        </is>
      </c>
      <c r="B242" s="1" t="n">
        <v>44342.4872337963</v>
      </c>
      <c r="C242" s="1" t="n">
        <v>45960</v>
      </c>
      <c r="D242" t="inlineStr">
        <is>
          <t>VÄSTERNORRLANDS LÄN</t>
        </is>
      </c>
      <c r="E242" t="inlineStr">
        <is>
          <t>ÖRNSKÖLDSVIK</t>
        </is>
      </c>
      <c r="G242" t="n">
        <v>3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32861-2022</t>
        </is>
      </c>
      <c r="B243" s="1" t="n">
        <v>44784.49347222222</v>
      </c>
      <c r="C243" s="1" t="n">
        <v>45960</v>
      </c>
      <c r="D243" t="inlineStr">
        <is>
          <t>VÄSTERNORRLANDS LÄN</t>
        </is>
      </c>
      <c r="E243" t="inlineStr">
        <is>
          <t>ÖRNSKÖLDSVIK</t>
        </is>
      </c>
      <c r="G243" t="n">
        <v>5.2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31918-2022</t>
        </is>
      </c>
      <c r="B244" s="1" t="n">
        <v>44777.59334490741</v>
      </c>
      <c r="C244" s="1" t="n">
        <v>45960</v>
      </c>
      <c r="D244" t="inlineStr">
        <is>
          <t>VÄSTERNORRLANDS LÄN</t>
        </is>
      </c>
      <c r="E244" t="inlineStr">
        <is>
          <t>ÖRNSKÖLDSVIK</t>
        </is>
      </c>
      <c r="F244" t="inlineStr">
        <is>
          <t>Holmen skog AB</t>
        </is>
      </c>
      <c r="G244" t="n">
        <v>3.2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27297-2021</t>
        </is>
      </c>
      <c r="B245" s="1" t="n">
        <v>44351</v>
      </c>
      <c r="C245" s="1" t="n">
        <v>45960</v>
      </c>
      <c r="D245" t="inlineStr">
        <is>
          <t>VÄSTERNORRLANDS LÄN</t>
        </is>
      </c>
      <c r="E245" t="inlineStr">
        <is>
          <t>ÖRNSKÖLDSVIK</t>
        </is>
      </c>
      <c r="F245" t="inlineStr">
        <is>
          <t>Holmen skog AB</t>
        </is>
      </c>
      <c r="G245" t="n">
        <v>1.3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4794-2022</t>
        </is>
      </c>
      <c r="B246" s="1" t="n">
        <v>44592</v>
      </c>
      <c r="C246" s="1" t="n">
        <v>45960</v>
      </c>
      <c r="D246" t="inlineStr">
        <is>
          <t>VÄSTERNORRLANDS LÄN</t>
        </is>
      </c>
      <c r="E246" t="inlineStr">
        <is>
          <t>ÖRNSKÖLDSVIK</t>
        </is>
      </c>
      <c r="G246" t="n">
        <v>1.1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69771-2021</t>
        </is>
      </c>
      <c r="B247" s="1" t="n">
        <v>44532</v>
      </c>
      <c r="C247" s="1" t="n">
        <v>45960</v>
      </c>
      <c r="D247" t="inlineStr">
        <is>
          <t>VÄSTERNORRLANDS LÄN</t>
        </is>
      </c>
      <c r="E247" t="inlineStr">
        <is>
          <t>ÖRNSKÖLDSVIK</t>
        </is>
      </c>
      <c r="G247" t="n">
        <v>0.7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29760-2021</t>
        </is>
      </c>
      <c r="B248" s="1" t="n">
        <v>44362</v>
      </c>
      <c r="C248" s="1" t="n">
        <v>45960</v>
      </c>
      <c r="D248" t="inlineStr">
        <is>
          <t>VÄSTERNORRLANDS LÄN</t>
        </is>
      </c>
      <c r="E248" t="inlineStr">
        <is>
          <t>ÖRNSKÖLDSVIK</t>
        </is>
      </c>
      <c r="F248" t="inlineStr">
        <is>
          <t>Holmen skog AB</t>
        </is>
      </c>
      <c r="G248" t="n">
        <v>1.6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32197-2021</t>
        </is>
      </c>
      <c r="B249" s="1" t="n">
        <v>44371</v>
      </c>
      <c r="C249" s="1" t="n">
        <v>45960</v>
      </c>
      <c r="D249" t="inlineStr">
        <is>
          <t>VÄSTERNORRLANDS LÄN</t>
        </is>
      </c>
      <c r="E249" t="inlineStr">
        <is>
          <t>ÖRNSKÖLDSVIK</t>
        </is>
      </c>
      <c r="G249" t="n">
        <v>1.2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48121-2022</t>
        </is>
      </c>
      <c r="B250" s="1" t="n">
        <v>44857.71650462963</v>
      </c>
      <c r="C250" s="1" t="n">
        <v>45960</v>
      </c>
      <c r="D250" t="inlineStr">
        <is>
          <t>VÄSTERNORRLANDS LÄN</t>
        </is>
      </c>
      <c r="E250" t="inlineStr">
        <is>
          <t>ÖRNSKÖLDSVIK</t>
        </is>
      </c>
      <c r="G250" t="n">
        <v>1.3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26635-2022</t>
        </is>
      </c>
      <c r="B251" s="1" t="n">
        <v>44739</v>
      </c>
      <c r="C251" s="1" t="n">
        <v>45960</v>
      </c>
      <c r="D251" t="inlineStr">
        <is>
          <t>VÄSTERNORRLANDS LÄN</t>
        </is>
      </c>
      <c r="E251" t="inlineStr">
        <is>
          <t>ÖRNSKÖLDSVIK</t>
        </is>
      </c>
      <c r="F251" t="inlineStr">
        <is>
          <t>Holmen skog AB</t>
        </is>
      </c>
      <c r="G251" t="n">
        <v>1.8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56463-2020</t>
        </is>
      </c>
      <c r="B252" s="1" t="n">
        <v>44137</v>
      </c>
      <c r="C252" s="1" t="n">
        <v>45960</v>
      </c>
      <c r="D252" t="inlineStr">
        <is>
          <t>VÄSTERNORRLANDS LÄN</t>
        </is>
      </c>
      <c r="E252" t="inlineStr">
        <is>
          <t>ÖRNSKÖLDSVIK</t>
        </is>
      </c>
      <c r="F252" t="inlineStr">
        <is>
          <t>Holmen skog AB</t>
        </is>
      </c>
      <c r="G252" t="n">
        <v>0.5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47767-2021</t>
        </is>
      </c>
      <c r="B253" s="1" t="n">
        <v>44448</v>
      </c>
      <c r="C253" s="1" t="n">
        <v>45960</v>
      </c>
      <c r="D253" t="inlineStr">
        <is>
          <t>VÄSTERNORRLANDS LÄN</t>
        </is>
      </c>
      <c r="E253" t="inlineStr">
        <is>
          <t>ÖRNSKÖLDSVIK</t>
        </is>
      </c>
      <c r="F253" t="inlineStr">
        <is>
          <t>Holmen skog AB</t>
        </is>
      </c>
      <c r="G253" t="n">
        <v>3.4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47783-2021</t>
        </is>
      </c>
      <c r="B254" s="1" t="n">
        <v>44448.59229166667</v>
      </c>
      <c r="C254" s="1" t="n">
        <v>45960</v>
      </c>
      <c r="D254" t="inlineStr">
        <is>
          <t>VÄSTERNORRLANDS LÄN</t>
        </is>
      </c>
      <c r="E254" t="inlineStr">
        <is>
          <t>ÖRNSKÖLDSVIK</t>
        </is>
      </c>
      <c r="F254" t="inlineStr">
        <is>
          <t>Holmen skog AB</t>
        </is>
      </c>
      <c r="G254" t="n">
        <v>3.8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26844-2022</t>
        </is>
      </c>
      <c r="B255" s="1" t="n">
        <v>44740</v>
      </c>
      <c r="C255" s="1" t="n">
        <v>45960</v>
      </c>
      <c r="D255" t="inlineStr">
        <is>
          <t>VÄSTERNORRLANDS LÄN</t>
        </is>
      </c>
      <c r="E255" t="inlineStr">
        <is>
          <t>ÖRNSKÖLDSVIK</t>
        </is>
      </c>
      <c r="G255" t="n">
        <v>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26847-2022</t>
        </is>
      </c>
      <c r="B256" s="1" t="n">
        <v>44740.49112268518</v>
      </c>
      <c r="C256" s="1" t="n">
        <v>45960</v>
      </c>
      <c r="D256" t="inlineStr">
        <is>
          <t>VÄSTERNORRLANDS LÄN</t>
        </is>
      </c>
      <c r="E256" t="inlineStr">
        <is>
          <t>ÖRNSKÖLDSVIK</t>
        </is>
      </c>
      <c r="G256" t="n">
        <v>0.7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23574-2021</t>
        </is>
      </c>
      <c r="B257" s="1" t="n">
        <v>44334</v>
      </c>
      <c r="C257" s="1" t="n">
        <v>45960</v>
      </c>
      <c r="D257" t="inlineStr">
        <is>
          <t>VÄSTERNORRLANDS LÄN</t>
        </is>
      </c>
      <c r="E257" t="inlineStr">
        <is>
          <t>ÖRNSKÖLDSVIK</t>
        </is>
      </c>
      <c r="G257" t="n">
        <v>1.6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33555-2022</t>
        </is>
      </c>
      <c r="B258" s="1" t="n">
        <v>44789</v>
      </c>
      <c r="C258" s="1" t="n">
        <v>45960</v>
      </c>
      <c r="D258" t="inlineStr">
        <is>
          <t>VÄSTERNORRLANDS LÄN</t>
        </is>
      </c>
      <c r="E258" t="inlineStr">
        <is>
          <t>ÖRNSKÖLDSVIK</t>
        </is>
      </c>
      <c r="G258" t="n">
        <v>2.9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53215-2021</t>
        </is>
      </c>
      <c r="B259" s="1" t="n">
        <v>44468</v>
      </c>
      <c r="C259" s="1" t="n">
        <v>45960</v>
      </c>
      <c r="D259" t="inlineStr">
        <is>
          <t>VÄSTERNORRLANDS LÄN</t>
        </is>
      </c>
      <c r="E259" t="inlineStr">
        <is>
          <t>ÖRNSKÖLDSVIK</t>
        </is>
      </c>
      <c r="G259" t="n">
        <v>7.2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4172-2021</t>
        </is>
      </c>
      <c r="B260" s="1" t="n">
        <v>44218</v>
      </c>
      <c r="C260" s="1" t="n">
        <v>45960</v>
      </c>
      <c r="D260" t="inlineStr">
        <is>
          <t>VÄSTERNORRLANDS LÄN</t>
        </is>
      </c>
      <c r="E260" t="inlineStr">
        <is>
          <t>ÖRNSKÖLDSVIK</t>
        </is>
      </c>
      <c r="F260" t="inlineStr">
        <is>
          <t>Kyrkan</t>
        </is>
      </c>
      <c r="G260" t="n">
        <v>8.699999999999999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29959-2021</t>
        </is>
      </c>
      <c r="B261" s="1" t="n">
        <v>44362</v>
      </c>
      <c r="C261" s="1" t="n">
        <v>45960</v>
      </c>
      <c r="D261" t="inlineStr">
        <is>
          <t>VÄSTERNORRLANDS LÄN</t>
        </is>
      </c>
      <c r="E261" t="inlineStr">
        <is>
          <t>ÖRNSKÖLDSVIK</t>
        </is>
      </c>
      <c r="G261" t="n">
        <v>0.8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7505-2021</t>
        </is>
      </c>
      <c r="B262" s="1" t="n">
        <v>44239</v>
      </c>
      <c r="C262" s="1" t="n">
        <v>45960</v>
      </c>
      <c r="D262" t="inlineStr">
        <is>
          <t>VÄSTERNORRLANDS LÄN</t>
        </is>
      </c>
      <c r="E262" t="inlineStr">
        <is>
          <t>ÖRNSKÖLDSVIK</t>
        </is>
      </c>
      <c r="G262" t="n">
        <v>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10970-2021</t>
        </is>
      </c>
      <c r="B263" s="1" t="n">
        <v>44260</v>
      </c>
      <c r="C263" s="1" t="n">
        <v>45960</v>
      </c>
      <c r="D263" t="inlineStr">
        <is>
          <t>VÄSTERNORRLANDS LÄN</t>
        </is>
      </c>
      <c r="E263" t="inlineStr">
        <is>
          <t>ÖRNSKÖLDSVIK</t>
        </is>
      </c>
      <c r="G263" t="n">
        <v>3.2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44437-2021</t>
        </is>
      </c>
      <c r="B264" s="1" t="n">
        <v>44435</v>
      </c>
      <c r="C264" s="1" t="n">
        <v>45960</v>
      </c>
      <c r="D264" t="inlineStr">
        <is>
          <t>VÄSTERNORRLANDS LÄN</t>
        </is>
      </c>
      <c r="E264" t="inlineStr">
        <is>
          <t>ÖRNSKÖLDSVIK</t>
        </is>
      </c>
      <c r="G264" t="n">
        <v>3.1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4428-2022</t>
        </is>
      </c>
      <c r="B265" s="1" t="n">
        <v>44589</v>
      </c>
      <c r="C265" s="1" t="n">
        <v>45960</v>
      </c>
      <c r="D265" t="inlineStr">
        <is>
          <t>VÄSTERNORRLANDS LÄN</t>
        </is>
      </c>
      <c r="E265" t="inlineStr">
        <is>
          <t>ÖRNSKÖLDSVIK</t>
        </is>
      </c>
      <c r="G265" t="n">
        <v>0.6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65577-2021</t>
        </is>
      </c>
      <c r="B266" s="1" t="n">
        <v>44516</v>
      </c>
      <c r="C266" s="1" t="n">
        <v>45960</v>
      </c>
      <c r="D266" t="inlineStr">
        <is>
          <t>VÄSTERNORRLANDS LÄN</t>
        </is>
      </c>
      <c r="E266" t="inlineStr">
        <is>
          <t>ÖRNSKÖLDSVIK</t>
        </is>
      </c>
      <c r="G266" t="n">
        <v>0.8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64113-2021</t>
        </is>
      </c>
      <c r="B267" s="1" t="n">
        <v>44509</v>
      </c>
      <c r="C267" s="1" t="n">
        <v>45960</v>
      </c>
      <c r="D267" t="inlineStr">
        <is>
          <t>VÄSTERNORRLANDS LÄN</t>
        </is>
      </c>
      <c r="E267" t="inlineStr">
        <is>
          <t>ÖRNSKÖLDSVIK</t>
        </is>
      </c>
      <c r="G267" t="n">
        <v>0.4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41392-2021</t>
        </is>
      </c>
      <c r="B268" s="1" t="n">
        <v>44424</v>
      </c>
      <c r="C268" s="1" t="n">
        <v>45960</v>
      </c>
      <c r="D268" t="inlineStr">
        <is>
          <t>VÄSTERNORRLANDS LÄN</t>
        </is>
      </c>
      <c r="E268" t="inlineStr">
        <is>
          <t>ÖRNSKÖLDSVIK</t>
        </is>
      </c>
      <c r="G268" t="n">
        <v>0.1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63508-2021</t>
        </is>
      </c>
      <c r="B269" s="1" t="n">
        <v>44508.63643518519</v>
      </c>
      <c r="C269" s="1" t="n">
        <v>45960</v>
      </c>
      <c r="D269" t="inlineStr">
        <is>
          <t>VÄSTERNORRLANDS LÄN</t>
        </is>
      </c>
      <c r="E269" t="inlineStr">
        <is>
          <t>ÖRNSKÖLDSVIK</t>
        </is>
      </c>
      <c r="G269" t="n">
        <v>0.8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45513-2022</t>
        </is>
      </c>
      <c r="B270" s="1" t="n">
        <v>44845.44377314814</v>
      </c>
      <c r="C270" s="1" t="n">
        <v>45960</v>
      </c>
      <c r="D270" t="inlineStr">
        <is>
          <t>VÄSTERNORRLANDS LÄN</t>
        </is>
      </c>
      <c r="E270" t="inlineStr">
        <is>
          <t>ÖRNSKÖLDSVIK</t>
        </is>
      </c>
      <c r="F270" t="inlineStr">
        <is>
          <t>Holmen skog AB</t>
        </is>
      </c>
      <c r="G270" t="n">
        <v>2.3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19061-2022</t>
        </is>
      </c>
      <c r="B271" s="1" t="n">
        <v>44697</v>
      </c>
      <c r="C271" s="1" t="n">
        <v>45960</v>
      </c>
      <c r="D271" t="inlineStr">
        <is>
          <t>VÄSTERNORRLANDS LÄN</t>
        </is>
      </c>
      <c r="E271" t="inlineStr">
        <is>
          <t>ÖRNSKÖLDSVIK</t>
        </is>
      </c>
      <c r="G271" t="n">
        <v>1.5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11432-2021</t>
        </is>
      </c>
      <c r="B272" s="1" t="n">
        <v>44263.94096064815</v>
      </c>
      <c r="C272" s="1" t="n">
        <v>45960</v>
      </c>
      <c r="D272" t="inlineStr">
        <is>
          <t>VÄSTERNORRLANDS LÄN</t>
        </is>
      </c>
      <c r="E272" t="inlineStr">
        <is>
          <t>ÖRNSKÖLDSVIK</t>
        </is>
      </c>
      <c r="F272" t="inlineStr">
        <is>
          <t>SCA</t>
        </is>
      </c>
      <c r="G272" t="n">
        <v>1.4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27524-2022</t>
        </is>
      </c>
      <c r="B273" s="1" t="n">
        <v>44742</v>
      </c>
      <c r="C273" s="1" t="n">
        <v>45960</v>
      </c>
      <c r="D273" t="inlineStr">
        <is>
          <t>VÄSTERNORRLANDS LÄN</t>
        </is>
      </c>
      <c r="E273" t="inlineStr">
        <is>
          <t>ÖRNSKÖLDSVIK</t>
        </is>
      </c>
      <c r="F273" t="inlineStr">
        <is>
          <t>Holmen skog AB</t>
        </is>
      </c>
      <c r="G273" t="n">
        <v>1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21240-2022</t>
        </is>
      </c>
      <c r="B274" s="1" t="n">
        <v>44705.3641087963</v>
      </c>
      <c r="C274" s="1" t="n">
        <v>45960</v>
      </c>
      <c r="D274" t="inlineStr">
        <is>
          <t>VÄSTERNORRLANDS LÄN</t>
        </is>
      </c>
      <c r="E274" t="inlineStr">
        <is>
          <t>ÖRNSKÖLDSVIK</t>
        </is>
      </c>
      <c r="F274" t="inlineStr">
        <is>
          <t>Holmen skog AB</t>
        </is>
      </c>
      <c r="G274" t="n">
        <v>0.4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42730-2022</t>
        </is>
      </c>
      <c r="B275" s="1" t="n">
        <v>44832</v>
      </c>
      <c r="C275" s="1" t="n">
        <v>45960</v>
      </c>
      <c r="D275" t="inlineStr">
        <is>
          <t>VÄSTERNORRLANDS LÄN</t>
        </is>
      </c>
      <c r="E275" t="inlineStr">
        <is>
          <t>ÖRNSKÖLDSVIK</t>
        </is>
      </c>
      <c r="F275" t="inlineStr">
        <is>
          <t>Holmen skog AB</t>
        </is>
      </c>
      <c r="G275" t="n">
        <v>1.5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16249-2022</t>
        </is>
      </c>
      <c r="B276" s="1" t="n">
        <v>44670</v>
      </c>
      <c r="C276" s="1" t="n">
        <v>45960</v>
      </c>
      <c r="D276" t="inlineStr">
        <is>
          <t>VÄSTERNORRLANDS LÄN</t>
        </is>
      </c>
      <c r="E276" t="inlineStr">
        <is>
          <t>ÖRNSKÖLDSVIK</t>
        </is>
      </c>
      <c r="F276" t="inlineStr">
        <is>
          <t>Holmen skog AB</t>
        </is>
      </c>
      <c r="G276" t="n">
        <v>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44322-2022</t>
        </is>
      </c>
      <c r="B277" s="1" t="n">
        <v>44839.64940972222</v>
      </c>
      <c r="C277" s="1" t="n">
        <v>45960</v>
      </c>
      <c r="D277" t="inlineStr">
        <is>
          <t>VÄSTERNORRLANDS LÄN</t>
        </is>
      </c>
      <c r="E277" t="inlineStr">
        <is>
          <t>ÖRNSKÖLDSVIK</t>
        </is>
      </c>
      <c r="F277" t="inlineStr">
        <is>
          <t>Holmen skog AB</t>
        </is>
      </c>
      <c r="G277" t="n">
        <v>6.8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63443-2021</t>
        </is>
      </c>
      <c r="B278" s="1" t="n">
        <v>44508.58262731481</v>
      </c>
      <c r="C278" s="1" t="n">
        <v>45960</v>
      </c>
      <c r="D278" t="inlineStr">
        <is>
          <t>VÄSTERNORRLANDS LÄN</t>
        </is>
      </c>
      <c r="E278" t="inlineStr">
        <is>
          <t>ÖRNSKÖLDSVIK</t>
        </is>
      </c>
      <c r="G278" t="n">
        <v>0.6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63452-2021</t>
        </is>
      </c>
      <c r="B279" s="1" t="n">
        <v>44508</v>
      </c>
      <c r="C279" s="1" t="n">
        <v>45960</v>
      </c>
      <c r="D279" t="inlineStr">
        <is>
          <t>VÄSTERNORRLANDS LÄN</t>
        </is>
      </c>
      <c r="E279" t="inlineStr">
        <is>
          <t>ÖRNSKÖLDSVIK</t>
        </is>
      </c>
      <c r="G279" t="n">
        <v>1.8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46224-2022</t>
        </is>
      </c>
      <c r="B280" s="1" t="n">
        <v>44847.59831018518</v>
      </c>
      <c r="C280" s="1" t="n">
        <v>45960</v>
      </c>
      <c r="D280" t="inlineStr">
        <is>
          <t>VÄSTERNORRLANDS LÄN</t>
        </is>
      </c>
      <c r="E280" t="inlineStr">
        <is>
          <t>ÖRNSKÖLDSVIK</t>
        </is>
      </c>
      <c r="G280" t="n">
        <v>0.6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2497-2021</t>
        </is>
      </c>
      <c r="B281" s="1" t="n">
        <v>44214.5934375</v>
      </c>
      <c r="C281" s="1" t="n">
        <v>45960</v>
      </c>
      <c r="D281" t="inlineStr">
        <is>
          <t>VÄSTERNORRLANDS LÄN</t>
        </is>
      </c>
      <c r="E281" t="inlineStr">
        <is>
          <t>ÖRNSKÖLDSVIK</t>
        </is>
      </c>
      <c r="G281" t="n">
        <v>1.5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39470-2022</t>
        </is>
      </c>
      <c r="B282" s="1" t="n">
        <v>44818.40696759259</v>
      </c>
      <c r="C282" s="1" t="n">
        <v>45960</v>
      </c>
      <c r="D282" t="inlineStr">
        <is>
          <t>VÄSTERNORRLANDS LÄN</t>
        </is>
      </c>
      <c r="E282" t="inlineStr">
        <is>
          <t>ÖRNSKÖLDSVIK</t>
        </is>
      </c>
      <c r="F282" t="inlineStr">
        <is>
          <t>Holmen skog AB</t>
        </is>
      </c>
      <c r="G282" t="n">
        <v>5.5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54981-2022</t>
        </is>
      </c>
      <c r="B283" s="1" t="n">
        <v>44886.49253472222</v>
      </c>
      <c r="C283" s="1" t="n">
        <v>45960</v>
      </c>
      <c r="D283" t="inlineStr">
        <is>
          <t>VÄSTERNORRLANDS LÄN</t>
        </is>
      </c>
      <c r="E283" t="inlineStr">
        <is>
          <t>ÖRNSKÖLDSVIK</t>
        </is>
      </c>
      <c r="G283" t="n">
        <v>1.8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69786-2021</t>
        </is>
      </c>
      <c r="B284" s="1" t="n">
        <v>44532</v>
      </c>
      <c r="C284" s="1" t="n">
        <v>45960</v>
      </c>
      <c r="D284" t="inlineStr">
        <is>
          <t>VÄSTERNORRLANDS LÄN</t>
        </is>
      </c>
      <c r="E284" t="inlineStr">
        <is>
          <t>ÖRNSKÖLDSVIK</t>
        </is>
      </c>
      <c r="G284" t="n">
        <v>1.5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50411-2021</t>
        </is>
      </c>
      <c r="B285" s="1" t="n">
        <v>44459</v>
      </c>
      <c r="C285" s="1" t="n">
        <v>45960</v>
      </c>
      <c r="D285" t="inlineStr">
        <is>
          <t>VÄSTERNORRLANDS LÄN</t>
        </is>
      </c>
      <c r="E285" t="inlineStr">
        <is>
          <t>ÖRNSKÖLDSVIK</t>
        </is>
      </c>
      <c r="G285" t="n">
        <v>0.6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68378-2021</t>
        </is>
      </c>
      <c r="B286" s="1" t="n">
        <v>44529</v>
      </c>
      <c r="C286" s="1" t="n">
        <v>45960</v>
      </c>
      <c r="D286" t="inlineStr">
        <is>
          <t>VÄSTERNORRLANDS LÄN</t>
        </is>
      </c>
      <c r="E286" t="inlineStr">
        <is>
          <t>ÖRNSKÖLDSVIK</t>
        </is>
      </c>
      <c r="G286" t="n">
        <v>2.6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41847-2022</t>
        </is>
      </c>
      <c r="B287" s="1" t="n">
        <v>44828</v>
      </c>
      <c r="C287" s="1" t="n">
        <v>45960</v>
      </c>
      <c r="D287" t="inlineStr">
        <is>
          <t>VÄSTERNORRLANDS LÄN</t>
        </is>
      </c>
      <c r="E287" t="inlineStr">
        <is>
          <t>ÖRNSKÖLDSVIK</t>
        </is>
      </c>
      <c r="G287" t="n">
        <v>2.2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66921-2020</t>
        </is>
      </c>
      <c r="B288" s="1" t="n">
        <v>44180</v>
      </c>
      <c r="C288" s="1" t="n">
        <v>45960</v>
      </c>
      <c r="D288" t="inlineStr">
        <is>
          <t>VÄSTERNORRLANDS LÄN</t>
        </is>
      </c>
      <c r="E288" t="inlineStr">
        <is>
          <t>ÖRNSKÖLDSVIK</t>
        </is>
      </c>
      <c r="F288" t="inlineStr">
        <is>
          <t>Holmen skog AB</t>
        </is>
      </c>
      <c r="G288" t="n">
        <v>1.8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69000-2021</t>
        </is>
      </c>
      <c r="B289" s="1" t="n">
        <v>44530</v>
      </c>
      <c r="C289" s="1" t="n">
        <v>45960</v>
      </c>
      <c r="D289" t="inlineStr">
        <is>
          <t>VÄSTERNORRLANDS LÄN</t>
        </is>
      </c>
      <c r="E289" t="inlineStr">
        <is>
          <t>ÖRNSKÖLDSVIK</t>
        </is>
      </c>
      <c r="G289" t="n">
        <v>4.4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35109-2022</t>
        </is>
      </c>
      <c r="B290" s="1" t="n">
        <v>44797.44364583334</v>
      </c>
      <c r="C290" s="1" t="n">
        <v>45960</v>
      </c>
      <c r="D290" t="inlineStr">
        <is>
          <t>VÄSTERNORRLANDS LÄN</t>
        </is>
      </c>
      <c r="E290" t="inlineStr">
        <is>
          <t>ÖRNSKÖLDSVIK</t>
        </is>
      </c>
      <c r="F290" t="inlineStr">
        <is>
          <t>Holmen skog AB</t>
        </is>
      </c>
      <c r="G290" t="n">
        <v>1.8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42363-2022</t>
        </is>
      </c>
      <c r="B291" s="1" t="n">
        <v>44831</v>
      </c>
      <c r="C291" s="1" t="n">
        <v>45960</v>
      </c>
      <c r="D291" t="inlineStr">
        <is>
          <t>VÄSTERNORRLANDS LÄN</t>
        </is>
      </c>
      <c r="E291" t="inlineStr">
        <is>
          <t>ÖRNSKÖLDSVIK</t>
        </is>
      </c>
      <c r="F291" t="inlineStr">
        <is>
          <t>Holmen skog AB</t>
        </is>
      </c>
      <c r="G291" t="n">
        <v>0.3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61844-2020</t>
        </is>
      </c>
      <c r="B292" s="1" t="n">
        <v>44159</v>
      </c>
      <c r="C292" s="1" t="n">
        <v>45960</v>
      </c>
      <c r="D292" t="inlineStr">
        <is>
          <t>VÄSTERNORRLANDS LÄN</t>
        </is>
      </c>
      <c r="E292" t="inlineStr">
        <is>
          <t>ÖRNSKÖLDSVIK</t>
        </is>
      </c>
      <c r="F292" t="inlineStr">
        <is>
          <t>Holmen skog AB</t>
        </is>
      </c>
      <c r="G292" t="n">
        <v>0.6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72519-2021</t>
        </is>
      </c>
      <c r="B293" s="1" t="n">
        <v>44546.34795138889</v>
      </c>
      <c r="C293" s="1" t="n">
        <v>45960</v>
      </c>
      <c r="D293" t="inlineStr">
        <is>
          <t>VÄSTERNORRLANDS LÄN</t>
        </is>
      </c>
      <c r="E293" t="inlineStr">
        <is>
          <t>ÖRNSKÖLDSVIK</t>
        </is>
      </c>
      <c r="G293" t="n">
        <v>0.8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832-2022</t>
        </is>
      </c>
      <c r="B294" s="1" t="n">
        <v>44568</v>
      </c>
      <c r="C294" s="1" t="n">
        <v>45960</v>
      </c>
      <c r="D294" t="inlineStr">
        <is>
          <t>VÄSTERNORRLANDS LÄN</t>
        </is>
      </c>
      <c r="E294" t="inlineStr">
        <is>
          <t>ÖRNSKÖLDSVIK</t>
        </is>
      </c>
      <c r="G294" t="n">
        <v>1.3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56334-2021</t>
        </is>
      </c>
      <c r="B295" s="1" t="n">
        <v>44480</v>
      </c>
      <c r="C295" s="1" t="n">
        <v>45960</v>
      </c>
      <c r="D295" t="inlineStr">
        <is>
          <t>VÄSTERNORRLANDS LÄN</t>
        </is>
      </c>
      <c r="E295" t="inlineStr">
        <is>
          <t>ÖRNSKÖLDSVIK</t>
        </is>
      </c>
      <c r="F295" t="inlineStr">
        <is>
          <t>Holmen skog AB</t>
        </is>
      </c>
      <c r="G295" t="n">
        <v>0.9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24277-2021</t>
        </is>
      </c>
      <c r="B296" s="1" t="n">
        <v>44336</v>
      </c>
      <c r="C296" s="1" t="n">
        <v>45960</v>
      </c>
      <c r="D296" t="inlineStr">
        <is>
          <t>VÄSTERNORRLANDS LÄN</t>
        </is>
      </c>
      <c r="E296" t="inlineStr">
        <is>
          <t>ÖRNSKÖLDSVIK</t>
        </is>
      </c>
      <c r="G296" t="n">
        <v>0.3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46948-2021</t>
        </is>
      </c>
      <c r="B297" s="1" t="n">
        <v>44446</v>
      </c>
      <c r="C297" s="1" t="n">
        <v>45960</v>
      </c>
      <c r="D297" t="inlineStr">
        <is>
          <t>VÄSTERNORRLANDS LÄN</t>
        </is>
      </c>
      <c r="E297" t="inlineStr">
        <is>
          <t>ÖRNSKÖLDSVIK</t>
        </is>
      </c>
      <c r="G297" t="n">
        <v>0.8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61089-2020</t>
        </is>
      </c>
      <c r="B298" s="1" t="n">
        <v>44153</v>
      </c>
      <c r="C298" s="1" t="n">
        <v>45960</v>
      </c>
      <c r="D298" t="inlineStr">
        <is>
          <t>VÄSTERNORRLANDS LÄN</t>
        </is>
      </c>
      <c r="E298" t="inlineStr">
        <is>
          <t>ÖRNSKÖLDSVIK</t>
        </is>
      </c>
      <c r="G298" t="n">
        <v>1.4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50867-2022</t>
        </is>
      </c>
      <c r="B299" s="1" t="n">
        <v>44867</v>
      </c>
      <c r="C299" s="1" t="n">
        <v>45960</v>
      </c>
      <c r="D299" t="inlineStr">
        <is>
          <t>VÄSTERNORRLANDS LÄN</t>
        </is>
      </c>
      <c r="E299" t="inlineStr">
        <is>
          <t>ÖRNSKÖLDSVIK</t>
        </is>
      </c>
      <c r="F299" t="inlineStr">
        <is>
          <t>Holmen skog AB</t>
        </is>
      </c>
      <c r="G299" t="n">
        <v>14.5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33121-2021</t>
        </is>
      </c>
      <c r="B300" s="1" t="n">
        <v>44376.64336805556</v>
      </c>
      <c r="C300" s="1" t="n">
        <v>45960</v>
      </c>
      <c r="D300" t="inlineStr">
        <is>
          <t>VÄSTERNORRLANDS LÄN</t>
        </is>
      </c>
      <c r="E300" t="inlineStr">
        <is>
          <t>ÖRNSKÖLDSVIK</t>
        </is>
      </c>
      <c r="G300" t="n">
        <v>16.6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63162-2020</t>
        </is>
      </c>
      <c r="B301" s="1" t="n">
        <v>44162</v>
      </c>
      <c r="C301" s="1" t="n">
        <v>45960</v>
      </c>
      <c r="D301" t="inlineStr">
        <is>
          <t>VÄSTERNORRLANDS LÄN</t>
        </is>
      </c>
      <c r="E301" t="inlineStr">
        <is>
          <t>ÖRNSKÖLDSVIK</t>
        </is>
      </c>
      <c r="F301" t="inlineStr">
        <is>
          <t>SCA</t>
        </is>
      </c>
      <c r="G301" t="n">
        <v>8.1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33030-2021</t>
        </is>
      </c>
      <c r="B302" s="1" t="n">
        <v>44376.49277777778</v>
      </c>
      <c r="C302" s="1" t="n">
        <v>45960</v>
      </c>
      <c r="D302" t="inlineStr">
        <is>
          <t>VÄSTERNORRLANDS LÄN</t>
        </is>
      </c>
      <c r="E302" t="inlineStr">
        <is>
          <t>ÖRNSKÖLDSVIK</t>
        </is>
      </c>
      <c r="G302" t="n">
        <v>1.5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21595-2022</t>
        </is>
      </c>
      <c r="B303" s="1" t="n">
        <v>44706</v>
      </c>
      <c r="C303" s="1" t="n">
        <v>45960</v>
      </c>
      <c r="D303" t="inlineStr">
        <is>
          <t>VÄSTERNORRLANDS LÄN</t>
        </is>
      </c>
      <c r="E303" t="inlineStr">
        <is>
          <t>ÖRNSKÖLDSVIK</t>
        </is>
      </c>
      <c r="F303" t="inlineStr">
        <is>
          <t>Holmen skog AB</t>
        </is>
      </c>
      <c r="G303" t="n">
        <v>3.2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135-2022</t>
        </is>
      </c>
      <c r="B304" s="1" t="n">
        <v>44564.57266203704</v>
      </c>
      <c r="C304" s="1" t="n">
        <v>45960</v>
      </c>
      <c r="D304" t="inlineStr">
        <is>
          <t>VÄSTERNORRLANDS LÄN</t>
        </is>
      </c>
      <c r="E304" t="inlineStr">
        <is>
          <t>ÖRNSKÖLDSVIK</t>
        </is>
      </c>
      <c r="G304" t="n">
        <v>0.8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683-2022</t>
        </is>
      </c>
      <c r="B305" s="1" t="n">
        <v>44566</v>
      </c>
      <c r="C305" s="1" t="n">
        <v>45960</v>
      </c>
      <c r="D305" t="inlineStr">
        <is>
          <t>VÄSTERNORRLANDS LÄN</t>
        </is>
      </c>
      <c r="E305" t="inlineStr">
        <is>
          <t>ÖRNSKÖLDSVIK</t>
        </is>
      </c>
      <c r="G305" t="n">
        <v>1.9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21569-2022</t>
        </is>
      </c>
      <c r="B306" s="1" t="n">
        <v>44706.59162037037</v>
      </c>
      <c r="C306" s="1" t="n">
        <v>45960</v>
      </c>
      <c r="D306" t="inlineStr">
        <is>
          <t>VÄSTERNORRLANDS LÄN</t>
        </is>
      </c>
      <c r="E306" t="inlineStr">
        <is>
          <t>ÖRNSKÖLDSVIK</t>
        </is>
      </c>
      <c r="F306" t="inlineStr">
        <is>
          <t>Holmen skog AB</t>
        </is>
      </c>
      <c r="G306" t="n">
        <v>1.9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2441-2021</t>
        </is>
      </c>
      <c r="B307" s="1" t="n">
        <v>44214</v>
      </c>
      <c r="C307" s="1" t="n">
        <v>45960</v>
      </c>
      <c r="D307" t="inlineStr">
        <is>
          <t>VÄSTERNORRLANDS LÄN</t>
        </is>
      </c>
      <c r="E307" t="inlineStr">
        <is>
          <t>ÖRNSKÖLDSVIK</t>
        </is>
      </c>
      <c r="G307" t="n">
        <v>0.6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52258-2021</t>
        </is>
      </c>
      <c r="B308" s="1" t="n">
        <v>44463</v>
      </c>
      <c r="C308" s="1" t="n">
        <v>45960</v>
      </c>
      <c r="D308" t="inlineStr">
        <is>
          <t>VÄSTERNORRLANDS LÄN</t>
        </is>
      </c>
      <c r="E308" t="inlineStr">
        <is>
          <t>ÖRNSKÖLDSVIK</t>
        </is>
      </c>
      <c r="G308" t="n">
        <v>1.3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32078-2022</t>
        </is>
      </c>
      <c r="B309" s="1" t="n">
        <v>44778</v>
      </c>
      <c r="C309" s="1" t="n">
        <v>45960</v>
      </c>
      <c r="D309" t="inlineStr">
        <is>
          <t>VÄSTERNORRLANDS LÄN</t>
        </is>
      </c>
      <c r="E309" t="inlineStr">
        <is>
          <t>ÖRNSKÖLDSVIK</t>
        </is>
      </c>
      <c r="F309" t="inlineStr">
        <is>
          <t>Holmen skog AB</t>
        </is>
      </c>
      <c r="G309" t="n">
        <v>0.4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32079-2022</t>
        </is>
      </c>
      <c r="B310" s="1" t="n">
        <v>44778</v>
      </c>
      <c r="C310" s="1" t="n">
        <v>45960</v>
      </c>
      <c r="D310" t="inlineStr">
        <is>
          <t>VÄSTERNORRLANDS LÄN</t>
        </is>
      </c>
      <c r="E310" t="inlineStr">
        <is>
          <t>ÖRNSKÖLDSVIK</t>
        </is>
      </c>
      <c r="F310" t="inlineStr">
        <is>
          <t>Holmen skog AB</t>
        </is>
      </c>
      <c r="G310" t="n">
        <v>2.4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67516-2020</t>
        </is>
      </c>
      <c r="B311" s="1" t="n">
        <v>44180</v>
      </c>
      <c r="C311" s="1" t="n">
        <v>45960</v>
      </c>
      <c r="D311" t="inlineStr">
        <is>
          <t>VÄSTERNORRLANDS LÄN</t>
        </is>
      </c>
      <c r="E311" t="inlineStr">
        <is>
          <t>ÖRNSKÖLDSVIK</t>
        </is>
      </c>
      <c r="G311" t="n">
        <v>2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37891-2022</t>
        </is>
      </c>
      <c r="B312" s="1" t="n">
        <v>44811</v>
      </c>
      <c r="C312" s="1" t="n">
        <v>45960</v>
      </c>
      <c r="D312" t="inlineStr">
        <is>
          <t>VÄSTERNORRLANDS LÄN</t>
        </is>
      </c>
      <c r="E312" t="inlineStr">
        <is>
          <t>ÖRNSKÖLDSVIK</t>
        </is>
      </c>
      <c r="F312" t="inlineStr">
        <is>
          <t>Holmen skog AB</t>
        </is>
      </c>
      <c r="G312" t="n">
        <v>2.2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20532-2022</t>
        </is>
      </c>
      <c r="B313" s="1" t="n">
        <v>44699.94347222222</v>
      </c>
      <c r="C313" s="1" t="n">
        <v>45960</v>
      </c>
      <c r="D313" t="inlineStr">
        <is>
          <t>VÄSTERNORRLANDS LÄN</t>
        </is>
      </c>
      <c r="E313" t="inlineStr">
        <is>
          <t>ÖRNSKÖLDSVIK</t>
        </is>
      </c>
      <c r="F313" t="inlineStr">
        <is>
          <t>SCA</t>
        </is>
      </c>
      <c r="G313" t="n">
        <v>1.8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37247-2022</t>
        </is>
      </c>
      <c r="B314" s="1" t="n">
        <v>44806.94701388889</v>
      </c>
      <c r="C314" s="1" t="n">
        <v>45960</v>
      </c>
      <c r="D314" t="inlineStr">
        <is>
          <t>VÄSTERNORRLANDS LÄN</t>
        </is>
      </c>
      <c r="E314" t="inlineStr">
        <is>
          <t>ÖRNSKÖLDSVIK</t>
        </is>
      </c>
      <c r="F314" t="inlineStr">
        <is>
          <t>SCA</t>
        </is>
      </c>
      <c r="G314" t="n">
        <v>2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27634-2022</t>
        </is>
      </c>
      <c r="B315" s="1" t="n">
        <v>44742</v>
      </c>
      <c r="C315" s="1" t="n">
        <v>45960</v>
      </c>
      <c r="D315" t="inlineStr">
        <is>
          <t>VÄSTERNORRLANDS LÄN</t>
        </is>
      </c>
      <c r="E315" t="inlineStr">
        <is>
          <t>ÖRNSKÖLDSVIK</t>
        </is>
      </c>
      <c r="G315" t="n">
        <v>3.9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59227-2021</t>
        </is>
      </c>
      <c r="B316" s="1" t="n">
        <v>44490</v>
      </c>
      <c r="C316" s="1" t="n">
        <v>45960</v>
      </c>
      <c r="D316" t="inlineStr">
        <is>
          <t>VÄSTERNORRLANDS LÄN</t>
        </is>
      </c>
      <c r="E316" t="inlineStr">
        <is>
          <t>ÖRNSKÖLDSVIK</t>
        </is>
      </c>
      <c r="G316" t="n">
        <v>5.1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4043-2021</t>
        </is>
      </c>
      <c r="B317" s="1" t="n">
        <v>44221</v>
      </c>
      <c r="C317" s="1" t="n">
        <v>45960</v>
      </c>
      <c r="D317" t="inlineStr">
        <is>
          <t>VÄSTERNORRLANDS LÄN</t>
        </is>
      </c>
      <c r="E317" t="inlineStr">
        <is>
          <t>ÖRNSKÖLDSVIK</t>
        </is>
      </c>
      <c r="G317" t="n">
        <v>0.8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21630-2021</t>
        </is>
      </c>
      <c r="B318" s="1" t="n">
        <v>44321</v>
      </c>
      <c r="C318" s="1" t="n">
        <v>45960</v>
      </c>
      <c r="D318" t="inlineStr">
        <is>
          <t>VÄSTERNORRLANDS LÄN</t>
        </is>
      </c>
      <c r="E318" t="inlineStr">
        <is>
          <t>ÖRNSKÖLDSVIK</t>
        </is>
      </c>
      <c r="G318" t="n">
        <v>0.8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62288-2021</t>
        </is>
      </c>
      <c r="B319" s="1" t="n">
        <v>44503</v>
      </c>
      <c r="C319" s="1" t="n">
        <v>45960</v>
      </c>
      <c r="D319" t="inlineStr">
        <is>
          <t>VÄSTERNORRLANDS LÄN</t>
        </is>
      </c>
      <c r="E319" t="inlineStr">
        <is>
          <t>ÖRNSKÖLDSVIK</t>
        </is>
      </c>
      <c r="F319" t="inlineStr">
        <is>
          <t>Holmen skog AB</t>
        </is>
      </c>
      <c r="G319" t="n">
        <v>1.3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28737-2021</t>
        </is>
      </c>
      <c r="B320" s="1" t="n">
        <v>44357</v>
      </c>
      <c r="C320" s="1" t="n">
        <v>45960</v>
      </c>
      <c r="D320" t="inlineStr">
        <is>
          <t>VÄSTERNORRLANDS LÄN</t>
        </is>
      </c>
      <c r="E320" t="inlineStr">
        <is>
          <t>ÖRNSKÖLDSVIK</t>
        </is>
      </c>
      <c r="G320" t="n">
        <v>7.7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9202-2021</t>
        </is>
      </c>
      <c r="B321" s="1" t="n">
        <v>44250.35576388889</v>
      </c>
      <c r="C321" s="1" t="n">
        <v>45960</v>
      </c>
      <c r="D321" t="inlineStr">
        <is>
          <t>VÄSTERNORRLANDS LÄN</t>
        </is>
      </c>
      <c r="E321" t="inlineStr">
        <is>
          <t>ÖRNSKÖLDSVIK</t>
        </is>
      </c>
      <c r="G321" t="n">
        <v>0.5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55273-2022</t>
        </is>
      </c>
      <c r="B322" s="1" t="n">
        <v>44882</v>
      </c>
      <c r="C322" s="1" t="n">
        <v>45960</v>
      </c>
      <c r="D322" t="inlineStr">
        <is>
          <t>VÄSTERNORRLANDS LÄN</t>
        </is>
      </c>
      <c r="E322" t="inlineStr">
        <is>
          <t>ÖRNSKÖLDSVIK</t>
        </is>
      </c>
      <c r="G322" t="n">
        <v>0.9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32753-2022</t>
        </is>
      </c>
      <c r="B323" s="1" t="n">
        <v>44783</v>
      </c>
      <c r="C323" s="1" t="n">
        <v>45960</v>
      </c>
      <c r="D323" t="inlineStr">
        <is>
          <t>VÄSTERNORRLANDS LÄN</t>
        </is>
      </c>
      <c r="E323" t="inlineStr">
        <is>
          <t>ÖRNSKÖLDSVIK</t>
        </is>
      </c>
      <c r="G323" t="n">
        <v>14.2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12762-2021</t>
        </is>
      </c>
      <c r="B324" s="1" t="n">
        <v>44270.67614583333</v>
      </c>
      <c r="C324" s="1" t="n">
        <v>45960</v>
      </c>
      <c r="D324" t="inlineStr">
        <is>
          <t>VÄSTERNORRLANDS LÄN</t>
        </is>
      </c>
      <c r="E324" t="inlineStr">
        <is>
          <t>ÖRNSKÖLDSVIK</t>
        </is>
      </c>
      <c r="G324" t="n">
        <v>0.6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47410-2021</t>
        </is>
      </c>
      <c r="B325" s="1" t="n">
        <v>44447.593125</v>
      </c>
      <c r="C325" s="1" t="n">
        <v>45960</v>
      </c>
      <c r="D325" t="inlineStr">
        <is>
          <t>VÄSTERNORRLANDS LÄN</t>
        </is>
      </c>
      <c r="E325" t="inlineStr">
        <is>
          <t>ÖRNSKÖLDSVIK</t>
        </is>
      </c>
      <c r="G325" t="n">
        <v>0.9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12647-2021</t>
        </is>
      </c>
      <c r="B326" s="1" t="n">
        <v>44270</v>
      </c>
      <c r="C326" s="1" t="n">
        <v>45960</v>
      </c>
      <c r="D326" t="inlineStr">
        <is>
          <t>VÄSTERNORRLANDS LÄN</t>
        </is>
      </c>
      <c r="E326" t="inlineStr">
        <is>
          <t>ÖRNSKÖLDSVIK</t>
        </is>
      </c>
      <c r="G326" t="n">
        <v>0.9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61356-2021</t>
        </is>
      </c>
      <c r="B327" s="1" t="n">
        <v>44498.91827546297</v>
      </c>
      <c r="C327" s="1" t="n">
        <v>45960</v>
      </c>
      <c r="D327" t="inlineStr">
        <is>
          <t>VÄSTERNORRLANDS LÄN</t>
        </is>
      </c>
      <c r="E327" t="inlineStr">
        <is>
          <t>ÖRNSKÖLDSVIK</t>
        </is>
      </c>
      <c r="G327" t="n">
        <v>0.6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13624-2021</t>
        </is>
      </c>
      <c r="B328" s="1" t="n">
        <v>44274</v>
      </c>
      <c r="C328" s="1" t="n">
        <v>45960</v>
      </c>
      <c r="D328" t="inlineStr">
        <is>
          <t>VÄSTERNORRLANDS LÄN</t>
        </is>
      </c>
      <c r="E328" t="inlineStr">
        <is>
          <t>ÖRNSKÖLDSVIK</t>
        </is>
      </c>
      <c r="G328" t="n">
        <v>6.5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32713-2022</t>
        </is>
      </c>
      <c r="B329" s="1" t="n">
        <v>44783.64645833334</v>
      </c>
      <c r="C329" s="1" t="n">
        <v>45960</v>
      </c>
      <c r="D329" t="inlineStr">
        <is>
          <t>VÄSTERNORRLANDS LÄN</t>
        </is>
      </c>
      <c r="E329" t="inlineStr">
        <is>
          <t>ÖRNSKÖLDSVIK</t>
        </is>
      </c>
      <c r="F329" t="inlineStr">
        <is>
          <t>Holmen skog AB</t>
        </is>
      </c>
      <c r="G329" t="n">
        <v>1.1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63230-2021</t>
        </is>
      </c>
      <c r="B330" s="1" t="n">
        <v>44505</v>
      </c>
      <c r="C330" s="1" t="n">
        <v>45960</v>
      </c>
      <c r="D330" t="inlineStr">
        <is>
          <t>VÄSTERNORRLANDS LÄN</t>
        </is>
      </c>
      <c r="E330" t="inlineStr">
        <is>
          <t>ÖRNSKÖLDSVIK</t>
        </is>
      </c>
      <c r="G330" t="n">
        <v>1.8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59533-2021</t>
        </is>
      </c>
      <c r="B331" s="1" t="n">
        <v>44491</v>
      </c>
      <c r="C331" s="1" t="n">
        <v>45960</v>
      </c>
      <c r="D331" t="inlineStr">
        <is>
          <t>VÄSTERNORRLANDS LÄN</t>
        </is>
      </c>
      <c r="E331" t="inlineStr">
        <is>
          <t>ÖRNSKÖLDSVIK</t>
        </is>
      </c>
      <c r="G331" t="n">
        <v>0.4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47143-2021</t>
        </is>
      </c>
      <c r="B332" s="1" t="n">
        <v>44446</v>
      </c>
      <c r="C332" s="1" t="n">
        <v>45960</v>
      </c>
      <c r="D332" t="inlineStr">
        <is>
          <t>VÄSTERNORRLANDS LÄN</t>
        </is>
      </c>
      <c r="E332" t="inlineStr">
        <is>
          <t>ÖRNSKÖLDSVIK</t>
        </is>
      </c>
      <c r="G332" t="n">
        <v>32.5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25321-2021</t>
        </is>
      </c>
      <c r="B333" s="1" t="n">
        <v>44342</v>
      </c>
      <c r="C333" s="1" t="n">
        <v>45960</v>
      </c>
      <c r="D333" t="inlineStr">
        <is>
          <t>VÄSTERNORRLANDS LÄN</t>
        </is>
      </c>
      <c r="E333" t="inlineStr">
        <is>
          <t>ÖRNSKÖLDSVIK</t>
        </is>
      </c>
      <c r="G333" t="n">
        <v>1.8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51506-2022</t>
        </is>
      </c>
      <c r="B334" s="1" t="n">
        <v>44869</v>
      </c>
      <c r="C334" s="1" t="n">
        <v>45960</v>
      </c>
      <c r="D334" t="inlineStr">
        <is>
          <t>VÄSTERNORRLANDS LÄN</t>
        </is>
      </c>
      <c r="E334" t="inlineStr">
        <is>
          <t>ÖRNSKÖLDSVIK</t>
        </is>
      </c>
      <c r="F334" t="inlineStr">
        <is>
          <t>Holmen skog AB</t>
        </is>
      </c>
      <c r="G334" t="n">
        <v>2.6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53807-2021</t>
        </is>
      </c>
      <c r="B335" s="1" t="n">
        <v>44469</v>
      </c>
      <c r="C335" s="1" t="n">
        <v>45960</v>
      </c>
      <c r="D335" t="inlineStr">
        <is>
          <t>VÄSTERNORRLANDS LÄN</t>
        </is>
      </c>
      <c r="E335" t="inlineStr">
        <is>
          <t>ÖRNSKÖLDSVIK</t>
        </is>
      </c>
      <c r="F335" t="inlineStr">
        <is>
          <t>Holmen skog AB</t>
        </is>
      </c>
      <c r="G335" t="n">
        <v>5.6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30064-2021</t>
        </is>
      </c>
      <c r="B336" s="1" t="n">
        <v>44363.48902777778</v>
      </c>
      <c r="C336" s="1" t="n">
        <v>45960</v>
      </c>
      <c r="D336" t="inlineStr">
        <is>
          <t>VÄSTERNORRLANDS LÄN</t>
        </is>
      </c>
      <c r="E336" t="inlineStr">
        <is>
          <t>ÖRNSKÖLDSVIK</t>
        </is>
      </c>
      <c r="F336" t="inlineStr">
        <is>
          <t>Holmen skog AB</t>
        </is>
      </c>
      <c r="G336" t="n">
        <v>1.9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17708-2021</t>
        </is>
      </c>
      <c r="B337" s="1" t="n">
        <v>44300</v>
      </c>
      <c r="C337" s="1" t="n">
        <v>45960</v>
      </c>
      <c r="D337" t="inlineStr">
        <is>
          <t>VÄSTERNORRLANDS LÄN</t>
        </is>
      </c>
      <c r="E337" t="inlineStr">
        <is>
          <t>ÖRNSKÖLDSVIK</t>
        </is>
      </c>
      <c r="G337" t="n">
        <v>1.6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67183-2020</t>
        </is>
      </c>
      <c r="B338" s="1" t="n">
        <v>44180</v>
      </c>
      <c r="C338" s="1" t="n">
        <v>45960</v>
      </c>
      <c r="D338" t="inlineStr">
        <is>
          <t>VÄSTERNORRLANDS LÄN</t>
        </is>
      </c>
      <c r="E338" t="inlineStr">
        <is>
          <t>ÖRNSKÖLDSVIK</t>
        </is>
      </c>
      <c r="G338" t="n">
        <v>5.8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55283-2022</t>
        </is>
      </c>
      <c r="B339" s="1" t="n">
        <v>44882</v>
      </c>
      <c r="C339" s="1" t="n">
        <v>45960</v>
      </c>
      <c r="D339" t="inlineStr">
        <is>
          <t>VÄSTERNORRLANDS LÄN</t>
        </is>
      </c>
      <c r="E339" t="inlineStr">
        <is>
          <t>ÖRNSKÖLDSVIK</t>
        </is>
      </c>
      <c r="G339" t="n">
        <v>0.2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30247-2022</t>
        </is>
      </c>
      <c r="B340" s="1" t="n">
        <v>44758</v>
      </c>
      <c r="C340" s="1" t="n">
        <v>45960</v>
      </c>
      <c r="D340" t="inlineStr">
        <is>
          <t>VÄSTERNORRLANDS LÄN</t>
        </is>
      </c>
      <c r="E340" t="inlineStr">
        <is>
          <t>ÖRNSKÖLDSVIK</t>
        </is>
      </c>
      <c r="G340" t="n">
        <v>0.7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54424-2021</t>
        </is>
      </c>
      <c r="B341" s="1" t="n">
        <v>44473.43869212963</v>
      </c>
      <c r="C341" s="1" t="n">
        <v>45960</v>
      </c>
      <c r="D341" t="inlineStr">
        <is>
          <t>VÄSTERNORRLANDS LÄN</t>
        </is>
      </c>
      <c r="E341" t="inlineStr">
        <is>
          <t>ÖRNSKÖLDSVIK</t>
        </is>
      </c>
      <c r="F341" t="inlineStr">
        <is>
          <t>Holmen skog AB</t>
        </is>
      </c>
      <c r="G341" t="n">
        <v>0.2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66753-2021</t>
        </is>
      </c>
      <c r="B342" s="1" t="n">
        <v>44521</v>
      </c>
      <c r="C342" s="1" t="n">
        <v>45960</v>
      </c>
      <c r="D342" t="inlineStr">
        <is>
          <t>VÄSTERNORRLANDS LÄN</t>
        </is>
      </c>
      <c r="E342" t="inlineStr">
        <is>
          <t>ÖRNSKÖLDSVIK</t>
        </is>
      </c>
      <c r="G342" t="n">
        <v>1.9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48633-2022</t>
        </is>
      </c>
      <c r="B343" s="1" t="n">
        <v>44859.41239583334</v>
      </c>
      <c r="C343" s="1" t="n">
        <v>45960</v>
      </c>
      <c r="D343" t="inlineStr">
        <is>
          <t>VÄSTERNORRLANDS LÄN</t>
        </is>
      </c>
      <c r="E343" t="inlineStr">
        <is>
          <t>ÖRNSKÖLDSVIK</t>
        </is>
      </c>
      <c r="G343" t="n">
        <v>1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29904-2022</t>
        </is>
      </c>
      <c r="B344" s="1" t="n">
        <v>44756.50890046296</v>
      </c>
      <c r="C344" s="1" t="n">
        <v>45960</v>
      </c>
      <c r="D344" t="inlineStr">
        <is>
          <t>VÄSTERNORRLANDS LÄN</t>
        </is>
      </c>
      <c r="E344" t="inlineStr">
        <is>
          <t>ÖRNSKÖLDSVIK</t>
        </is>
      </c>
      <c r="F344" t="inlineStr">
        <is>
          <t>Holmen skog AB</t>
        </is>
      </c>
      <c r="G344" t="n">
        <v>1.4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18816-2021</t>
        </is>
      </c>
      <c r="B345" s="1" t="n">
        <v>44307.62890046297</v>
      </c>
      <c r="C345" s="1" t="n">
        <v>45960</v>
      </c>
      <c r="D345" t="inlineStr">
        <is>
          <t>VÄSTERNORRLANDS LÄN</t>
        </is>
      </c>
      <c r="E345" t="inlineStr">
        <is>
          <t>ÖRNSKÖLDSVIK</t>
        </is>
      </c>
      <c r="G345" t="n">
        <v>1.5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26023-2022</t>
        </is>
      </c>
      <c r="B346" s="1" t="n">
        <v>44734</v>
      </c>
      <c r="C346" s="1" t="n">
        <v>45960</v>
      </c>
      <c r="D346" t="inlineStr">
        <is>
          <t>VÄSTERNORRLANDS LÄN</t>
        </is>
      </c>
      <c r="E346" t="inlineStr">
        <is>
          <t>ÖRNSKÖLDSVIK</t>
        </is>
      </c>
      <c r="G346" t="n">
        <v>1.1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22254-2021</t>
        </is>
      </c>
      <c r="B347" s="1" t="n">
        <v>44326.41182870371</v>
      </c>
      <c r="C347" s="1" t="n">
        <v>45960</v>
      </c>
      <c r="D347" t="inlineStr">
        <is>
          <t>VÄSTERNORRLANDS LÄN</t>
        </is>
      </c>
      <c r="E347" t="inlineStr">
        <is>
          <t>ÖRNSKÖLDSVIK</t>
        </is>
      </c>
      <c r="F347" t="inlineStr">
        <is>
          <t>Holmen skog AB</t>
        </is>
      </c>
      <c r="G347" t="n">
        <v>0.4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16336-2022</t>
        </is>
      </c>
      <c r="B348" s="1" t="n">
        <v>44670</v>
      </c>
      <c r="C348" s="1" t="n">
        <v>45960</v>
      </c>
      <c r="D348" t="inlineStr">
        <is>
          <t>VÄSTERNORRLANDS LÄN</t>
        </is>
      </c>
      <c r="E348" t="inlineStr">
        <is>
          <t>ÖRNSKÖLDSVIK</t>
        </is>
      </c>
      <c r="G348" t="n">
        <v>1.9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60469-2021</t>
        </is>
      </c>
      <c r="B349" s="1" t="n">
        <v>44496</v>
      </c>
      <c r="C349" s="1" t="n">
        <v>45960</v>
      </c>
      <c r="D349" t="inlineStr">
        <is>
          <t>VÄSTERNORRLANDS LÄN</t>
        </is>
      </c>
      <c r="E349" t="inlineStr">
        <is>
          <t>ÖRNSKÖLDSVIK</t>
        </is>
      </c>
      <c r="G349" t="n">
        <v>1.1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71074-2021</t>
        </is>
      </c>
      <c r="B350" s="1" t="n">
        <v>44538.94474537037</v>
      </c>
      <c r="C350" s="1" t="n">
        <v>45960</v>
      </c>
      <c r="D350" t="inlineStr">
        <is>
          <t>VÄSTERNORRLANDS LÄN</t>
        </is>
      </c>
      <c r="E350" t="inlineStr">
        <is>
          <t>ÖRNSKÖLDSVIK</t>
        </is>
      </c>
      <c r="F350" t="inlineStr">
        <is>
          <t>SCA</t>
        </is>
      </c>
      <c r="G350" t="n">
        <v>6.6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52250-2021</t>
        </is>
      </c>
      <c r="B351" s="1" t="n">
        <v>44463.61827546296</v>
      </c>
      <c r="C351" s="1" t="n">
        <v>45960</v>
      </c>
      <c r="D351" t="inlineStr">
        <is>
          <t>VÄSTERNORRLANDS LÄN</t>
        </is>
      </c>
      <c r="E351" t="inlineStr">
        <is>
          <t>ÖRNSKÖLDSVIK</t>
        </is>
      </c>
      <c r="F351" t="inlineStr">
        <is>
          <t>Holmen skog AB</t>
        </is>
      </c>
      <c r="G351" t="n">
        <v>0.7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59545-2021</t>
        </is>
      </c>
      <c r="B352" s="1" t="n">
        <v>44491</v>
      </c>
      <c r="C352" s="1" t="n">
        <v>45960</v>
      </c>
      <c r="D352" t="inlineStr">
        <is>
          <t>VÄSTERNORRLANDS LÄN</t>
        </is>
      </c>
      <c r="E352" t="inlineStr">
        <is>
          <t>ÖRNSKÖLDSVIK</t>
        </is>
      </c>
      <c r="G352" t="n">
        <v>0.4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55915-2022</t>
        </is>
      </c>
      <c r="B353" s="1" t="n">
        <v>44889.32309027778</v>
      </c>
      <c r="C353" s="1" t="n">
        <v>45960</v>
      </c>
      <c r="D353" t="inlineStr">
        <is>
          <t>VÄSTERNORRLANDS LÄN</t>
        </is>
      </c>
      <c r="E353" t="inlineStr">
        <is>
          <t>ÖRNSKÖLDSVIK</t>
        </is>
      </c>
      <c r="G353" t="n">
        <v>2.8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30408-2022</t>
        </is>
      </c>
      <c r="B354" s="1" t="n">
        <v>44761.37563657408</v>
      </c>
      <c r="C354" s="1" t="n">
        <v>45960</v>
      </c>
      <c r="D354" t="inlineStr">
        <is>
          <t>VÄSTERNORRLANDS LÄN</t>
        </is>
      </c>
      <c r="E354" t="inlineStr">
        <is>
          <t>ÖRNSKÖLDSVIK</t>
        </is>
      </c>
      <c r="F354" t="inlineStr">
        <is>
          <t>Holmen skog AB</t>
        </is>
      </c>
      <c r="G354" t="n">
        <v>0.3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52652-2021</t>
        </is>
      </c>
      <c r="B355" s="1" t="n">
        <v>44466</v>
      </c>
      <c r="C355" s="1" t="n">
        <v>45960</v>
      </c>
      <c r="D355" t="inlineStr">
        <is>
          <t>VÄSTERNORRLANDS LÄN</t>
        </is>
      </c>
      <c r="E355" t="inlineStr">
        <is>
          <t>ÖRNSKÖLDSVIK</t>
        </is>
      </c>
      <c r="G355" t="n">
        <v>0.9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61355-2021</t>
        </is>
      </c>
      <c r="B356" s="1" t="n">
        <v>44498.91465277778</v>
      </c>
      <c r="C356" s="1" t="n">
        <v>45960</v>
      </c>
      <c r="D356" t="inlineStr">
        <is>
          <t>VÄSTERNORRLANDS LÄN</t>
        </is>
      </c>
      <c r="E356" t="inlineStr">
        <is>
          <t>ÖRNSKÖLDSVIK</t>
        </is>
      </c>
      <c r="G356" t="n">
        <v>3.5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65665-2020</t>
        </is>
      </c>
      <c r="B357" s="1" t="n">
        <v>44169</v>
      </c>
      <c r="C357" s="1" t="n">
        <v>45960</v>
      </c>
      <c r="D357" t="inlineStr">
        <is>
          <t>VÄSTERNORRLANDS LÄN</t>
        </is>
      </c>
      <c r="E357" t="inlineStr">
        <is>
          <t>ÖRNSKÖLDSVIK</t>
        </is>
      </c>
      <c r="G357" t="n">
        <v>3.5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30501-2021</t>
        </is>
      </c>
      <c r="B358" s="1" t="n">
        <v>44364.63420138889</v>
      </c>
      <c r="C358" s="1" t="n">
        <v>45960</v>
      </c>
      <c r="D358" t="inlineStr">
        <is>
          <t>VÄSTERNORRLANDS LÄN</t>
        </is>
      </c>
      <c r="E358" t="inlineStr">
        <is>
          <t>ÖRNSKÖLDSVIK</t>
        </is>
      </c>
      <c r="F358" t="inlineStr">
        <is>
          <t>Holmen skog AB</t>
        </is>
      </c>
      <c r="G358" t="n">
        <v>1.1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19943-2021</t>
        </is>
      </c>
      <c r="B359" s="1" t="n">
        <v>44313</v>
      </c>
      <c r="C359" s="1" t="n">
        <v>45960</v>
      </c>
      <c r="D359" t="inlineStr">
        <is>
          <t>VÄSTERNORRLANDS LÄN</t>
        </is>
      </c>
      <c r="E359" t="inlineStr">
        <is>
          <t>ÖRNSKÖLDSVIK</t>
        </is>
      </c>
      <c r="G359" t="n">
        <v>4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30152-2021</t>
        </is>
      </c>
      <c r="B360" s="1" t="n">
        <v>44363</v>
      </c>
      <c r="C360" s="1" t="n">
        <v>45960</v>
      </c>
      <c r="D360" t="inlineStr">
        <is>
          <t>VÄSTERNORRLANDS LÄN</t>
        </is>
      </c>
      <c r="E360" t="inlineStr">
        <is>
          <t>ÖRNSKÖLDSVIK</t>
        </is>
      </c>
      <c r="G360" t="n">
        <v>5.6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17643-2021</t>
        </is>
      </c>
      <c r="B361" s="1" t="n">
        <v>44299</v>
      </c>
      <c r="C361" s="1" t="n">
        <v>45960</v>
      </c>
      <c r="D361" t="inlineStr">
        <is>
          <t>VÄSTERNORRLANDS LÄN</t>
        </is>
      </c>
      <c r="E361" t="inlineStr">
        <is>
          <t>ÖRNSKÖLDSVIK</t>
        </is>
      </c>
      <c r="G361" t="n">
        <v>4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15943-2021</t>
        </is>
      </c>
      <c r="B362" s="1" t="n">
        <v>44287.44434027778</v>
      </c>
      <c r="C362" s="1" t="n">
        <v>45960</v>
      </c>
      <c r="D362" t="inlineStr">
        <is>
          <t>VÄSTERNORRLANDS LÄN</t>
        </is>
      </c>
      <c r="E362" t="inlineStr">
        <is>
          <t>ÖRNSKÖLDSVIK</t>
        </is>
      </c>
      <c r="G362" t="n">
        <v>0.7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68829-2021</t>
        </is>
      </c>
      <c r="B363" s="1" t="n">
        <v>44529</v>
      </c>
      <c r="C363" s="1" t="n">
        <v>45960</v>
      </c>
      <c r="D363" t="inlineStr">
        <is>
          <t>VÄSTERNORRLANDS LÄN</t>
        </is>
      </c>
      <c r="E363" t="inlineStr">
        <is>
          <t>ÖRNSKÖLDSVIK</t>
        </is>
      </c>
      <c r="G363" t="n">
        <v>4.9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45320-2022</t>
        </is>
      </c>
      <c r="B364" s="1" t="n">
        <v>44844.58571759259</v>
      </c>
      <c r="C364" s="1" t="n">
        <v>45960</v>
      </c>
      <c r="D364" t="inlineStr">
        <is>
          <t>VÄSTERNORRLANDS LÄN</t>
        </is>
      </c>
      <c r="E364" t="inlineStr">
        <is>
          <t>ÖRNSKÖLDSVIK</t>
        </is>
      </c>
      <c r="F364" t="inlineStr">
        <is>
          <t>Holmen skog AB</t>
        </is>
      </c>
      <c r="G364" t="n">
        <v>5.3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34126-2021</t>
        </is>
      </c>
      <c r="B365" s="1" t="n">
        <v>44379.46511574074</v>
      </c>
      <c r="C365" s="1" t="n">
        <v>45960</v>
      </c>
      <c r="D365" t="inlineStr">
        <is>
          <t>VÄSTERNORRLANDS LÄN</t>
        </is>
      </c>
      <c r="E365" t="inlineStr">
        <is>
          <t>ÖRNSKÖLDSVIK</t>
        </is>
      </c>
      <c r="F365" t="inlineStr">
        <is>
          <t>Holmen skog AB</t>
        </is>
      </c>
      <c r="G365" t="n">
        <v>1.4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36554-2022</t>
        </is>
      </c>
      <c r="B366" s="1" t="n">
        <v>44804</v>
      </c>
      <c r="C366" s="1" t="n">
        <v>45960</v>
      </c>
      <c r="D366" t="inlineStr">
        <is>
          <t>VÄSTERNORRLANDS LÄN</t>
        </is>
      </c>
      <c r="E366" t="inlineStr">
        <is>
          <t>ÖRNSKÖLDSVIK</t>
        </is>
      </c>
      <c r="G366" t="n">
        <v>4.7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30606-2021</t>
        </is>
      </c>
      <c r="B367" s="1" t="n">
        <v>44364</v>
      </c>
      <c r="C367" s="1" t="n">
        <v>45960</v>
      </c>
      <c r="D367" t="inlineStr">
        <is>
          <t>VÄSTERNORRLANDS LÄN</t>
        </is>
      </c>
      <c r="E367" t="inlineStr">
        <is>
          <t>ÖRNSKÖLDSVIK</t>
        </is>
      </c>
      <c r="G367" t="n">
        <v>0.5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29844-2021</t>
        </is>
      </c>
      <c r="B368" s="1" t="n">
        <v>44362</v>
      </c>
      <c r="C368" s="1" t="n">
        <v>45960</v>
      </c>
      <c r="D368" t="inlineStr">
        <is>
          <t>VÄSTERNORRLANDS LÄN</t>
        </is>
      </c>
      <c r="E368" t="inlineStr">
        <is>
          <t>ÖRNSKÖLDSVIK</t>
        </is>
      </c>
      <c r="G368" t="n">
        <v>1.4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44799-2022</t>
        </is>
      </c>
      <c r="B369" s="1" t="n">
        <v>44841.37050925926</v>
      </c>
      <c r="C369" s="1" t="n">
        <v>45960</v>
      </c>
      <c r="D369" t="inlineStr">
        <is>
          <t>VÄSTERNORRLANDS LÄN</t>
        </is>
      </c>
      <c r="E369" t="inlineStr">
        <is>
          <t>ÖRNSKÖLDSVIK</t>
        </is>
      </c>
      <c r="F369" t="inlineStr">
        <is>
          <t>Holmen skog AB</t>
        </is>
      </c>
      <c r="G369" t="n">
        <v>7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45248-2022</t>
        </is>
      </c>
      <c r="B370" s="1" t="n">
        <v>44844</v>
      </c>
      <c r="C370" s="1" t="n">
        <v>45960</v>
      </c>
      <c r="D370" t="inlineStr">
        <is>
          <t>VÄSTERNORRLANDS LÄN</t>
        </is>
      </c>
      <c r="E370" t="inlineStr">
        <is>
          <t>ÖRNSKÖLDSVIK</t>
        </is>
      </c>
      <c r="G370" t="n">
        <v>0.4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45254-2022</t>
        </is>
      </c>
      <c r="B371" s="1" t="n">
        <v>44844</v>
      </c>
      <c r="C371" s="1" t="n">
        <v>45960</v>
      </c>
      <c r="D371" t="inlineStr">
        <is>
          <t>VÄSTERNORRLANDS LÄN</t>
        </is>
      </c>
      <c r="E371" t="inlineStr">
        <is>
          <t>ÖRNSKÖLDSVIK</t>
        </is>
      </c>
      <c r="G371" t="n">
        <v>0.3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44094-2022</t>
        </is>
      </c>
      <c r="B372" s="1" t="n">
        <v>44839</v>
      </c>
      <c r="C372" s="1" t="n">
        <v>45960</v>
      </c>
      <c r="D372" t="inlineStr">
        <is>
          <t>VÄSTERNORRLANDS LÄN</t>
        </is>
      </c>
      <c r="E372" t="inlineStr">
        <is>
          <t>ÖRNSKÖLDSVIK</t>
        </is>
      </c>
      <c r="F372" t="inlineStr">
        <is>
          <t>Holmen skog AB</t>
        </is>
      </c>
      <c r="G372" t="n">
        <v>2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58442-2021</t>
        </is>
      </c>
      <c r="B373" s="1" t="n">
        <v>44488</v>
      </c>
      <c r="C373" s="1" t="n">
        <v>45960</v>
      </c>
      <c r="D373" t="inlineStr">
        <is>
          <t>VÄSTERNORRLANDS LÄN</t>
        </is>
      </c>
      <c r="E373" t="inlineStr">
        <is>
          <t>ÖRNSKÖLDSVIK</t>
        </is>
      </c>
      <c r="G373" t="n">
        <v>2.1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27869-2022</t>
        </is>
      </c>
      <c r="B374" s="1" t="n">
        <v>44743</v>
      </c>
      <c r="C374" s="1" t="n">
        <v>45960</v>
      </c>
      <c r="D374" t="inlineStr">
        <is>
          <t>VÄSTERNORRLANDS LÄN</t>
        </is>
      </c>
      <c r="E374" t="inlineStr">
        <is>
          <t>ÖRNSKÖLDSVIK</t>
        </is>
      </c>
      <c r="G374" t="n">
        <v>1.1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42320-2022</t>
        </is>
      </c>
      <c r="B375" s="1" t="n">
        <v>44831</v>
      </c>
      <c r="C375" s="1" t="n">
        <v>45960</v>
      </c>
      <c r="D375" t="inlineStr">
        <is>
          <t>VÄSTERNORRLANDS LÄN</t>
        </is>
      </c>
      <c r="E375" t="inlineStr">
        <is>
          <t>ÖRNSKÖLDSVIK</t>
        </is>
      </c>
      <c r="G375" t="n">
        <v>0.1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42705-2022</t>
        </is>
      </c>
      <c r="B376" s="1" t="n">
        <v>44832.38866898148</v>
      </c>
      <c r="C376" s="1" t="n">
        <v>45960</v>
      </c>
      <c r="D376" t="inlineStr">
        <is>
          <t>VÄSTERNORRLANDS LÄN</t>
        </is>
      </c>
      <c r="E376" t="inlineStr">
        <is>
          <t>ÖRNSKÖLDSVIK</t>
        </is>
      </c>
      <c r="F376" t="inlineStr">
        <is>
          <t>Holmen skog AB</t>
        </is>
      </c>
      <c r="G376" t="n">
        <v>3.4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45829-2022</t>
        </is>
      </c>
      <c r="B377" s="1" t="n">
        <v>44846.48697916666</v>
      </c>
      <c r="C377" s="1" t="n">
        <v>45960</v>
      </c>
      <c r="D377" t="inlineStr">
        <is>
          <t>VÄSTERNORRLANDS LÄN</t>
        </is>
      </c>
      <c r="E377" t="inlineStr">
        <is>
          <t>ÖRNSKÖLDSVIK</t>
        </is>
      </c>
      <c r="G377" t="n">
        <v>3.3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60620-2021</t>
        </is>
      </c>
      <c r="B378" s="1" t="n">
        <v>44496</v>
      </c>
      <c r="C378" s="1" t="n">
        <v>45960</v>
      </c>
      <c r="D378" t="inlineStr">
        <is>
          <t>VÄSTERNORRLANDS LÄN</t>
        </is>
      </c>
      <c r="E378" t="inlineStr">
        <is>
          <t>ÖRNSKÖLDSVIK</t>
        </is>
      </c>
      <c r="F378" t="inlineStr">
        <is>
          <t>Holmen skog AB</t>
        </is>
      </c>
      <c r="G378" t="n">
        <v>0.8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28848-2022</t>
        </is>
      </c>
      <c r="B379" s="1" t="n">
        <v>44749.47483796296</v>
      </c>
      <c r="C379" s="1" t="n">
        <v>45960</v>
      </c>
      <c r="D379" t="inlineStr">
        <is>
          <t>VÄSTERNORRLANDS LÄN</t>
        </is>
      </c>
      <c r="E379" t="inlineStr">
        <is>
          <t>ÖRNSKÖLDSVIK</t>
        </is>
      </c>
      <c r="F379" t="inlineStr">
        <is>
          <t>Holmen skog AB</t>
        </is>
      </c>
      <c r="G379" t="n">
        <v>0.4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42319-2021</t>
        </is>
      </c>
      <c r="B380" s="1" t="n">
        <v>44427</v>
      </c>
      <c r="C380" s="1" t="n">
        <v>45960</v>
      </c>
      <c r="D380" t="inlineStr">
        <is>
          <t>VÄSTERNORRLANDS LÄN</t>
        </is>
      </c>
      <c r="E380" t="inlineStr">
        <is>
          <t>ÖRNSKÖLDSVIK</t>
        </is>
      </c>
      <c r="G380" t="n">
        <v>3.9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39500-2022</t>
        </is>
      </c>
      <c r="B381" s="1" t="n">
        <v>44818</v>
      </c>
      <c r="C381" s="1" t="n">
        <v>45960</v>
      </c>
      <c r="D381" t="inlineStr">
        <is>
          <t>VÄSTERNORRLANDS LÄN</t>
        </is>
      </c>
      <c r="E381" t="inlineStr">
        <is>
          <t>ÖRNSKÖLDSVIK</t>
        </is>
      </c>
      <c r="F381" t="inlineStr">
        <is>
          <t>Holmen skog AB</t>
        </is>
      </c>
      <c r="G381" t="n">
        <v>1.4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42339-2021</t>
        </is>
      </c>
      <c r="B382" s="1" t="n">
        <v>44427</v>
      </c>
      <c r="C382" s="1" t="n">
        <v>45960</v>
      </c>
      <c r="D382" t="inlineStr">
        <is>
          <t>VÄSTERNORRLANDS LÄN</t>
        </is>
      </c>
      <c r="E382" t="inlineStr">
        <is>
          <t>ÖRNSKÖLDSVIK</t>
        </is>
      </c>
      <c r="G382" t="n">
        <v>3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62479-2020</t>
        </is>
      </c>
      <c r="B383" s="1" t="n">
        <v>44160</v>
      </c>
      <c r="C383" s="1" t="n">
        <v>45960</v>
      </c>
      <c r="D383" t="inlineStr">
        <is>
          <t>VÄSTERNORRLANDS LÄN</t>
        </is>
      </c>
      <c r="E383" t="inlineStr">
        <is>
          <t>ÖRNSKÖLDSVIK</t>
        </is>
      </c>
      <c r="G383" t="n">
        <v>2.5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68876-2021</t>
        </is>
      </c>
      <c r="B384" s="1" t="n">
        <v>44530</v>
      </c>
      <c r="C384" s="1" t="n">
        <v>45960</v>
      </c>
      <c r="D384" t="inlineStr">
        <is>
          <t>VÄSTERNORRLANDS LÄN</t>
        </is>
      </c>
      <c r="E384" t="inlineStr">
        <is>
          <t>ÖRNSKÖLDSVIK</t>
        </is>
      </c>
      <c r="G384" t="n">
        <v>7.3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44843-2022</t>
        </is>
      </c>
      <c r="B385" s="1" t="n">
        <v>44839</v>
      </c>
      <c r="C385" s="1" t="n">
        <v>45960</v>
      </c>
      <c r="D385" t="inlineStr">
        <is>
          <t>VÄSTERNORRLANDS LÄN</t>
        </is>
      </c>
      <c r="E385" t="inlineStr">
        <is>
          <t>ÖRNSKÖLDSVIK</t>
        </is>
      </c>
      <c r="G385" t="n">
        <v>1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41248-2022</t>
        </is>
      </c>
      <c r="B386" s="1" t="n">
        <v>44826.36435185185</v>
      </c>
      <c r="C386" s="1" t="n">
        <v>45960</v>
      </c>
      <c r="D386" t="inlineStr">
        <is>
          <t>VÄSTERNORRLANDS LÄN</t>
        </is>
      </c>
      <c r="E386" t="inlineStr">
        <is>
          <t>ÖRNSKÖLDSVIK</t>
        </is>
      </c>
      <c r="G386" t="n">
        <v>3.5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35151-2021</t>
        </is>
      </c>
      <c r="B387" s="1" t="n">
        <v>44384</v>
      </c>
      <c r="C387" s="1" t="n">
        <v>45960</v>
      </c>
      <c r="D387" t="inlineStr">
        <is>
          <t>VÄSTERNORRLANDS LÄN</t>
        </is>
      </c>
      <c r="E387" t="inlineStr">
        <is>
          <t>ÖRNSKÖLDSVIK</t>
        </is>
      </c>
      <c r="G387" t="n">
        <v>0.8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29012-2021</t>
        </is>
      </c>
      <c r="B388" s="1" t="n">
        <v>44358</v>
      </c>
      <c r="C388" s="1" t="n">
        <v>45960</v>
      </c>
      <c r="D388" t="inlineStr">
        <is>
          <t>VÄSTERNORRLANDS LÄN</t>
        </is>
      </c>
      <c r="E388" t="inlineStr">
        <is>
          <t>ÖRNSKÖLDSVIK</t>
        </is>
      </c>
      <c r="G388" t="n">
        <v>2.4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63458-2021</t>
        </is>
      </c>
      <c r="B389" s="1" t="n">
        <v>44508</v>
      </c>
      <c r="C389" s="1" t="n">
        <v>45960</v>
      </c>
      <c r="D389" t="inlineStr">
        <is>
          <t>VÄSTERNORRLANDS LÄN</t>
        </is>
      </c>
      <c r="E389" t="inlineStr">
        <is>
          <t>ÖRNSKÖLDSVIK</t>
        </is>
      </c>
      <c r="G389" t="n">
        <v>1.8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8581-2022</t>
        </is>
      </c>
      <c r="B390" s="1" t="n">
        <v>44613</v>
      </c>
      <c r="C390" s="1" t="n">
        <v>45960</v>
      </c>
      <c r="D390" t="inlineStr">
        <is>
          <t>VÄSTERNORRLANDS LÄN</t>
        </is>
      </c>
      <c r="E390" t="inlineStr">
        <is>
          <t>ÖRNSKÖLDSVIK</t>
        </is>
      </c>
      <c r="G390" t="n">
        <v>1.9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31824-2021</t>
        </is>
      </c>
      <c r="B391" s="1" t="n">
        <v>44370.39030092592</v>
      </c>
      <c r="C391" s="1" t="n">
        <v>45960</v>
      </c>
      <c r="D391" t="inlineStr">
        <is>
          <t>VÄSTERNORRLANDS LÄN</t>
        </is>
      </c>
      <c r="E391" t="inlineStr">
        <is>
          <t>ÖRNSKÖLDSVIK</t>
        </is>
      </c>
      <c r="F391" t="inlineStr">
        <is>
          <t>Holmen skog AB</t>
        </is>
      </c>
      <c r="G391" t="n">
        <v>0.7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51601-2021</t>
        </is>
      </c>
      <c r="B392" s="1" t="n">
        <v>44461</v>
      </c>
      <c r="C392" s="1" t="n">
        <v>45960</v>
      </c>
      <c r="D392" t="inlineStr">
        <is>
          <t>VÄSTERNORRLANDS LÄN</t>
        </is>
      </c>
      <c r="E392" t="inlineStr">
        <is>
          <t>ÖRNSKÖLDSVIK</t>
        </is>
      </c>
      <c r="G392" t="n">
        <v>1.9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63449-2021</t>
        </is>
      </c>
      <c r="B393" s="1" t="n">
        <v>44508</v>
      </c>
      <c r="C393" s="1" t="n">
        <v>45960</v>
      </c>
      <c r="D393" t="inlineStr">
        <is>
          <t>VÄSTERNORRLANDS LÄN</t>
        </is>
      </c>
      <c r="E393" t="inlineStr">
        <is>
          <t>ÖRNSKÖLDSVIK</t>
        </is>
      </c>
      <c r="G393" t="n">
        <v>1.7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36034-2021</t>
        </is>
      </c>
      <c r="B394" s="1" t="n">
        <v>44385</v>
      </c>
      <c r="C394" s="1" t="n">
        <v>45960</v>
      </c>
      <c r="D394" t="inlineStr">
        <is>
          <t>VÄSTERNORRLANDS LÄN</t>
        </is>
      </c>
      <c r="E394" t="inlineStr">
        <is>
          <t>ÖRNSKÖLDSVIK</t>
        </is>
      </c>
      <c r="G394" t="n">
        <v>15.6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44446-2021</t>
        </is>
      </c>
      <c r="B395" s="1" t="n">
        <v>44435</v>
      </c>
      <c r="C395" s="1" t="n">
        <v>45960</v>
      </c>
      <c r="D395" t="inlineStr">
        <is>
          <t>VÄSTERNORRLANDS LÄN</t>
        </is>
      </c>
      <c r="E395" t="inlineStr">
        <is>
          <t>ÖRNSKÖLDSVIK</t>
        </is>
      </c>
      <c r="G395" t="n">
        <v>3.3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25025-2021</t>
        </is>
      </c>
      <c r="B396" s="1" t="n">
        <v>44341</v>
      </c>
      <c r="C396" s="1" t="n">
        <v>45960</v>
      </c>
      <c r="D396" t="inlineStr">
        <is>
          <t>VÄSTERNORRLANDS LÄN</t>
        </is>
      </c>
      <c r="E396" t="inlineStr">
        <is>
          <t>ÖRNSKÖLDSVIK</t>
        </is>
      </c>
      <c r="G396" t="n">
        <v>0.5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33722-2021</t>
        </is>
      </c>
      <c r="B397" s="1" t="n">
        <v>44378</v>
      </c>
      <c r="C397" s="1" t="n">
        <v>45960</v>
      </c>
      <c r="D397" t="inlineStr">
        <is>
          <t>VÄSTERNORRLANDS LÄN</t>
        </is>
      </c>
      <c r="E397" t="inlineStr">
        <is>
          <t>ÖRNSKÖLDSVIK</t>
        </is>
      </c>
      <c r="G397" t="n">
        <v>1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42351-2021</t>
        </is>
      </c>
      <c r="B398" s="1" t="n">
        <v>44427</v>
      </c>
      <c r="C398" s="1" t="n">
        <v>45960</v>
      </c>
      <c r="D398" t="inlineStr">
        <is>
          <t>VÄSTERNORRLANDS LÄN</t>
        </is>
      </c>
      <c r="E398" t="inlineStr">
        <is>
          <t>ÖRNSKÖLDSVIK</t>
        </is>
      </c>
      <c r="G398" t="n">
        <v>2.1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40483-2022</t>
        </is>
      </c>
      <c r="B399" s="1" t="n">
        <v>44823.56631944444</v>
      </c>
      <c r="C399" s="1" t="n">
        <v>45960</v>
      </c>
      <c r="D399" t="inlineStr">
        <is>
          <t>VÄSTERNORRLANDS LÄN</t>
        </is>
      </c>
      <c r="E399" t="inlineStr">
        <is>
          <t>ÖRNSKÖLDSVIK</t>
        </is>
      </c>
      <c r="F399" t="inlineStr">
        <is>
          <t>Holmen skog AB</t>
        </is>
      </c>
      <c r="G399" t="n">
        <v>2.4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69971-2021</t>
        </is>
      </c>
      <c r="B400" s="1" t="n">
        <v>44533</v>
      </c>
      <c r="C400" s="1" t="n">
        <v>45960</v>
      </c>
      <c r="D400" t="inlineStr">
        <is>
          <t>VÄSTERNORRLANDS LÄN</t>
        </is>
      </c>
      <c r="E400" t="inlineStr">
        <is>
          <t>ÖRNSKÖLDSVIK</t>
        </is>
      </c>
      <c r="G400" t="n">
        <v>1.2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64063-2020</t>
        </is>
      </c>
      <c r="B401" s="1" t="n">
        <v>44167</v>
      </c>
      <c r="C401" s="1" t="n">
        <v>45960</v>
      </c>
      <c r="D401" t="inlineStr">
        <is>
          <t>VÄSTERNORRLANDS LÄN</t>
        </is>
      </c>
      <c r="E401" t="inlineStr">
        <is>
          <t>ÖRNSKÖLDSVIK</t>
        </is>
      </c>
      <c r="F401" t="inlineStr">
        <is>
          <t>Holmen skog AB</t>
        </is>
      </c>
      <c r="G401" t="n">
        <v>1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699-2022</t>
        </is>
      </c>
      <c r="B402" s="1" t="n">
        <v>44568</v>
      </c>
      <c r="C402" s="1" t="n">
        <v>45960</v>
      </c>
      <c r="D402" t="inlineStr">
        <is>
          <t>VÄSTERNORRLANDS LÄN</t>
        </is>
      </c>
      <c r="E402" t="inlineStr">
        <is>
          <t>ÖRNSKÖLDSVIK</t>
        </is>
      </c>
      <c r="G402" t="n">
        <v>4.5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7506-2021</t>
        </is>
      </c>
      <c r="B403" s="1" t="n">
        <v>44239</v>
      </c>
      <c r="C403" s="1" t="n">
        <v>45960</v>
      </c>
      <c r="D403" t="inlineStr">
        <is>
          <t>VÄSTERNORRLANDS LÄN</t>
        </is>
      </c>
      <c r="E403" t="inlineStr">
        <is>
          <t>ÖRNSKÖLDSVIK</t>
        </is>
      </c>
      <c r="G403" t="n">
        <v>0.7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33911-2022</t>
        </is>
      </c>
      <c r="B404" s="1" t="n">
        <v>44790.63175925926</v>
      </c>
      <c r="C404" s="1" t="n">
        <v>45960</v>
      </c>
      <c r="D404" t="inlineStr">
        <is>
          <t>VÄSTERNORRLANDS LÄN</t>
        </is>
      </c>
      <c r="E404" t="inlineStr">
        <is>
          <t>ÖRNSKÖLDSVIK</t>
        </is>
      </c>
      <c r="F404" t="inlineStr">
        <is>
          <t>Holmen skog AB</t>
        </is>
      </c>
      <c r="G404" t="n">
        <v>0.7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33201-2022</t>
        </is>
      </c>
      <c r="B405" s="1" t="n">
        <v>44785</v>
      </c>
      <c r="C405" s="1" t="n">
        <v>45960</v>
      </c>
      <c r="D405" t="inlineStr">
        <is>
          <t>VÄSTERNORRLANDS LÄN</t>
        </is>
      </c>
      <c r="E405" t="inlineStr">
        <is>
          <t>ÖRNSKÖLDSVIK</t>
        </is>
      </c>
      <c r="F405" t="inlineStr">
        <is>
          <t>Kyrkan</t>
        </is>
      </c>
      <c r="G405" t="n">
        <v>10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48004-2022</t>
        </is>
      </c>
      <c r="B406" s="1" t="n">
        <v>44855</v>
      </c>
      <c r="C406" s="1" t="n">
        <v>45960</v>
      </c>
      <c r="D406" t="inlineStr">
        <is>
          <t>VÄSTERNORRLANDS LÄN</t>
        </is>
      </c>
      <c r="E406" t="inlineStr">
        <is>
          <t>ÖRNSKÖLDSVIK</t>
        </is>
      </c>
      <c r="F406" t="inlineStr">
        <is>
          <t>Holmen skog AB</t>
        </is>
      </c>
      <c r="G406" t="n">
        <v>6.6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73637-2021</t>
        </is>
      </c>
      <c r="B407" s="1" t="n">
        <v>44552.4337962963</v>
      </c>
      <c r="C407" s="1" t="n">
        <v>45960</v>
      </c>
      <c r="D407" t="inlineStr">
        <is>
          <t>VÄSTERNORRLANDS LÄN</t>
        </is>
      </c>
      <c r="E407" t="inlineStr">
        <is>
          <t>ÖRNSKÖLDSVIK</t>
        </is>
      </c>
      <c r="G407" t="n">
        <v>0.5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42344-2021</t>
        </is>
      </c>
      <c r="B408" s="1" t="n">
        <v>44427</v>
      </c>
      <c r="C408" s="1" t="n">
        <v>45960</v>
      </c>
      <c r="D408" t="inlineStr">
        <is>
          <t>VÄSTERNORRLANDS LÄN</t>
        </is>
      </c>
      <c r="E408" t="inlineStr">
        <is>
          <t>ÖRNSKÖLDSVIK</t>
        </is>
      </c>
      <c r="G408" t="n">
        <v>2.2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58335-2020</t>
        </is>
      </c>
      <c r="B409" s="1" t="n">
        <v>44145</v>
      </c>
      <c r="C409" s="1" t="n">
        <v>45960</v>
      </c>
      <c r="D409" t="inlineStr">
        <is>
          <t>VÄSTERNORRLANDS LÄN</t>
        </is>
      </c>
      <c r="E409" t="inlineStr">
        <is>
          <t>ÖRNSKÖLDSVIK</t>
        </is>
      </c>
      <c r="F409" t="inlineStr">
        <is>
          <t>Holmen skog AB</t>
        </is>
      </c>
      <c r="G409" t="n">
        <v>3.7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33684-2022</t>
        </is>
      </c>
      <c r="B410" s="1" t="n">
        <v>44789</v>
      </c>
      <c r="C410" s="1" t="n">
        <v>45960</v>
      </c>
      <c r="D410" t="inlineStr">
        <is>
          <t>VÄSTERNORRLANDS LÄN</t>
        </is>
      </c>
      <c r="E410" t="inlineStr">
        <is>
          <t>ÖRNSKÖLDSVIK</t>
        </is>
      </c>
      <c r="F410" t="inlineStr">
        <is>
          <t>Holmen skog AB</t>
        </is>
      </c>
      <c r="G410" t="n">
        <v>1.7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18422-2022</t>
        </is>
      </c>
      <c r="B411" s="1" t="n">
        <v>44687</v>
      </c>
      <c r="C411" s="1" t="n">
        <v>45960</v>
      </c>
      <c r="D411" t="inlineStr">
        <is>
          <t>VÄSTERNORRLANDS LÄN</t>
        </is>
      </c>
      <c r="E411" t="inlineStr">
        <is>
          <t>ÖRNSKÖLDSVIK</t>
        </is>
      </c>
      <c r="G411" t="n">
        <v>1.1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16475-2021</t>
        </is>
      </c>
      <c r="B412" s="1" t="n">
        <v>44293</v>
      </c>
      <c r="C412" s="1" t="n">
        <v>45960</v>
      </c>
      <c r="D412" t="inlineStr">
        <is>
          <t>VÄSTERNORRLANDS LÄN</t>
        </is>
      </c>
      <c r="E412" t="inlineStr">
        <is>
          <t>ÖRNSKÖLDSVIK</t>
        </is>
      </c>
      <c r="G412" t="n">
        <v>2.3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5276-2021</t>
        </is>
      </c>
      <c r="B413" s="1" t="n">
        <v>44225</v>
      </c>
      <c r="C413" s="1" t="n">
        <v>45960</v>
      </c>
      <c r="D413" t="inlineStr">
        <is>
          <t>VÄSTERNORRLANDS LÄN</t>
        </is>
      </c>
      <c r="E413" t="inlineStr">
        <is>
          <t>ÖRNSKÖLDSVIK</t>
        </is>
      </c>
      <c r="G413" t="n">
        <v>0.9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55638-2021</t>
        </is>
      </c>
      <c r="B414" s="1" t="n">
        <v>44476.34944444444</v>
      </c>
      <c r="C414" s="1" t="n">
        <v>45960</v>
      </c>
      <c r="D414" t="inlineStr">
        <is>
          <t>VÄSTERNORRLANDS LÄN</t>
        </is>
      </c>
      <c r="E414" t="inlineStr">
        <is>
          <t>ÖRNSKÖLDSVIK</t>
        </is>
      </c>
      <c r="F414" t="inlineStr">
        <is>
          <t>Holmen skog AB</t>
        </is>
      </c>
      <c r="G414" t="n">
        <v>1.8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57310-2021</t>
        </is>
      </c>
      <c r="B415" s="1" t="n">
        <v>44483.43247685185</v>
      </c>
      <c r="C415" s="1" t="n">
        <v>45960</v>
      </c>
      <c r="D415" t="inlineStr">
        <is>
          <t>VÄSTERNORRLANDS LÄN</t>
        </is>
      </c>
      <c r="E415" t="inlineStr">
        <is>
          <t>ÖRNSKÖLDSVIK</t>
        </is>
      </c>
      <c r="F415" t="inlineStr">
        <is>
          <t>Holmen skog AB</t>
        </is>
      </c>
      <c r="G415" t="n">
        <v>0.4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26481-2021</t>
        </is>
      </c>
      <c r="B416" s="1" t="n">
        <v>44347</v>
      </c>
      <c r="C416" s="1" t="n">
        <v>45960</v>
      </c>
      <c r="D416" t="inlineStr">
        <is>
          <t>VÄSTERNORRLANDS LÄN</t>
        </is>
      </c>
      <c r="E416" t="inlineStr">
        <is>
          <t>ÖRNSKÖLDSVIK</t>
        </is>
      </c>
      <c r="G416" t="n">
        <v>1.5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944-2022</t>
        </is>
      </c>
      <c r="B417" s="1" t="n">
        <v>44568</v>
      </c>
      <c r="C417" s="1" t="n">
        <v>45960</v>
      </c>
      <c r="D417" t="inlineStr">
        <is>
          <t>VÄSTERNORRLANDS LÄN</t>
        </is>
      </c>
      <c r="E417" t="inlineStr">
        <is>
          <t>ÖRNSKÖLDSVIK</t>
        </is>
      </c>
      <c r="G417" t="n">
        <v>3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38366-2022</t>
        </is>
      </c>
      <c r="B418" s="1" t="n">
        <v>44812.66975694444</v>
      </c>
      <c r="C418" s="1" t="n">
        <v>45960</v>
      </c>
      <c r="D418" t="inlineStr">
        <is>
          <t>VÄSTERNORRLANDS LÄN</t>
        </is>
      </c>
      <c r="E418" t="inlineStr">
        <is>
          <t>ÖRNSKÖLDSVIK</t>
        </is>
      </c>
      <c r="F418" t="inlineStr">
        <is>
          <t>Holmen skog AB</t>
        </is>
      </c>
      <c r="G418" t="n">
        <v>2.2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24202-2022</t>
        </is>
      </c>
      <c r="B419" s="1" t="n">
        <v>44725.58482638889</v>
      </c>
      <c r="C419" s="1" t="n">
        <v>45960</v>
      </c>
      <c r="D419" t="inlineStr">
        <is>
          <t>VÄSTERNORRLANDS LÄN</t>
        </is>
      </c>
      <c r="E419" t="inlineStr">
        <is>
          <t>ÖRNSKÖLDSVIK</t>
        </is>
      </c>
      <c r="G419" t="n">
        <v>0.5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16209-2022</t>
        </is>
      </c>
      <c r="B420" s="1" t="n">
        <v>44670</v>
      </c>
      <c r="C420" s="1" t="n">
        <v>45960</v>
      </c>
      <c r="D420" t="inlineStr">
        <is>
          <t>VÄSTERNORRLANDS LÄN</t>
        </is>
      </c>
      <c r="E420" t="inlineStr">
        <is>
          <t>ÖRNSKÖLDSVIK</t>
        </is>
      </c>
      <c r="F420" t="inlineStr">
        <is>
          <t>Holmen skog AB</t>
        </is>
      </c>
      <c r="G420" t="n">
        <v>0.6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16211-2022</t>
        </is>
      </c>
      <c r="B421" s="1" t="n">
        <v>44670</v>
      </c>
      <c r="C421" s="1" t="n">
        <v>45960</v>
      </c>
      <c r="D421" t="inlineStr">
        <is>
          <t>VÄSTERNORRLANDS LÄN</t>
        </is>
      </c>
      <c r="E421" t="inlineStr">
        <is>
          <t>ÖRNSKÖLDSVIK</t>
        </is>
      </c>
      <c r="F421" t="inlineStr">
        <is>
          <t>Holmen skog AB</t>
        </is>
      </c>
      <c r="G421" t="n">
        <v>1.8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45050-2021</t>
        </is>
      </c>
      <c r="B422" s="1" t="n">
        <v>44439</v>
      </c>
      <c r="C422" s="1" t="n">
        <v>45960</v>
      </c>
      <c r="D422" t="inlineStr">
        <is>
          <t>VÄSTERNORRLANDS LÄN</t>
        </is>
      </c>
      <c r="E422" t="inlineStr">
        <is>
          <t>ÖRNSKÖLDSVIK</t>
        </is>
      </c>
      <c r="G422" t="n">
        <v>0.5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31008-2022</t>
        </is>
      </c>
      <c r="B423" s="1" t="n">
        <v>44768</v>
      </c>
      <c r="C423" s="1" t="n">
        <v>45960</v>
      </c>
      <c r="D423" t="inlineStr">
        <is>
          <t>VÄSTERNORRLANDS LÄN</t>
        </is>
      </c>
      <c r="E423" t="inlineStr">
        <is>
          <t>ÖRNSKÖLDSVIK</t>
        </is>
      </c>
      <c r="G423" t="n">
        <v>0.8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64707-2021</t>
        </is>
      </c>
      <c r="B424" s="1" t="n">
        <v>44512.35954861111</v>
      </c>
      <c r="C424" s="1" t="n">
        <v>45960</v>
      </c>
      <c r="D424" t="inlineStr">
        <is>
          <t>VÄSTERNORRLANDS LÄN</t>
        </is>
      </c>
      <c r="E424" t="inlineStr">
        <is>
          <t>ÖRNSKÖLDSVIK</t>
        </is>
      </c>
      <c r="F424" t="inlineStr">
        <is>
          <t>Holmen skog AB</t>
        </is>
      </c>
      <c r="G424" t="n">
        <v>0.5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57438-2021</t>
        </is>
      </c>
      <c r="B425" s="1" t="n">
        <v>44483</v>
      </c>
      <c r="C425" s="1" t="n">
        <v>45960</v>
      </c>
      <c r="D425" t="inlineStr">
        <is>
          <t>VÄSTERNORRLANDS LÄN</t>
        </is>
      </c>
      <c r="E425" t="inlineStr">
        <is>
          <t>ÖRNSKÖLDSVIK</t>
        </is>
      </c>
      <c r="G425" t="n">
        <v>0.6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7862-2021</t>
        </is>
      </c>
      <c r="B426" s="1" t="n">
        <v>44242</v>
      </c>
      <c r="C426" s="1" t="n">
        <v>45960</v>
      </c>
      <c r="D426" t="inlineStr">
        <is>
          <t>VÄSTERNORRLANDS LÄN</t>
        </is>
      </c>
      <c r="E426" t="inlineStr">
        <is>
          <t>ÖRNSKÖLDSVIK</t>
        </is>
      </c>
      <c r="G426" t="n">
        <v>1.3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66752-2021</t>
        </is>
      </c>
      <c r="B427" s="1" t="n">
        <v>44521</v>
      </c>
      <c r="C427" s="1" t="n">
        <v>45960</v>
      </c>
      <c r="D427" t="inlineStr">
        <is>
          <t>VÄSTERNORRLANDS LÄN</t>
        </is>
      </c>
      <c r="E427" t="inlineStr">
        <is>
          <t>ÖRNSKÖLDSVIK</t>
        </is>
      </c>
      <c r="G427" t="n">
        <v>2.4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64714-2021</t>
        </is>
      </c>
      <c r="B428" s="1" t="n">
        <v>44512</v>
      </c>
      <c r="C428" s="1" t="n">
        <v>45960</v>
      </c>
      <c r="D428" t="inlineStr">
        <is>
          <t>VÄSTERNORRLANDS LÄN</t>
        </is>
      </c>
      <c r="E428" t="inlineStr">
        <is>
          <t>ÖRNSKÖLDSVIK</t>
        </is>
      </c>
      <c r="G428" t="n">
        <v>0.4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67865-2021</t>
        </is>
      </c>
      <c r="B429" s="1" t="n">
        <v>44525</v>
      </c>
      <c r="C429" s="1" t="n">
        <v>45960</v>
      </c>
      <c r="D429" t="inlineStr">
        <is>
          <t>VÄSTERNORRLANDS LÄN</t>
        </is>
      </c>
      <c r="E429" t="inlineStr">
        <is>
          <t>ÖRNSKÖLDSVIK</t>
        </is>
      </c>
      <c r="G429" t="n">
        <v>6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25178-2021</t>
        </is>
      </c>
      <c r="B430" s="1" t="n">
        <v>44342</v>
      </c>
      <c r="C430" s="1" t="n">
        <v>45960</v>
      </c>
      <c r="D430" t="inlineStr">
        <is>
          <t>VÄSTERNORRLANDS LÄN</t>
        </is>
      </c>
      <c r="E430" t="inlineStr">
        <is>
          <t>ÖRNSKÖLDSVIK</t>
        </is>
      </c>
      <c r="F430" t="inlineStr">
        <is>
          <t>Holmen skog AB</t>
        </is>
      </c>
      <c r="G430" t="n">
        <v>2.5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10011-2021</t>
        </is>
      </c>
      <c r="B431" s="1" t="n">
        <v>44253</v>
      </c>
      <c r="C431" s="1" t="n">
        <v>45960</v>
      </c>
      <c r="D431" t="inlineStr">
        <is>
          <t>VÄSTERNORRLANDS LÄN</t>
        </is>
      </c>
      <c r="E431" t="inlineStr">
        <is>
          <t>ÖRNSKÖLDSVIK</t>
        </is>
      </c>
      <c r="G431" t="n">
        <v>3.8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10079-2021</t>
        </is>
      </c>
      <c r="B432" s="1" t="n">
        <v>44256.46288194445</v>
      </c>
      <c r="C432" s="1" t="n">
        <v>45960</v>
      </c>
      <c r="D432" t="inlineStr">
        <is>
          <t>VÄSTERNORRLANDS LÄN</t>
        </is>
      </c>
      <c r="E432" t="inlineStr">
        <is>
          <t>ÖRNSKÖLDSVIK</t>
        </is>
      </c>
      <c r="G432" t="n">
        <v>3.4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51832-2022</t>
        </is>
      </c>
      <c r="B433" s="1" t="n">
        <v>44872</v>
      </c>
      <c r="C433" s="1" t="n">
        <v>45960</v>
      </c>
      <c r="D433" t="inlineStr">
        <is>
          <t>VÄSTERNORRLANDS LÄN</t>
        </is>
      </c>
      <c r="E433" t="inlineStr">
        <is>
          <t>ÖRNSKÖLDSVIK</t>
        </is>
      </c>
      <c r="F433" t="inlineStr">
        <is>
          <t>Holmen skog AB</t>
        </is>
      </c>
      <c r="G433" t="n">
        <v>13.8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23000-2021</t>
        </is>
      </c>
      <c r="B434" s="1" t="n">
        <v>44328</v>
      </c>
      <c r="C434" s="1" t="n">
        <v>45960</v>
      </c>
      <c r="D434" t="inlineStr">
        <is>
          <t>VÄSTERNORRLANDS LÄN</t>
        </is>
      </c>
      <c r="E434" t="inlineStr">
        <is>
          <t>ÖRNSKÖLDSVIK</t>
        </is>
      </c>
      <c r="F434" t="inlineStr">
        <is>
          <t>Holmen skog AB</t>
        </is>
      </c>
      <c r="G434" t="n">
        <v>7.1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23002-2021</t>
        </is>
      </c>
      <c r="B435" s="1" t="n">
        <v>44328</v>
      </c>
      <c r="C435" s="1" t="n">
        <v>45960</v>
      </c>
      <c r="D435" t="inlineStr">
        <is>
          <t>VÄSTERNORRLANDS LÄN</t>
        </is>
      </c>
      <c r="E435" t="inlineStr">
        <is>
          <t>ÖRNSKÖLDSVIK</t>
        </is>
      </c>
      <c r="F435" t="inlineStr">
        <is>
          <t>Holmen skog AB</t>
        </is>
      </c>
      <c r="G435" t="n">
        <v>2.4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63270-2020</t>
        </is>
      </c>
      <c r="B436" s="1" t="n">
        <v>44164</v>
      </c>
      <c r="C436" s="1" t="n">
        <v>45960</v>
      </c>
      <c r="D436" t="inlineStr">
        <is>
          <t>VÄSTERNORRLANDS LÄN</t>
        </is>
      </c>
      <c r="E436" t="inlineStr">
        <is>
          <t>ÖRNSKÖLDSVIK</t>
        </is>
      </c>
      <c r="G436" t="n">
        <v>19.5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20600-2022</t>
        </is>
      </c>
      <c r="B437" s="1" t="n">
        <v>44700</v>
      </c>
      <c r="C437" s="1" t="n">
        <v>45960</v>
      </c>
      <c r="D437" t="inlineStr">
        <is>
          <t>VÄSTERNORRLANDS LÄN</t>
        </is>
      </c>
      <c r="E437" t="inlineStr">
        <is>
          <t>ÖRNSKÖLDSVIK</t>
        </is>
      </c>
      <c r="G437" t="n">
        <v>2.1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42094-2021</t>
        </is>
      </c>
      <c r="B438" s="1" t="n">
        <v>44426</v>
      </c>
      <c r="C438" s="1" t="n">
        <v>45960</v>
      </c>
      <c r="D438" t="inlineStr">
        <is>
          <t>VÄSTERNORRLANDS LÄN</t>
        </is>
      </c>
      <c r="E438" t="inlineStr">
        <is>
          <t>ÖRNSKÖLDSVIK</t>
        </is>
      </c>
      <c r="G438" t="n">
        <v>1.1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49598-2022</t>
        </is>
      </c>
      <c r="B439" s="1" t="n">
        <v>44862</v>
      </c>
      <c r="C439" s="1" t="n">
        <v>45960</v>
      </c>
      <c r="D439" t="inlineStr">
        <is>
          <t>VÄSTERNORRLANDS LÄN</t>
        </is>
      </c>
      <c r="E439" t="inlineStr">
        <is>
          <t>ÖRNSKÖLDSVIK</t>
        </is>
      </c>
      <c r="F439" t="inlineStr">
        <is>
          <t>Holmen skog AB</t>
        </is>
      </c>
      <c r="G439" t="n">
        <v>16.6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64116-2021</t>
        </is>
      </c>
      <c r="B440" s="1" t="n">
        <v>44509</v>
      </c>
      <c r="C440" s="1" t="n">
        <v>45960</v>
      </c>
      <c r="D440" t="inlineStr">
        <is>
          <t>VÄSTERNORRLANDS LÄN</t>
        </is>
      </c>
      <c r="E440" t="inlineStr">
        <is>
          <t>ÖRNSKÖLDSVIK</t>
        </is>
      </c>
      <c r="G440" t="n">
        <v>0.5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20127-2022</t>
        </is>
      </c>
      <c r="B441" s="1" t="n">
        <v>44698</v>
      </c>
      <c r="C441" s="1" t="n">
        <v>45960</v>
      </c>
      <c r="D441" t="inlineStr">
        <is>
          <t>VÄSTERNORRLANDS LÄN</t>
        </is>
      </c>
      <c r="E441" t="inlineStr">
        <is>
          <t>ÖRNSKÖLDSVIK</t>
        </is>
      </c>
      <c r="G441" t="n">
        <v>1.3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43104-2021</t>
        </is>
      </c>
      <c r="B442" s="1" t="n">
        <v>44431.60885416667</v>
      </c>
      <c r="C442" s="1" t="n">
        <v>45960</v>
      </c>
      <c r="D442" t="inlineStr">
        <is>
          <t>VÄSTERNORRLANDS LÄN</t>
        </is>
      </c>
      <c r="E442" t="inlineStr">
        <is>
          <t>ÖRNSKÖLDSVIK</t>
        </is>
      </c>
      <c r="G442" t="n">
        <v>2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62480-2020</t>
        </is>
      </c>
      <c r="B443" s="1" t="n">
        <v>44158</v>
      </c>
      <c r="C443" s="1" t="n">
        <v>45960</v>
      </c>
      <c r="D443" t="inlineStr">
        <is>
          <t>VÄSTERNORRLANDS LÄN</t>
        </is>
      </c>
      <c r="E443" t="inlineStr">
        <is>
          <t>ÖRNSKÖLDSVIK</t>
        </is>
      </c>
      <c r="G443" t="n">
        <v>0.5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58475-2021</t>
        </is>
      </c>
      <c r="B444" s="1" t="n">
        <v>44488</v>
      </c>
      <c r="C444" s="1" t="n">
        <v>45960</v>
      </c>
      <c r="D444" t="inlineStr">
        <is>
          <t>VÄSTERNORRLANDS LÄN</t>
        </is>
      </c>
      <c r="E444" t="inlineStr">
        <is>
          <t>ÖRNSKÖLDSVIK</t>
        </is>
      </c>
      <c r="G444" t="n">
        <v>0.6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22749-2022</t>
        </is>
      </c>
      <c r="B445" s="1" t="n">
        <v>44714</v>
      </c>
      <c r="C445" s="1" t="n">
        <v>45960</v>
      </c>
      <c r="D445" t="inlineStr">
        <is>
          <t>VÄSTERNORRLANDS LÄN</t>
        </is>
      </c>
      <c r="E445" t="inlineStr">
        <is>
          <t>ÖRNSKÖLDSVIK</t>
        </is>
      </c>
      <c r="G445" t="n">
        <v>2.3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41157-2021</t>
        </is>
      </c>
      <c r="B446" s="1" t="n">
        <v>44424.29855324074</v>
      </c>
      <c r="C446" s="1" t="n">
        <v>45960</v>
      </c>
      <c r="D446" t="inlineStr">
        <is>
          <t>VÄSTERNORRLANDS LÄN</t>
        </is>
      </c>
      <c r="E446" t="inlineStr">
        <is>
          <t>ÖRNSKÖLDSVIK</t>
        </is>
      </c>
      <c r="G446" t="n">
        <v>1.3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64018-2021</t>
        </is>
      </c>
      <c r="B447" s="1" t="n">
        <v>44510</v>
      </c>
      <c r="C447" s="1" t="n">
        <v>45960</v>
      </c>
      <c r="D447" t="inlineStr">
        <is>
          <t>VÄSTERNORRLANDS LÄN</t>
        </is>
      </c>
      <c r="E447" t="inlineStr">
        <is>
          <t>ÖRNSKÖLDSVIK</t>
        </is>
      </c>
      <c r="F447" t="inlineStr">
        <is>
          <t>Holmen skog AB</t>
        </is>
      </c>
      <c r="G447" t="n">
        <v>1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6594-2022</t>
        </is>
      </c>
      <c r="B448" s="1" t="n">
        <v>44601</v>
      </c>
      <c r="C448" s="1" t="n">
        <v>45960</v>
      </c>
      <c r="D448" t="inlineStr">
        <is>
          <t>VÄSTERNORRLANDS LÄN</t>
        </is>
      </c>
      <c r="E448" t="inlineStr">
        <is>
          <t>ÖRNSKÖLDSVIK</t>
        </is>
      </c>
      <c r="G448" t="n">
        <v>0.9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20474-2022</t>
        </is>
      </c>
      <c r="B449" s="1" t="n">
        <v>44699</v>
      </c>
      <c r="C449" s="1" t="n">
        <v>45960</v>
      </c>
      <c r="D449" t="inlineStr">
        <is>
          <t>VÄSTERNORRLANDS LÄN</t>
        </is>
      </c>
      <c r="E449" t="inlineStr">
        <is>
          <t>ÖRNSKÖLDSVIK</t>
        </is>
      </c>
      <c r="F449" t="inlineStr">
        <is>
          <t>Holmen skog AB</t>
        </is>
      </c>
      <c r="G449" t="n">
        <v>1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36796-2022</t>
        </is>
      </c>
      <c r="B450" s="1" t="n">
        <v>44805</v>
      </c>
      <c r="C450" s="1" t="n">
        <v>45960</v>
      </c>
      <c r="D450" t="inlineStr">
        <is>
          <t>VÄSTERNORRLANDS LÄN</t>
        </is>
      </c>
      <c r="E450" t="inlineStr">
        <is>
          <t>ÖRNSKÖLDSVIK</t>
        </is>
      </c>
      <c r="F450" t="inlineStr">
        <is>
          <t>Holmen skog AB</t>
        </is>
      </c>
      <c r="G450" t="n">
        <v>3.6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61837-2020</t>
        </is>
      </c>
      <c r="B451" s="1" t="n">
        <v>44159</v>
      </c>
      <c r="C451" s="1" t="n">
        <v>45960</v>
      </c>
      <c r="D451" t="inlineStr">
        <is>
          <t>VÄSTERNORRLANDS LÄN</t>
        </is>
      </c>
      <c r="E451" t="inlineStr">
        <is>
          <t>ÖRNSKÖLDSVIK</t>
        </is>
      </c>
      <c r="G451" t="n">
        <v>6.3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1205-2021</t>
        </is>
      </c>
      <c r="B452" s="1" t="n">
        <v>44207</v>
      </c>
      <c r="C452" s="1" t="n">
        <v>45960</v>
      </c>
      <c r="D452" t="inlineStr">
        <is>
          <t>VÄSTERNORRLANDS LÄN</t>
        </is>
      </c>
      <c r="E452" t="inlineStr">
        <is>
          <t>ÖRNSKÖLDSVIK</t>
        </is>
      </c>
      <c r="G452" t="n">
        <v>6.2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1224-2021</t>
        </is>
      </c>
      <c r="B453" s="1" t="n">
        <v>44207</v>
      </c>
      <c r="C453" s="1" t="n">
        <v>45960</v>
      </c>
      <c r="D453" t="inlineStr">
        <is>
          <t>VÄSTERNORRLANDS LÄN</t>
        </is>
      </c>
      <c r="E453" t="inlineStr">
        <is>
          <t>ÖRNSKÖLDSVIK</t>
        </is>
      </c>
      <c r="G453" t="n">
        <v>1.1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47830-2022</t>
        </is>
      </c>
      <c r="B454" s="1" t="n">
        <v>44855</v>
      </c>
      <c r="C454" s="1" t="n">
        <v>45960</v>
      </c>
      <c r="D454" t="inlineStr">
        <is>
          <t>VÄSTERNORRLANDS LÄN</t>
        </is>
      </c>
      <c r="E454" t="inlineStr">
        <is>
          <t>ÖRNSKÖLDSVIK</t>
        </is>
      </c>
      <c r="F454" t="inlineStr">
        <is>
          <t>Holmen skog AB</t>
        </is>
      </c>
      <c r="G454" t="n">
        <v>0.9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36151-2022</t>
        </is>
      </c>
      <c r="B455" s="1" t="n">
        <v>44803.37024305556</v>
      </c>
      <c r="C455" s="1" t="n">
        <v>45960</v>
      </c>
      <c r="D455" t="inlineStr">
        <is>
          <t>VÄSTERNORRLANDS LÄN</t>
        </is>
      </c>
      <c r="E455" t="inlineStr">
        <is>
          <t>ÖRNSKÖLDSVIK</t>
        </is>
      </c>
      <c r="F455" t="inlineStr">
        <is>
          <t>Holmen skog AB</t>
        </is>
      </c>
      <c r="G455" t="n">
        <v>0.7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61228-2020</t>
        </is>
      </c>
      <c r="B456" s="1" t="n">
        <v>44155</v>
      </c>
      <c r="C456" s="1" t="n">
        <v>45960</v>
      </c>
      <c r="D456" t="inlineStr">
        <is>
          <t>VÄSTERNORRLANDS LÄN</t>
        </is>
      </c>
      <c r="E456" t="inlineStr">
        <is>
          <t>ÖRNSKÖLDSVIK</t>
        </is>
      </c>
      <c r="F456" t="inlineStr">
        <is>
          <t>Holmen skog AB</t>
        </is>
      </c>
      <c r="G456" t="n">
        <v>17.6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46047-2021</t>
        </is>
      </c>
      <c r="B457" s="1" t="n">
        <v>44441.9424537037</v>
      </c>
      <c r="C457" s="1" t="n">
        <v>45960</v>
      </c>
      <c r="D457" t="inlineStr">
        <is>
          <t>VÄSTERNORRLANDS LÄN</t>
        </is>
      </c>
      <c r="E457" t="inlineStr">
        <is>
          <t>ÖRNSKÖLDSVIK</t>
        </is>
      </c>
      <c r="F457" t="inlineStr">
        <is>
          <t>SCA</t>
        </is>
      </c>
      <c r="G457" t="n">
        <v>1.2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44961-2022</t>
        </is>
      </c>
      <c r="B458" s="1" t="n">
        <v>44841.58369212963</v>
      </c>
      <c r="C458" s="1" t="n">
        <v>45960</v>
      </c>
      <c r="D458" t="inlineStr">
        <is>
          <t>VÄSTERNORRLANDS LÄN</t>
        </is>
      </c>
      <c r="E458" t="inlineStr">
        <is>
          <t>ÖRNSKÖLDSVIK</t>
        </is>
      </c>
      <c r="G458" t="n">
        <v>2.3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70885-2021</t>
        </is>
      </c>
      <c r="B459" s="1" t="n">
        <v>44537</v>
      </c>
      <c r="C459" s="1" t="n">
        <v>45960</v>
      </c>
      <c r="D459" t="inlineStr">
        <is>
          <t>VÄSTERNORRLANDS LÄN</t>
        </is>
      </c>
      <c r="E459" t="inlineStr">
        <is>
          <t>ÖRNSKÖLDSVIK</t>
        </is>
      </c>
      <c r="G459" t="n">
        <v>2.1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56513-2021</t>
        </is>
      </c>
      <c r="B460" s="1" t="n">
        <v>44480.58693287037</v>
      </c>
      <c r="C460" s="1" t="n">
        <v>45960</v>
      </c>
      <c r="D460" t="inlineStr">
        <is>
          <t>VÄSTERNORRLANDS LÄN</t>
        </is>
      </c>
      <c r="E460" t="inlineStr">
        <is>
          <t>ÖRNSKÖLDSVIK</t>
        </is>
      </c>
      <c r="F460" t="inlineStr">
        <is>
          <t>Holmen skog AB</t>
        </is>
      </c>
      <c r="G460" t="n">
        <v>0.8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64290-2020</t>
        </is>
      </c>
      <c r="B461" s="1" t="n">
        <v>44168</v>
      </c>
      <c r="C461" s="1" t="n">
        <v>45960</v>
      </c>
      <c r="D461" t="inlineStr">
        <is>
          <t>VÄSTERNORRLANDS LÄN</t>
        </is>
      </c>
      <c r="E461" t="inlineStr">
        <is>
          <t>ÖRNSKÖLDSVIK</t>
        </is>
      </c>
      <c r="F461" t="inlineStr">
        <is>
          <t>Holmen skog AB</t>
        </is>
      </c>
      <c r="G461" t="n">
        <v>1.6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40046-2022</t>
        </is>
      </c>
      <c r="B462" s="1" t="n">
        <v>44820</v>
      </c>
      <c r="C462" s="1" t="n">
        <v>45960</v>
      </c>
      <c r="D462" t="inlineStr">
        <is>
          <t>VÄSTERNORRLANDS LÄN</t>
        </is>
      </c>
      <c r="E462" t="inlineStr">
        <is>
          <t>ÖRNSKÖLDSVIK</t>
        </is>
      </c>
      <c r="F462" t="inlineStr">
        <is>
          <t>Holmen skog AB</t>
        </is>
      </c>
      <c r="G462" t="n">
        <v>3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3286-2021</t>
        </is>
      </c>
      <c r="B463" s="1" t="n">
        <v>44217</v>
      </c>
      <c r="C463" s="1" t="n">
        <v>45960</v>
      </c>
      <c r="D463" t="inlineStr">
        <is>
          <t>VÄSTERNORRLANDS LÄN</t>
        </is>
      </c>
      <c r="E463" t="inlineStr">
        <is>
          <t>ÖRNSKÖLDSVIK</t>
        </is>
      </c>
      <c r="G463" t="n">
        <v>1.5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838-2021</t>
        </is>
      </c>
      <c r="B464" s="1" t="n">
        <v>44204.66751157407</v>
      </c>
      <c r="C464" s="1" t="n">
        <v>45960</v>
      </c>
      <c r="D464" t="inlineStr">
        <is>
          <t>VÄSTERNORRLANDS LÄN</t>
        </is>
      </c>
      <c r="E464" t="inlineStr">
        <is>
          <t>ÖRNSKÖLDSVIK</t>
        </is>
      </c>
      <c r="G464" t="n">
        <v>2.1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7143-2021</t>
        </is>
      </c>
      <c r="B465" s="1" t="n">
        <v>44237</v>
      </c>
      <c r="C465" s="1" t="n">
        <v>45960</v>
      </c>
      <c r="D465" t="inlineStr">
        <is>
          <t>VÄSTERNORRLANDS LÄN</t>
        </is>
      </c>
      <c r="E465" t="inlineStr">
        <is>
          <t>ÖRNSKÖLDSVIK</t>
        </is>
      </c>
      <c r="G465" t="n">
        <v>1.2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70581-2021</t>
        </is>
      </c>
      <c r="B466" s="1" t="n">
        <v>44537</v>
      </c>
      <c r="C466" s="1" t="n">
        <v>45960</v>
      </c>
      <c r="D466" t="inlineStr">
        <is>
          <t>VÄSTERNORRLANDS LÄN</t>
        </is>
      </c>
      <c r="E466" t="inlineStr">
        <is>
          <t>ÖRNSKÖLDSVIK</t>
        </is>
      </c>
      <c r="F466" t="inlineStr">
        <is>
          <t>Holmen skog AB</t>
        </is>
      </c>
      <c r="G466" t="n">
        <v>3.6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60612-2021</t>
        </is>
      </c>
      <c r="B467" s="1" t="n">
        <v>44495</v>
      </c>
      <c r="C467" s="1" t="n">
        <v>45960</v>
      </c>
      <c r="D467" t="inlineStr">
        <is>
          <t>VÄSTERNORRLANDS LÄN</t>
        </is>
      </c>
      <c r="E467" t="inlineStr">
        <is>
          <t>ÖRNSKÖLDSVIK</t>
        </is>
      </c>
      <c r="G467" t="n">
        <v>1.5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39931-2022</t>
        </is>
      </c>
      <c r="B468" s="1" t="n">
        <v>44819.94847222222</v>
      </c>
      <c r="C468" s="1" t="n">
        <v>45960</v>
      </c>
      <c r="D468" t="inlineStr">
        <is>
          <t>VÄSTERNORRLANDS LÄN</t>
        </is>
      </c>
      <c r="E468" t="inlineStr">
        <is>
          <t>ÖRNSKÖLDSVIK</t>
        </is>
      </c>
      <c r="F468" t="inlineStr">
        <is>
          <t>SCA</t>
        </is>
      </c>
      <c r="G468" t="n">
        <v>2.5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54341-2021</t>
        </is>
      </c>
      <c r="B469" s="1" t="n">
        <v>44473.0430324074</v>
      </c>
      <c r="C469" s="1" t="n">
        <v>45960</v>
      </c>
      <c r="D469" t="inlineStr">
        <is>
          <t>VÄSTERNORRLANDS LÄN</t>
        </is>
      </c>
      <c r="E469" t="inlineStr">
        <is>
          <t>ÖRNSKÖLDSVIK</t>
        </is>
      </c>
      <c r="G469" t="n">
        <v>0.6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54391-2021</t>
        </is>
      </c>
      <c r="B470" s="1" t="n">
        <v>44473.38570601852</v>
      </c>
      <c r="C470" s="1" t="n">
        <v>45960</v>
      </c>
      <c r="D470" t="inlineStr">
        <is>
          <t>VÄSTERNORRLANDS LÄN</t>
        </is>
      </c>
      <c r="E470" t="inlineStr">
        <is>
          <t>ÖRNSKÖLDSVIK</t>
        </is>
      </c>
      <c r="F470" t="inlineStr">
        <is>
          <t>Holmen skog AB</t>
        </is>
      </c>
      <c r="G470" t="n">
        <v>1.6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20470-2022</t>
        </is>
      </c>
      <c r="B471" s="1" t="n">
        <v>44699</v>
      </c>
      <c r="C471" s="1" t="n">
        <v>45960</v>
      </c>
      <c r="D471" t="inlineStr">
        <is>
          <t>VÄSTERNORRLANDS LÄN</t>
        </is>
      </c>
      <c r="E471" t="inlineStr">
        <is>
          <t>ÖRNSKÖLDSVIK</t>
        </is>
      </c>
      <c r="G471" t="n">
        <v>5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26849-2021</t>
        </is>
      </c>
      <c r="B472" s="1" t="n">
        <v>44349</v>
      </c>
      <c r="C472" s="1" t="n">
        <v>45960</v>
      </c>
      <c r="D472" t="inlineStr">
        <is>
          <t>VÄSTERNORRLANDS LÄN</t>
        </is>
      </c>
      <c r="E472" t="inlineStr">
        <is>
          <t>ÖRNSKÖLDSVIK</t>
        </is>
      </c>
      <c r="G472" t="n">
        <v>1.9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27368-2022</t>
        </is>
      </c>
      <c r="B473" s="1" t="n">
        <v>44742.45391203704</v>
      </c>
      <c r="C473" s="1" t="n">
        <v>45960</v>
      </c>
      <c r="D473" t="inlineStr">
        <is>
          <t>VÄSTERNORRLANDS LÄN</t>
        </is>
      </c>
      <c r="E473" t="inlineStr">
        <is>
          <t>ÖRNSKÖLDSVIK</t>
        </is>
      </c>
      <c r="F473" t="inlineStr">
        <is>
          <t>Holmen skog AB</t>
        </is>
      </c>
      <c r="G473" t="n">
        <v>0.4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24569-2022</t>
        </is>
      </c>
      <c r="B474" s="1" t="n">
        <v>44726</v>
      </c>
      <c r="C474" s="1" t="n">
        <v>45960</v>
      </c>
      <c r="D474" t="inlineStr">
        <is>
          <t>VÄSTERNORRLANDS LÄN</t>
        </is>
      </c>
      <c r="E474" t="inlineStr">
        <is>
          <t>ÖRNSKÖLDSVIK</t>
        </is>
      </c>
      <c r="G474" t="n">
        <v>2.9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33992-2021</t>
        </is>
      </c>
      <c r="B475" s="1" t="n">
        <v>44378</v>
      </c>
      <c r="C475" s="1" t="n">
        <v>45960</v>
      </c>
      <c r="D475" t="inlineStr">
        <is>
          <t>VÄSTERNORRLANDS LÄN</t>
        </is>
      </c>
      <c r="E475" t="inlineStr">
        <is>
          <t>ÖRNSKÖLDSVIK</t>
        </is>
      </c>
      <c r="G475" t="n">
        <v>2.3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53799-2021</t>
        </is>
      </c>
      <c r="B476" s="1" t="n">
        <v>44469.59017361111</v>
      </c>
      <c r="C476" s="1" t="n">
        <v>45960</v>
      </c>
      <c r="D476" t="inlineStr">
        <is>
          <t>VÄSTERNORRLANDS LÄN</t>
        </is>
      </c>
      <c r="E476" t="inlineStr">
        <is>
          <t>ÖRNSKÖLDSVIK</t>
        </is>
      </c>
      <c r="G476" t="n">
        <v>4.1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48554-2021</t>
        </is>
      </c>
      <c r="B477" s="1" t="n">
        <v>44452</v>
      </c>
      <c r="C477" s="1" t="n">
        <v>45960</v>
      </c>
      <c r="D477" t="inlineStr">
        <is>
          <t>VÄSTERNORRLANDS LÄN</t>
        </is>
      </c>
      <c r="E477" t="inlineStr">
        <is>
          <t>ÖRNSKÖLDSVIK</t>
        </is>
      </c>
      <c r="G477" t="n">
        <v>1.3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37954-2022</t>
        </is>
      </c>
      <c r="B478" s="1" t="n">
        <v>44811</v>
      </c>
      <c r="C478" s="1" t="n">
        <v>45960</v>
      </c>
      <c r="D478" t="inlineStr">
        <is>
          <t>VÄSTERNORRLANDS LÄN</t>
        </is>
      </c>
      <c r="E478" t="inlineStr">
        <is>
          <t>ÖRNSKÖLDSVIK</t>
        </is>
      </c>
      <c r="F478" t="inlineStr">
        <is>
          <t>Holmen skog AB</t>
        </is>
      </c>
      <c r="G478" t="n">
        <v>5.2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50732-2022</t>
        </is>
      </c>
      <c r="B479" s="1" t="n">
        <v>44862</v>
      </c>
      <c r="C479" s="1" t="n">
        <v>45960</v>
      </c>
      <c r="D479" t="inlineStr">
        <is>
          <t>VÄSTERNORRLANDS LÄN</t>
        </is>
      </c>
      <c r="E479" t="inlineStr">
        <is>
          <t>ÖRNSKÖLDSVIK</t>
        </is>
      </c>
      <c r="G479" t="n">
        <v>0.7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16477-2022</t>
        </is>
      </c>
      <c r="B480" s="1" t="n">
        <v>44671</v>
      </c>
      <c r="C480" s="1" t="n">
        <v>45960</v>
      </c>
      <c r="D480" t="inlineStr">
        <is>
          <t>VÄSTERNORRLANDS LÄN</t>
        </is>
      </c>
      <c r="E480" t="inlineStr">
        <is>
          <t>ÖRNSKÖLDSVIK</t>
        </is>
      </c>
      <c r="G480" t="n">
        <v>0.9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55455-2021</t>
        </is>
      </c>
      <c r="B481" s="1" t="n">
        <v>44475.57884259259</v>
      </c>
      <c r="C481" s="1" t="n">
        <v>45960</v>
      </c>
      <c r="D481" t="inlineStr">
        <is>
          <t>VÄSTERNORRLANDS LÄN</t>
        </is>
      </c>
      <c r="E481" t="inlineStr">
        <is>
          <t>ÖRNSKÖLDSVIK</t>
        </is>
      </c>
      <c r="F481" t="inlineStr">
        <is>
          <t>Holmen skog AB</t>
        </is>
      </c>
      <c r="G481" t="n">
        <v>0.7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48457-2022</t>
        </is>
      </c>
      <c r="B482" s="1" t="n">
        <v>44858.66527777778</v>
      </c>
      <c r="C482" s="1" t="n">
        <v>45960</v>
      </c>
      <c r="D482" t="inlineStr">
        <is>
          <t>VÄSTERNORRLANDS LÄN</t>
        </is>
      </c>
      <c r="E482" t="inlineStr">
        <is>
          <t>ÖRNSKÖLDSVIK</t>
        </is>
      </c>
      <c r="F482" t="inlineStr">
        <is>
          <t>Holmen skog AB</t>
        </is>
      </c>
      <c r="G482" t="n">
        <v>2.6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25672-2021</t>
        </is>
      </c>
      <c r="B483" s="1" t="n">
        <v>44343</v>
      </c>
      <c r="C483" s="1" t="n">
        <v>45960</v>
      </c>
      <c r="D483" t="inlineStr">
        <is>
          <t>VÄSTERNORRLANDS LÄN</t>
        </is>
      </c>
      <c r="E483" t="inlineStr">
        <is>
          <t>ÖRNSKÖLDSVIK</t>
        </is>
      </c>
      <c r="G483" t="n">
        <v>0.5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1471-2022</t>
        </is>
      </c>
      <c r="B484" s="1" t="n">
        <v>44573</v>
      </c>
      <c r="C484" s="1" t="n">
        <v>45960</v>
      </c>
      <c r="D484" t="inlineStr">
        <is>
          <t>VÄSTERNORRLANDS LÄN</t>
        </is>
      </c>
      <c r="E484" t="inlineStr">
        <is>
          <t>ÖRNSKÖLDSVIK</t>
        </is>
      </c>
      <c r="G484" t="n">
        <v>4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45126-2021</t>
        </is>
      </c>
      <c r="B485" s="1" t="n">
        <v>44439</v>
      </c>
      <c r="C485" s="1" t="n">
        <v>45960</v>
      </c>
      <c r="D485" t="inlineStr">
        <is>
          <t>VÄSTERNORRLANDS LÄN</t>
        </is>
      </c>
      <c r="E485" t="inlineStr">
        <is>
          <t>ÖRNSKÖLDSVIK</t>
        </is>
      </c>
      <c r="G485" t="n">
        <v>3.8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72521-2021</t>
        </is>
      </c>
      <c r="B486" s="1" t="n">
        <v>44546.34429398148</v>
      </c>
      <c r="C486" s="1" t="n">
        <v>45960</v>
      </c>
      <c r="D486" t="inlineStr">
        <is>
          <t>VÄSTERNORRLANDS LÄN</t>
        </is>
      </c>
      <c r="E486" t="inlineStr">
        <is>
          <t>ÖRNSKÖLDSVIK</t>
        </is>
      </c>
      <c r="G486" t="n">
        <v>0.8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17639-2025</t>
        </is>
      </c>
      <c r="B487" s="1" t="n">
        <v>45758.3203587963</v>
      </c>
      <c r="C487" s="1" t="n">
        <v>45960</v>
      </c>
      <c r="D487" t="inlineStr">
        <is>
          <t>VÄSTERNORRLANDS LÄN</t>
        </is>
      </c>
      <c r="E487" t="inlineStr">
        <is>
          <t>ÖRNSKÖLDSVIK</t>
        </is>
      </c>
      <c r="G487" t="n">
        <v>11.2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35085-2022</t>
        </is>
      </c>
      <c r="B488" s="1" t="n">
        <v>44797</v>
      </c>
      <c r="C488" s="1" t="n">
        <v>45960</v>
      </c>
      <c r="D488" t="inlineStr">
        <is>
          <t>VÄSTERNORRLANDS LÄN</t>
        </is>
      </c>
      <c r="E488" t="inlineStr">
        <is>
          <t>ÖRNSKÖLDSVIK</t>
        </is>
      </c>
      <c r="F488" t="inlineStr">
        <is>
          <t>Holmen skog AB</t>
        </is>
      </c>
      <c r="G488" t="n">
        <v>1.7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61840-2020</t>
        </is>
      </c>
      <c r="B489" s="1" t="n">
        <v>44159</v>
      </c>
      <c r="C489" s="1" t="n">
        <v>45960</v>
      </c>
      <c r="D489" t="inlineStr">
        <is>
          <t>VÄSTERNORRLANDS LÄN</t>
        </is>
      </c>
      <c r="E489" t="inlineStr">
        <is>
          <t>ÖRNSKÖLDSVIK</t>
        </is>
      </c>
      <c r="G489" t="n">
        <v>7.9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32031-2022</t>
        </is>
      </c>
      <c r="B490" s="1" t="n">
        <v>44778.45743055556</v>
      </c>
      <c r="C490" s="1" t="n">
        <v>45960</v>
      </c>
      <c r="D490" t="inlineStr">
        <is>
          <t>VÄSTERNORRLANDS LÄN</t>
        </is>
      </c>
      <c r="E490" t="inlineStr">
        <is>
          <t>ÖRNSKÖLDSVIK</t>
        </is>
      </c>
      <c r="F490" t="inlineStr">
        <is>
          <t>Holmen skog AB</t>
        </is>
      </c>
      <c r="G490" t="n">
        <v>3.3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24144-2024</t>
        </is>
      </c>
      <c r="B491" s="1" t="n">
        <v>45456.64755787037</v>
      </c>
      <c r="C491" s="1" t="n">
        <v>45960</v>
      </c>
      <c r="D491" t="inlineStr">
        <is>
          <t>VÄSTERNORRLANDS LÄN</t>
        </is>
      </c>
      <c r="E491" t="inlineStr">
        <is>
          <t>ÖRNSKÖLDSVIK</t>
        </is>
      </c>
      <c r="G491" t="n">
        <v>0.5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10385-2023</t>
        </is>
      </c>
      <c r="B492" s="1" t="n">
        <v>44987</v>
      </c>
      <c r="C492" s="1" t="n">
        <v>45960</v>
      </c>
      <c r="D492" t="inlineStr">
        <is>
          <t>VÄSTERNORRLANDS LÄN</t>
        </is>
      </c>
      <c r="E492" t="inlineStr">
        <is>
          <t>ÖRNSKÖLDSVIK</t>
        </is>
      </c>
      <c r="G492" t="n">
        <v>0.4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10387-2023</t>
        </is>
      </c>
      <c r="B493" s="1" t="n">
        <v>44987</v>
      </c>
      <c r="C493" s="1" t="n">
        <v>45960</v>
      </c>
      <c r="D493" t="inlineStr">
        <is>
          <t>VÄSTERNORRLANDS LÄN</t>
        </is>
      </c>
      <c r="E493" t="inlineStr">
        <is>
          <t>ÖRNSKÖLDSVIK</t>
        </is>
      </c>
      <c r="G493" t="n">
        <v>3.2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68152-2021</t>
        </is>
      </c>
      <c r="B494" s="1" t="n">
        <v>44526.43829861111</v>
      </c>
      <c r="C494" s="1" t="n">
        <v>45960</v>
      </c>
      <c r="D494" t="inlineStr">
        <is>
          <t>VÄSTERNORRLANDS LÄN</t>
        </is>
      </c>
      <c r="E494" t="inlineStr">
        <is>
          <t>ÖRNSKÖLDSVIK</t>
        </is>
      </c>
      <c r="F494" t="inlineStr">
        <is>
          <t>Holmen skog AB</t>
        </is>
      </c>
      <c r="G494" t="n">
        <v>0.7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48529-2023</t>
        </is>
      </c>
      <c r="B495" s="1" t="n">
        <v>45208.37266203704</v>
      </c>
      <c r="C495" s="1" t="n">
        <v>45960</v>
      </c>
      <c r="D495" t="inlineStr">
        <is>
          <t>VÄSTERNORRLANDS LÄN</t>
        </is>
      </c>
      <c r="E495" t="inlineStr">
        <is>
          <t>ÖRNSKÖLDSVIK</t>
        </is>
      </c>
      <c r="F495" t="inlineStr">
        <is>
          <t>Holmen skog AB</t>
        </is>
      </c>
      <c r="G495" t="n">
        <v>1.4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47922-2022</t>
        </is>
      </c>
      <c r="B496" s="1" t="n">
        <v>44855.50136574074</v>
      </c>
      <c r="C496" s="1" t="n">
        <v>45960</v>
      </c>
      <c r="D496" t="inlineStr">
        <is>
          <t>VÄSTERNORRLANDS LÄN</t>
        </is>
      </c>
      <c r="E496" t="inlineStr">
        <is>
          <t>ÖRNSKÖLDSVIK</t>
        </is>
      </c>
      <c r="F496" t="inlineStr">
        <is>
          <t>Holmen skog AB</t>
        </is>
      </c>
      <c r="G496" t="n">
        <v>1.3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5102-2022</t>
        </is>
      </c>
      <c r="B497" s="1" t="n">
        <v>44593.88219907408</v>
      </c>
      <c r="C497" s="1" t="n">
        <v>45960</v>
      </c>
      <c r="D497" t="inlineStr">
        <is>
          <t>VÄSTERNORRLANDS LÄN</t>
        </is>
      </c>
      <c r="E497" t="inlineStr">
        <is>
          <t>ÖRNSKÖLDSVIK</t>
        </is>
      </c>
      <c r="G497" t="n">
        <v>16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19845-2024</t>
        </is>
      </c>
      <c r="B498" s="1" t="n">
        <v>45433.39101851852</v>
      </c>
      <c r="C498" s="1" t="n">
        <v>45960</v>
      </c>
      <c r="D498" t="inlineStr">
        <is>
          <t>VÄSTERNORRLANDS LÄN</t>
        </is>
      </c>
      <c r="E498" t="inlineStr">
        <is>
          <t>ÖRNSKÖLDSVIK</t>
        </is>
      </c>
      <c r="F498" t="inlineStr">
        <is>
          <t>Holmen skog AB</t>
        </is>
      </c>
      <c r="G498" t="n">
        <v>0.4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21124-2024</t>
        </is>
      </c>
      <c r="B499" s="1" t="n">
        <v>45440.33819444444</v>
      </c>
      <c r="C499" s="1" t="n">
        <v>45960</v>
      </c>
      <c r="D499" t="inlineStr">
        <is>
          <t>VÄSTERNORRLANDS LÄN</t>
        </is>
      </c>
      <c r="E499" t="inlineStr">
        <is>
          <t>ÖRNSKÖLDSVIK</t>
        </is>
      </c>
      <c r="G499" t="n">
        <v>0.7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12960-2022</t>
        </is>
      </c>
      <c r="B500" s="1" t="n">
        <v>44642</v>
      </c>
      <c r="C500" s="1" t="n">
        <v>45960</v>
      </c>
      <c r="D500" t="inlineStr">
        <is>
          <t>VÄSTERNORRLANDS LÄN</t>
        </is>
      </c>
      <c r="E500" t="inlineStr">
        <is>
          <t>ÖRNSKÖLDSVIK</t>
        </is>
      </c>
      <c r="G500" t="n">
        <v>0.8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52065-2022</t>
        </is>
      </c>
      <c r="B501" s="1" t="n">
        <v>44873.34980324074</v>
      </c>
      <c r="C501" s="1" t="n">
        <v>45960</v>
      </c>
      <c r="D501" t="inlineStr">
        <is>
          <t>VÄSTERNORRLANDS LÄN</t>
        </is>
      </c>
      <c r="E501" t="inlineStr">
        <is>
          <t>ÖRNSKÖLDSVIK</t>
        </is>
      </c>
      <c r="G501" t="n">
        <v>1.1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60450-2021</t>
        </is>
      </c>
      <c r="B502" s="1" t="n">
        <v>44496.44508101852</v>
      </c>
      <c r="C502" s="1" t="n">
        <v>45960</v>
      </c>
      <c r="D502" t="inlineStr">
        <is>
          <t>VÄSTERNORRLANDS LÄN</t>
        </is>
      </c>
      <c r="E502" t="inlineStr">
        <is>
          <t>ÖRNSKÖLDSVIK</t>
        </is>
      </c>
      <c r="F502" t="inlineStr">
        <is>
          <t>Holmen skog AB</t>
        </is>
      </c>
      <c r="G502" t="n">
        <v>1.4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32831-2021</t>
        </is>
      </c>
      <c r="B503" s="1" t="n">
        <v>44375</v>
      </c>
      <c r="C503" s="1" t="n">
        <v>45960</v>
      </c>
      <c r="D503" t="inlineStr">
        <is>
          <t>VÄSTERNORRLANDS LÄN</t>
        </is>
      </c>
      <c r="E503" t="inlineStr">
        <is>
          <t>ÖRNSKÖLDSVIK</t>
        </is>
      </c>
      <c r="F503" t="inlineStr">
        <is>
          <t>Holmen skog AB</t>
        </is>
      </c>
      <c r="G503" t="n">
        <v>3.3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58461-2021</t>
        </is>
      </c>
      <c r="B504" s="1" t="n">
        <v>44488</v>
      </c>
      <c r="C504" s="1" t="n">
        <v>45960</v>
      </c>
      <c r="D504" t="inlineStr">
        <is>
          <t>VÄSTERNORRLANDS LÄN</t>
        </is>
      </c>
      <c r="E504" t="inlineStr">
        <is>
          <t>ÖRNSKÖLDSVIK</t>
        </is>
      </c>
      <c r="G504" t="n">
        <v>0.4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45174-2024</t>
        </is>
      </c>
      <c r="B505" s="1" t="n">
        <v>45575</v>
      </c>
      <c r="C505" s="1" t="n">
        <v>45960</v>
      </c>
      <c r="D505" t="inlineStr">
        <is>
          <t>VÄSTERNORRLANDS LÄN</t>
        </is>
      </c>
      <c r="E505" t="inlineStr">
        <is>
          <t>ÖRNSKÖLDSVIK</t>
        </is>
      </c>
      <c r="G505" t="n">
        <v>3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26647-2022</t>
        </is>
      </c>
      <c r="B506" s="1" t="n">
        <v>44739</v>
      </c>
      <c r="C506" s="1" t="n">
        <v>45960</v>
      </c>
      <c r="D506" t="inlineStr">
        <is>
          <t>VÄSTERNORRLANDS LÄN</t>
        </is>
      </c>
      <c r="E506" t="inlineStr">
        <is>
          <t>ÖRNSKÖLDSVIK</t>
        </is>
      </c>
      <c r="F506" t="inlineStr">
        <is>
          <t>Holmen skog AB</t>
        </is>
      </c>
      <c r="G506" t="n">
        <v>1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13424-2025</t>
        </is>
      </c>
      <c r="B507" s="1" t="n">
        <v>45736.32135416667</v>
      </c>
      <c r="C507" s="1" t="n">
        <v>45960</v>
      </c>
      <c r="D507" t="inlineStr">
        <is>
          <t>VÄSTERNORRLANDS LÄN</t>
        </is>
      </c>
      <c r="E507" t="inlineStr">
        <is>
          <t>ÖRNSKÖLDSVIK</t>
        </is>
      </c>
      <c r="G507" t="n">
        <v>1.4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54340-2021</t>
        </is>
      </c>
      <c r="B508" s="1" t="n">
        <v>44473.04076388889</v>
      </c>
      <c r="C508" s="1" t="n">
        <v>45960</v>
      </c>
      <c r="D508" t="inlineStr">
        <is>
          <t>VÄSTERNORRLANDS LÄN</t>
        </is>
      </c>
      <c r="E508" t="inlineStr">
        <is>
          <t>ÖRNSKÖLDSVIK</t>
        </is>
      </c>
      <c r="G508" t="n">
        <v>5.4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9254-2023</t>
        </is>
      </c>
      <c r="B509" s="1" t="n">
        <v>44980</v>
      </c>
      <c r="C509" s="1" t="n">
        <v>45960</v>
      </c>
      <c r="D509" t="inlineStr">
        <is>
          <t>VÄSTERNORRLANDS LÄN</t>
        </is>
      </c>
      <c r="E509" t="inlineStr">
        <is>
          <t>ÖRNSKÖLDSVIK</t>
        </is>
      </c>
      <c r="G509" t="n">
        <v>2.4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18074-2022</t>
        </is>
      </c>
      <c r="B510" s="1" t="n">
        <v>44684</v>
      </c>
      <c r="C510" s="1" t="n">
        <v>45960</v>
      </c>
      <c r="D510" t="inlineStr">
        <is>
          <t>VÄSTERNORRLANDS LÄN</t>
        </is>
      </c>
      <c r="E510" t="inlineStr">
        <is>
          <t>ÖRNSKÖLDSVIK</t>
        </is>
      </c>
      <c r="G510" t="n">
        <v>0.6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20096-2022</t>
        </is>
      </c>
      <c r="B511" s="1" t="n">
        <v>44698</v>
      </c>
      <c r="C511" s="1" t="n">
        <v>45960</v>
      </c>
      <c r="D511" t="inlineStr">
        <is>
          <t>VÄSTERNORRLANDS LÄN</t>
        </is>
      </c>
      <c r="E511" t="inlineStr">
        <is>
          <t>ÖRNSKÖLDSVIK</t>
        </is>
      </c>
      <c r="G511" t="n">
        <v>2.8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27829-2022</t>
        </is>
      </c>
      <c r="B512" s="1" t="n">
        <v>44743</v>
      </c>
      <c r="C512" s="1" t="n">
        <v>45960</v>
      </c>
      <c r="D512" t="inlineStr">
        <is>
          <t>VÄSTERNORRLANDS LÄN</t>
        </is>
      </c>
      <c r="E512" t="inlineStr">
        <is>
          <t>ÖRNSKÖLDSVIK</t>
        </is>
      </c>
      <c r="G512" t="n">
        <v>3.9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21601-2022</t>
        </is>
      </c>
      <c r="B513" s="1" t="n">
        <v>44706</v>
      </c>
      <c r="C513" s="1" t="n">
        <v>45960</v>
      </c>
      <c r="D513" t="inlineStr">
        <is>
          <t>VÄSTERNORRLANDS LÄN</t>
        </is>
      </c>
      <c r="E513" t="inlineStr">
        <is>
          <t>ÖRNSKÖLDSVIK</t>
        </is>
      </c>
      <c r="F513" t="inlineStr">
        <is>
          <t>Holmen skog AB</t>
        </is>
      </c>
      <c r="G513" t="n">
        <v>1.6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22077-2022</t>
        </is>
      </c>
      <c r="B514" s="1" t="n">
        <v>44711.92616898148</v>
      </c>
      <c r="C514" s="1" t="n">
        <v>45960</v>
      </c>
      <c r="D514" t="inlineStr">
        <is>
          <t>VÄSTERNORRLANDS LÄN</t>
        </is>
      </c>
      <c r="E514" t="inlineStr">
        <is>
          <t>ÖRNSKÖLDSVIK</t>
        </is>
      </c>
      <c r="G514" t="n">
        <v>0.5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9799-2021</t>
        </is>
      </c>
      <c r="B515" s="1" t="n">
        <v>44251</v>
      </c>
      <c r="C515" s="1" t="n">
        <v>45960</v>
      </c>
      <c r="D515" t="inlineStr">
        <is>
          <t>VÄSTERNORRLANDS LÄN</t>
        </is>
      </c>
      <c r="E515" t="inlineStr">
        <is>
          <t>ÖRNSKÖLDSVIK</t>
        </is>
      </c>
      <c r="G515" t="n">
        <v>14.1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61622-2020</t>
        </is>
      </c>
      <c r="B516" s="1" t="n">
        <v>44158.52358796296</v>
      </c>
      <c r="C516" s="1" t="n">
        <v>45960</v>
      </c>
      <c r="D516" t="inlineStr">
        <is>
          <t>VÄSTERNORRLANDS LÄN</t>
        </is>
      </c>
      <c r="E516" t="inlineStr">
        <is>
          <t>ÖRNSKÖLDSVIK</t>
        </is>
      </c>
      <c r="F516" t="inlineStr">
        <is>
          <t>Holmen skog AB</t>
        </is>
      </c>
      <c r="G516" t="n">
        <v>0.8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61234-2024</t>
        </is>
      </c>
      <c r="B517" s="1" t="n">
        <v>45644</v>
      </c>
      <c r="C517" s="1" t="n">
        <v>45960</v>
      </c>
      <c r="D517" t="inlineStr">
        <is>
          <t>VÄSTERNORRLANDS LÄN</t>
        </is>
      </c>
      <c r="E517" t="inlineStr">
        <is>
          <t>ÖRNSKÖLDSVIK</t>
        </is>
      </c>
      <c r="G517" t="n">
        <v>12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33367-2021</t>
        </is>
      </c>
      <c r="B518" s="1" t="n">
        <v>44377</v>
      </c>
      <c r="C518" s="1" t="n">
        <v>45960</v>
      </c>
      <c r="D518" t="inlineStr">
        <is>
          <t>VÄSTERNORRLANDS LÄN</t>
        </is>
      </c>
      <c r="E518" t="inlineStr">
        <is>
          <t>ÖRNSKÖLDSVIK</t>
        </is>
      </c>
      <c r="G518" t="n">
        <v>1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21970-2024</t>
        </is>
      </c>
      <c r="B519" s="1" t="n">
        <v>45443.51434027778</v>
      </c>
      <c r="C519" s="1" t="n">
        <v>45960</v>
      </c>
      <c r="D519" t="inlineStr">
        <is>
          <t>VÄSTERNORRLANDS LÄN</t>
        </is>
      </c>
      <c r="E519" t="inlineStr">
        <is>
          <t>ÖRNSKÖLDSVIK</t>
        </is>
      </c>
      <c r="F519" t="inlineStr">
        <is>
          <t>Holmen skog AB</t>
        </is>
      </c>
      <c r="G519" t="n">
        <v>4.1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23944-2023</t>
        </is>
      </c>
      <c r="B520" s="1" t="n">
        <v>45078</v>
      </c>
      <c r="C520" s="1" t="n">
        <v>45960</v>
      </c>
      <c r="D520" t="inlineStr">
        <is>
          <t>VÄSTERNORRLANDS LÄN</t>
        </is>
      </c>
      <c r="E520" t="inlineStr">
        <is>
          <t>ÖRNSKÖLDSVIK</t>
        </is>
      </c>
      <c r="F520" t="inlineStr">
        <is>
          <t>Holmen skog AB</t>
        </is>
      </c>
      <c r="G520" t="n">
        <v>3.6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34546-2022</t>
        </is>
      </c>
      <c r="B521" s="1" t="n">
        <v>44793.93449074074</v>
      </c>
      <c r="C521" s="1" t="n">
        <v>45960</v>
      </c>
      <c r="D521" t="inlineStr">
        <is>
          <t>VÄSTERNORRLANDS LÄN</t>
        </is>
      </c>
      <c r="E521" t="inlineStr">
        <is>
          <t>ÖRNSKÖLDSVIK</t>
        </is>
      </c>
      <c r="G521" t="n">
        <v>0.9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48541-2021</t>
        </is>
      </c>
      <c r="B522" s="1" t="n">
        <v>44452</v>
      </c>
      <c r="C522" s="1" t="n">
        <v>45960</v>
      </c>
      <c r="D522" t="inlineStr">
        <is>
          <t>VÄSTERNORRLANDS LÄN</t>
        </is>
      </c>
      <c r="E522" t="inlineStr">
        <is>
          <t>ÖRNSKÖLDSVIK</t>
        </is>
      </c>
      <c r="G522" t="n">
        <v>4.1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52290-2021</t>
        </is>
      </c>
      <c r="B523" s="1" t="n">
        <v>44463.66857638889</v>
      </c>
      <c r="C523" s="1" t="n">
        <v>45960</v>
      </c>
      <c r="D523" t="inlineStr">
        <is>
          <t>VÄSTERNORRLANDS LÄN</t>
        </is>
      </c>
      <c r="E523" t="inlineStr">
        <is>
          <t>ÖRNSKÖLDSVIK</t>
        </is>
      </c>
      <c r="F523" t="inlineStr">
        <is>
          <t>Holmen skog AB</t>
        </is>
      </c>
      <c r="G523" t="n">
        <v>1.7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35408-2022</t>
        </is>
      </c>
      <c r="B524" s="1" t="n">
        <v>44798</v>
      </c>
      <c r="C524" s="1" t="n">
        <v>45960</v>
      </c>
      <c r="D524" t="inlineStr">
        <is>
          <t>VÄSTERNORRLANDS LÄN</t>
        </is>
      </c>
      <c r="E524" t="inlineStr">
        <is>
          <t>ÖRNSKÖLDSVIK</t>
        </is>
      </c>
      <c r="F524" t="inlineStr">
        <is>
          <t>Holmen skog AB</t>
        </is>
      </c>
      <c r="G524" t="n">
        <v>1.1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35415-2022</t>
        </is>
      </c>
      <c r="B525" s="1" t="n">
        <v>44798</v>
      </c>
      <c r="C525" s="1" t="n">
        <v>45960</v>
      </c>
      <c r="D525" t="inlineStr">
        <is>
          <t>VÄSTERNORRLANDS LÄN</t>
        </is>
      </c>
      <c r="E525" t="inlineStr">
        <is>
          <t>ÖRNSKÖLDSVIK</t>
        </is>
      </c>
      <c r="G525" t="n">
        <v>0.2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24277-2024</t>
        </is>
      </c>
      <c r="B526" s="1" t="n">
        <v>45457.43934027778</v>
      </c>
      <c r="C526" s="1" t="n">
        <v>45960</v>
      </c>
      <c r="D526" t="inlineStr">
        <is>
          <t>VÄSTERNORRLANDS LÄN</t>
        </is>
      </c>
      <c r="E526" t="inlineStr">
        <is>
          <t>ÖRNSKÖLDSVIK</t>
        </is>
      </c>
      <c r="G526" t="n">
        <v>2.3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39873-2021</t>
        </is>
      </c>
      <c r="B527" s="1" t="n">
        <v>44417.67548611111</v>
      </c>
      <c r="C527" s="1" t="n">
        <v>45960</v>
      </c>
      <c r="D527" t="inlineStr">
        <is>
          <t>VÄSTERNORRLANDS LÄN</t>
        </is>
      </c>
      <c r="E527" t="inlineStr">
        <is>
          <t>ÖRNSKÖLDSVIK</t>
        </is>
      </c>
      <c r="F527" t="inlineStr">
        <is>
          <t>Holmen skog AB</t>
        </is>
      </c>
      <c r="G527" t="n">
        <v>0.6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19829-2024</t>
        </is>
      </c>
      <c r="B528" s="1" t="n">
        <v>45433.36116898148</v>
      </c>
      <c r="C528" s="1" t="n">
        <v>45960</v>
      </c>
      <c r="D528" t="inlineStr">
        <is>
          <t>VÄSTERNORRLANDS LÄN</t>
        </is>
      </c>
      <c r="E528" t="inlineStr">
        <is>
          <t>ÖRNSKÖLDSVIK</t>
        </is>
      </c>
      <c r="F528" t="inlineStr">
        <is>
          <t>Holmen skog AB</t>
        </is>
      </c>
      <c r="G528" t="n">
        <v>2.4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13638-2021</t>
        </is>
      </c>
      <c r="B529" s="1" t="n">
        <v>44274</v>
      </c>
      <c r="C529" s="1" t="n">
        <v>45960</v>
      </c>
      <c r="D529" t="inlineStr">
        <is>
          <t>VÄSTERNORRLANDS LÄN</t>
        </is>
      </c>
      <c r="E529" t="inlineStr">
        <is>
          <t>ÖRNSKÖLDSVIK</t>
        </is>
      </c>
      <c r="G529" t="n">
        <v>0.9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67834-2021</t>
        </is>
      </c>
      <c r="B530" s="1" t="n">
        <v>44525.45952546296</v>
      </c>
      <c r="C530" s="1" t="n">
        <v>45960</v>
      </c>
      <c r="D530" t="inlineStr">
        <is>
          <t>VÄSTERNORRLANDS LÄN</t>
        </is>
      </c>
      <c r="E530" t="inlineStr">
        <is>
          <t>ÖRNSKÖLDSVIK</t>
        </is>
      </c>
      <c r="F530" t="inlineStr">
        <is>
          <t>Holmen skog AB</t>
        </is>
      </c>
      <c r="G530" t="n">
        <v>0.4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9529-2024</t>
        </is>
      </c>
      <c r="B531" s="1" t="n">
        <v>45359</v>
      </c>
      <c r="C531" s="1" t="n">
        <v>45960</v>
      </c>
      <c r="D531" t="inlineStr">
        <is>
          <t>VÄSTERNORRLANDS LÄN</t>
        </is>
      </c>
      <c r="E531" t="inlineStr">
        <is>
          <t>ÖRNSKÖLDSVIK</t>
        </is>
      </c>
      <c r="F531" t="inlineStr">
        <is>
          <t>Holmen skog AB</t>
        </is>
      </c>
      <c r="G531" t="n">
        <v>0.3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52062-2021</t>
        </is>
      </c>
      <c r="B532" s="1" t="n">
        <v>44463.38034722222</v>
      </c>
      <c r="C532" s="1" t="n">
        <v>45960</v>
      </c>
      <c r="D532" t="inlineStr">
        <is>
          <t>VÄSTERNORRLANDS LÄN</t>
        </is>
      </c>
      <c r="E532" t="inlineStr">
        <is>
          <t>ÖRNSKÖLDSVIK</t>
        </is>
      </c>
      <c r="G532" t="n">
        <v>0.7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30118-2021</t>
        </is>
      </c>
      <c r="B533" s="1" t="n">
        <v>44363</v>
      </c>
      <c r="C533" s="1" t="n">
        <v>45960</v>
      </c>
      <c r="D533" t="inlineStr">
        <is>
          <t>VÄSTERNORRLANDS LÄN</t>
        </is>
      </c>
      <c r="E533" t="inlineStr">
        <is>
          <t>ÖRNSKÖLDSVIK</t>
        </is>
      </c>
      <c r="G533" t="n">
        <v>10.4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34365-2024</t>
        </is>
      </c>
      <c r="B534" s="1" t="n">
        <v>45525</v>
      </c>
      <c r="C534" s="1" t="n">
        <v>45960</v>
      </c>
      <c r="D534" t="inlineStr">
        <is>
          <t>VÄSTERNORRLANDS LÄN</t>
        </is>
      </c>
      <c r="E534" t="inlineStr">
        <is>
          <t>ÖRNSKÖLDSVIK</t>
        </is>
      </c>
      <c r="G534" t="n">
        <v>1.1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59660-2021</t>
        </is>
      </c>
      <c r="B535" s="1" t="n">
        <v>44494</v>
      </c>
      <c r="C535" s="1" t="n">
        <v>45960</v>
      </c>
      <c r="D535" t="inlineStr">
        <is>
          <t>VÄSTERNORRLANDS LÄN</t>
        </is>
      </c>
      <c r="E535" t="inlineStr">
        <is>
          <t>ÖRNSKÖLDSVIK</t>
        </is>
      </c>
      <c r="G535" t="n">
        <v>2.6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11779-2021</t>
        </is>
      </c>
      <c r="B536" s="1" t="n">
        <v>44265</v>
      </c>
      <c r="C536" s="1" t="n">
        <v>45960</v>
      </c>
      <c r="D536" t="inlineStr">
        <is>
          <t>VÄSTERNORRLANDS LÄN</t>
        </is>
      </c>
      <c r="E536" t="inlineStr">
        <is>
          <t>ÖRNSKÖLDSVIK</t>
        </is>
      </c>
      <c r="G536" t="n">
        <v>7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64696-2020</t>
        </is>
      </c>
      <c r="B537" s="1" t="n">
        <v>44169</v>
      </c>
      <c r="C537" s="1" t="n">
        <v>45960</v>
      </c>
      <c r="D537" t="inlineStr">
        <is>
          <t>VÄSTERNORRLANDS LÄN</t>
        </is>
      </c>
      <c r="E537" t="inlineStr">
        <is>
          <t>ÖRNSKÖLDSVIK</t>
        </is>
      </c>
      <c r="G537" t="n">
        <v>1.1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18147-2023</t>
        </is>
      </c>
      <c r="B538" s="1" t="n">
        <v>45040.94042824074</v>
      </c>
      <c r="C538" s="1" t="n">
        <v>45960</v>
      </c>
      <c r="D538" t="inlineStr">
        <is>
          <t>VÄSTERNORRLANDS LÄN</t>
        </is>
      </c>
      <c r="E538" t="inlineStr">
        <is>
          <t>ÖRNSKÖLDSVIK</t>
        </is>
      </c>
      <c r="F538" t="inlineStr">
        <is>
          <t>SCA</t>
        </is>
      </c>
      <c r="G538" t="n">
        <v>1.7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65317-2021</t>
        </is>
      </c>
      <c r="B539" s="1" t="n">
        <v>44515.62831018519</v>
      </c>
      <c r="C539" s="1" t="n">
        <v>45960</v>
      </c>
      <c r="D539" t="inlineStr">
        <is>
          <t>VÄSTERNORRLANDS LÄN</t>
        </is>
      </c>
      <c r="E539" t="inlineStr">
        <is>
          <t>ÖRNSKÖLDSVIK</t>
        </is>
      </c>
      <c r="G539" t="n">
        <v>0.7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33698-2021</t>
        </is>
      </c>
      <c r="B540" s="1" t="n">
        <v>44378</v>
      </c>
      <c r="C540" s="1" t="n">
        <v>45960</v>
      </c>
      <c r="D540" t="inlineStr">
        <is>
          <t>VÄSTERNORRLANDS LÄN</t>
        </is>
      </c>
      <c r="E540" t="inlineStr">
        <is>
          <t>ÖRNSKÖLDSVIK</t>
        </is>
      </c>
      <c r="G540" t="n">
        <v>4.2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30598-2021</t>
        </is>
      </c>
      <c r="B541" s="1" t="n">
        <v>44364</v>
      </c>
      <c r="C541" s="1" t="n">
        <v>45960</v>
      </c>
      <c r="D541" t="inlineStr">
        <is>
          <t>VÄSTERNORRLANDS LÄN</t>
        </is>
      </c>
      <c r="E541" t="inlineStr">
        <is>
          <t>ÖRNSKÖLDSVIK</t>
        </is>
      </c>
      <c r="G541" t="n">
        <v>0.5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72876-2021</t>
        </is>
      </c>
      <c r="B542" s="1" t="n">
        <v>44547.55855324074</v>
      </c>
      <c r="C542" s="1" t="n">
        <v>45960</v>
      </c>
      <c r="D542" t="inlineStr">
        <is>
          <t>VÄSTERNORRLANDS LÄN</t>
        </is>
      </c>
      <c r="E542" t="inlineStr">
        <is>
          <t>ÖRNSKÖLDSVIK</t>
        </is>
      </c>
      <c r="G542" t="n">
        <v>0.9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60647-2024</t>
        </is>
      </c>
      <c r="B543" s="1" t="n">
        <v>45644.43476851852</v>
      </c>
      <c r="C543" s="1" t="n">
        <v>45960</v>
      </c>
      <c r="D543" t="inlineStr">
        <is>
          <t>VÄSTERNORRLANDS LÄN</t>
        </is>
      </c>
      <c r="E543" t="inlineStr">
        <is>
          <t>ÖRNSKÖLDSVIK</t>
        </is>
      </c>
      <c r="G543" t="n">
        <v>6.9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28730-2023</t>
        </is>
      </c>
      <c r="B544" s="1" t="n">
        <v>45103</v>
      </c>
      <c r="C544" s="1" t="n">
        <v>45960</v>
      </c>
      <c r="D544" t="inlineStr">
        <is>
          <t>VÄSTERNORRLANDS LÄN</t>
        </is>
      </c>
      <c r="E544" t="inlineStr">
        <is>
          <t>ÖRNSKÖLDSVIK</t>
        </is>
      </c>
      <c r="G544" t="n">
        <v>1.7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40764-2024</t>
        </is>
      </c>
      <c r="B545" s="1" t="n">
        <v>45558.469375</v>
      </c>
      <c r="C545" s="1" t="n">
        <v>45960</v>
      </c>
      <c r="D545" t="inlineStr">
        <is>
          <t>VÄSTERNORRLANDS LÄN</t>
        </is>
      </c>
      <c r="E545" t="inlineStr">
        <is>
          <t>ÖRNSKÖLDSVIK</t>
        </is>
      </c>
      <c r="G545" t="n">
        <v>5.5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42578-2024</t>
        </is>
      </c>
      <c r="B546" s="1" t="n">
        <v>45565.65378472222</v>
      </c>
      <c r="C546" s="1" t="n">
        <v>45960</v>
      </c>
      <c r="D546" t="inlineStr">
        <is>
          <t>VÄSTERNORRLANDS LÄN</t>
        </is>
      </c>
      <c r="E546" t="inlineStr">
        <is>
          <t>ÖRNSKÖLDSVIK</t>
        </is>
      </c>
      <c r="F546" t="inlineStr">
        <is>
          <t>Holmen skog AB</t>
        </is>
      </c>
      <c r="G546" t="n">
        <v>2.7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14027-2025</t>
        </is>
      </c>
      <c r="B547" s="1" t="n">
        <v>45740.35100694445</v>
      </c>
      <c r="C547" s="1" t="n">
        <v>45960</v>
      </c>
      <c r="D547" t="inlineStr">
        <is>
          <t>VÄSTERNORRLANDS LÄN</t>
        </is>
      </c>
      <c r="E547" t="inlineStr">
        <is>
          <t>ÖRNSKÖLDSVIK</t>
        </is>
      </c>
      <c r="G547" t="n">
        <v>27.3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36678-2024</t>
        </is>
      </c>
      <c r="B548" s="1" t="n">
        <v>45537.6525</v>
      </c>
      <c r="C548" s="1" t="n">
        <v>45960</v>
      </c>
      <c r="D548" t="inlineStr">
        <is>
          <t>VÄSTERNORRLANDS LÄN</t>
        </is>
      </c>
      <c r="E548" t="inlineStr">
        <is>
          <t>ÖRNSKÖLDSVIK</t>
        </is>
      </c>
      <c r="F548" t="inlineStr">
        <is>
          <t>Holmen skog AB</t>
        </is>
      </c>
      <c r="G548" t="n">
        <v>0.8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49027-2024</t>
        </is>
      </c>
      <c r="B549" s="1" t="n">
        <v>45594.51758101852</v>
      </c>
      <c r="C549" s="1" t="n">
        <v>45960</v>
      </c>
      <c r="D549" t="inlineStr">
        <is>
          <t>VÄSTERNORRLANDS LÄN</t>
        </is>
      </c>
      <c r="E549" t="inlineStr">
        <is>
          <t>ÖRNSKÖLDSVIK</t>
        </is>
      </c>
      <c r="G549" t="n">
        <v>0.7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54982-2022</t>
        </is>
      </c>
      <c r="B550" s="1" t="n">
        <v>44886</v>
      </c>
      <c r="C550" s="1" t="n">
        <v>45960</v>
      </c>
      <c r="D550" t="inlineStr">
        <is>
          <t>VÄSTERNORRLANDS LÄN</t>
        </is>
      </c>
      <c r="E550" t="inlineStr">
        <is>
          <t>ÖRNSKÖLDSVIK</t>
        </is>
      </c>
      <c r="G550" t="n">
        <v>3.1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22075-2024</t>
        </is>
      </c>
      <c r="B551" s="1" t="n">
        <v>45443.63814814815</v>
      </c>
      <c r="C551" s="1" t="n">
        <v>45960</v>
      </c>
      <c r="D551" t="inlineStr">
        <is>
          <t>VÄSTERNORRLANDS LÄN</t>
        </is>
      </c>
      <c r="E551" t="inlineStr">
        <is>
          <t>ÖRNSKÖLDSVIK</t>
        </is>
      </c>
      <c r="F551" t="inlineStr">
        <is>
          <t>Holmen skog AB</t>
        </is>
      </c>
      <c r="G551" t="n">
        <v>1.6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9853-2025</t>
        </is>
      </c>
      <c r="B552" s="1" t="n">
        <v>45716</v>
      </c>
      <c r="C552" s="1" t="n">
        <v>45960</v>
      </c>
      <c r="D552" t="inlineStr">
        <is>
          <t>VÄSTERNORRLANDS LÄN</t>
        </is>
      </c>
      <c r="E552" t="inlineStr">
        <is>
          <t>ÖRNSKÖLDSVIK</t>
        </is>
      </c>
      <c r="G552" t="n">
        <v>2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25128-2024</t>
        </is>
      </c>
      <c r="B553" s="1" t="n">
        <v>45462.4621875</v>
      </c>
      <c r="C553" s="1" t="n">
        <v>45960</v>
      </c>
      <c r="D553" t="inlineStr">
        <is>
          <t>VÄSTERNORRLANDS LÄN</t>
        </is>
      </c>
      <c r="E553" t="inlineStr">
        <is>
          <t>ÖRNSKÖLDSVIK</t>
        </is>
      </c>
      <c r="F553" t="inlineStr">
        <is>
          <t>Holmen skog AB</t>
        </is>
      </c>
      <c r="G553" t="n">
        <v>1.2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34905-2024</t>
        </is>
      </c>
      <c r="B554" s="1" t="n">
        <v>45527</v>
      </c>
      <c r="C554" s="1" t="n">
        <v>45960</v>
      </c>
      <c r="D554" t="inlineStr">
        <is>
          <t>VÄSTERNORRLANDS LÄN</t>
        </is>
      </c>
      <c r="E554" t="inlineStr">
        <is>
          <t>ÖRNSKÖLDSVIK</t>
        </is>
      </c>
      <c r="F554" t="inlineStr">
        <is>
          <t>Holmen skog AB</t>
        </is>
      </c>
      <c r="G554" t="n">
        <v>3.7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4983-2025</t>
        </is>
      </c>
      <c r="B555" s="1" t="n">
        <v>45691</v>
      </c>
      <c r="C555" s="1" t="n">
        <v>45960</v>
      </c>
      <c r="D555" t="inlineStr">
        <is>
          <t>VÄSTERNORRLANDS LÄN</t>
        </is>
      </c>
      <c r="E555" t="inlineStr">
        <is>
          <t>ÖRNSKÖLDSVIK</t>
        </is>
      </c>
      <c r="G555" t="n">
        <v>0.7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7582-2025</t>
        </is>
      </c>
      <c r="B556" s="1" t="n">
        <v>45705</v>
      </c>
      <c r="C556" s="1" t="n">
        <v>45960</v>
      </c>
      <c r="D556" t="inlineStr">
        <is>
          <t>VÄSTERNORRLANDS LÄN</t>
        </is>
      </c>
      <c r="E556" t="inlineStr">
        <is>
          <t>ÖRNSKÖLDSVIK</t>
        </is>
      </c>
      <c r="G556" t="n">
        <v>0.8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73269-2021</t>
        </is>
      </c>
      <c r="B557" s="1" t="n">
        <v>44550.88486111111</v>
      </c>
      <c r="C557" s="1" t="n">
        <v>45960</v>
      </c>
      <c r="D557" t="inlineStr">
        <is>
          <t>VÄSTERNORRLANDS LÄN</t>
        </is>
      </c>
      <c r="E557" t="inlineStr">
        <is>
          <t>ÖRNSKÖLDSVIK</t>
        </is>
      </c>
      <c r="G557" t="n">
        <v>6.6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19328-2021</t>
        </is>
      </c>
      <c r="B558" s="1" t="n">
        <v>44309</v>
      </c>
      <c r="C558" s="1" t="n">
        <v>45960</v>
      </c>
      <c r="D558" t="inlineStr">
        <is>
          <t>VÄSTERNORRLANDS LÄN</t>
        </is>
      </c>
      <c r="E558" t="inlineStr">
        <is>
          <t>ÖRNSKÖLDSVIK</t>
        </is>
      </c>
      <c r="F558" t="inlineStr">
        <is>
          <t>Holmen skog AB</t>
        </is>
      </c>
      <c r="G558" t="n">
        <v>1.4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1703-2024</t>
        </is>
      </c>
      <c r="B559" s="1" t="n">
        <v>45307</v>
      </c>
      <c r="C559" s="1" t="n">
        <v>45960</v>
      </c>
      <c r="D559" t="inlineStr">
        <is>
          <t>VÄSTERNORRLANDS LÄN</t>
        </is>
      </c>
      <c r="E559" t="inlineStr">
        <is>
          <t>ÖRNSKÖLDSVIK</t>
        </is>
      </c>
      <c r="G559" t="n">
        <v>1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50767-2024</t>
        </is>
      </c>
      <c r="B560" s="1" t="n">
        <v>45602</v>
      </c>
      <c r="C560" s="1" t="n">
        <v>45960</v>
      </c>
      <c r="D560" t="inlineStr">
        <is>
          <t>VÄSTERNORRLANDS LÄN</t>
        </is>
      </c>
      <c r="E560" t="inlineStr">
        <is>
          <t>ÖRNSKÖLDSVIK</t>
        </is>
      </c>
      <c r="F560" t="inlineStr">
        <is>
          <t>Holmen skog AB</t>
        </is>
      </c>
      <c r="G560" t="n">
        <v>2.7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8115-2024</t>
        </is>
      </c>
      <c r="B561" s="1" t="n">
        <v>45351</v>
      </c>
      <c r="C561" s="1" t="n">
        <v>45960</v>
      </c>
      <c r="D561" t="inlineStr">
        <is>
          <t>VÄSTERNORRLANDS LÄN</t>
        </is>
      </c>
      <c r="E561" t="inlineStr">
        <is>
          <t>ÖRNSKÖLDSVIK</t>
        </is>
      </c>
      <c r="F561" t="inlineStr">
        <is>
          <t>Holmen skog AB</t>
        </is>
      </c>
      <c r="G561" t="n">
        <v>0.3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36704-2024</t>
        </is>
      </c>
      <c r="B562" s="1" t="n">
        <v>45537.71113425926</v>
      </c>
      <c r="C562" s="1" t="n">
        <v>45960</v>
      </c>
      <c r="D562" t="inlineStr">
        <is>
          <t>VÄSTERNORRLANDS LÄN</t>
        </is>
      </c>
      <c r="E562" t="inlineStr">
        <is>
          <t>ÖRNSKÖLDSVIK</t>
        </is>
      </c>
      <c r="F562" t="inlineStr">
        <is>
          <t>Holmen skog AB</t>
        </is>
      </c>
      <c r="G562" t="n">
        <v>0.8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47449-2022</t>
        </is>
      </c>
      <c r="B563" s="1" t="n">
        <v>44852</v>
      </c>
      <c r="C563" s="1" t="n">
        <v>45960</v>
      </c>
      <c r="D563" t="inlineStr">
        <is>
          <t>VÄSTERNORRLANDS LÄN</t>
        </is>
      </c>
      <c r="E563" t="inlineStr">
        <is>
          <t>ÖRNSKÖLDSVIK</t>
        </is>
      </c>
      <c r="G563" t="n">
        <v>5.8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6528-2024</t>
        </is>
      </c>
      <c r="B564" s="1" t="n">
        <v>45341.35649305556</v>
      </c>
      <c r="C564" s="1" t="n">
        <v>45960</v>
      </c>
      <c r="D564" t="inlineStr">
        <is>
          <t>VÄSTERNORRLANDS LÄN</t>
        </is>
      </c>
      <c r="E564" t="inlineStr">
        <is>
          <t>ÖRNSKÖLDSVIK</t>
        </is>
      </c>
      <c r="F564" t="inlineStr">
        <is>
          <t>Holmen skog AB</t>
        </is>
      </c>
      <c r="G564" t="n">
        <v>2.9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48239-2023</t>
        </is>
      </c>
      <c r="B565" s="1" t="n">
        <v>45205.50068287037</v>
      </c>
      <c r="C565" s="1" t="n">
        <v>45960</v>
      </c>
      <c r="D565" t="inlineStr">
        <is>
          <t>VÄSTERNORRLANDS LÄN</t>
        </is>
      </c>
      <c r="E565" t="inlineStr">
        <is>
          <t>ÖRNSKÖLDSVIK</t>
        </is>
      </c>
      <c r="F565" t="inlineStr">
        <is>
          <t>Holmen skog AB</t>
        </is>
      </c>
      <c r="G565" t="n">
        <v>1.3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55636-2024</t>
        </is>
      </c>
      <c r="B566" s="1" t="n">
        <v>45622.61081018519</v>
      </c>
      <c r="C566" s="1" t="n">
        <v>45960</v>
      </c>
      <c r="D566" t="inlineStr">
        <is>
          <t>VÄSTERNORRLANDS LÄN</t>
        </is>
      </c>
      <c r="E566" t="inlineStr">
        <is>
          <t>ÖRNSKÖLDSVIK</t>
        </is>
      </c>
      <c r="G566" t="n">
        <v>1.6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57309-2023</t>
        </is>
      </c>
      <c r="B567" s="1" t="n">
        <v>45240</v>
      </c>
      <c r="C567" s="1" t="n">
        <v>45960</v>
      </c>
      <c r="D567" t="inlineStr">
        <is>
          <t>VÄSTERNORRLANDS LÄN</t>
        </is>
      </c>
      <c r="E567" t="inlineStr">
        <is>
          <t>ÖRNSKÖLDSVIK</t>
        </is>
      </c>
      <c r="G567" t="n">
        <v>1.8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45966-2023</t>
        </is>
      </c>
      <c r="B568" s="1" t="n">
        <v>45195</v>
      </c>
      <c r="C568" s="1" t="n">
        <v>45960</v>
      </c>
      <c r="D568" t="inlineStr">
        <is>
          <t>VÄSTERNORRLANDS LÄN</t>
        </is>
      </c>
      <c r="E568" t="inlineStr">
        <is>
          <t>ÖRNSKÖLDSVIK</t>
        </is>
      </c>
      <c r="F568" t="inlineStr">
        <is>
          <t>SCA</t>
        </is>
      </c>
      <c r="G568" t="n">
        <v>3.4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26429-2023</t>
        </is>
      </c>
      <c r="B569" s="1" t="n">
        <v>45089</v>
      </c>
      <c r="C569" s="1" t="n">
        <v>45960</v>
      </c>
      <c r="D569" t="inlineStr">
        <is>
          <t>VÄSTERNORRLANDS LÄN</t>
        </is>
      </c>
      <c r="E569" t="inlineStr">
        <is>
          <t>ÖRNSKÖLDSVIK</t>
        </is>
      </c>
      <c r="G569" t="n">
        <v>4.4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40172-2024</t>
        </is>
      </c>
      <c r="B570" s="1" t="n">
        <v>45554.55274305555</v>
      </c>
      <c r="C570" s="1" t="n">
        <v>45960</v>
      </c>
      <c r="D570" t="inlineStr">
        <is>
          <t>VÄSTERNORRLANDS LÄN</t>
        </is>
      </c>
      <c r="E570" t="inlineStr">
        <is>
          <t>ÖRNSKÖLDSVIK</t>
        </is>
      </c>
      <c r="G570" t="n">
        <v>6.1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60344-2022</t>
        </is>
      </c>
      <c r="B571" s="1" t="n">
        <v>44910</v>
      </c>
      <c r="C571" s="1" t="n">
        <v>45960</v>
      </c>
      <c r="D571" t="inlineStr">
        <is>
          <t>VÄSTERNORRLANDS LÄN</t>
        </is>
      </c>
      <c r="E571" t="inlineStr">
        <is>
          <t>ÖRNSKÖLDSVIK</t>
        </is>
      </c>
      <c r="G571" t="n">
        <v>2.1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34524-2024</t>
        </is>
      </c>
      <c r="B572" s="1" t="n">
        <v>45525.68555555555</v>
      </c>
      <c r="C572" s="1" t="n">
        <v>45960</v>
      </c>
      <c r="D572" t="inlineStr">
        <is>
          <t>VÄSTERNORRLANDS LÄN</t>
        </is>
      </c>
      <c r="E572" t="inlineStr">
        <is>
          <t>ÖRNSKÖLDSVIK</t>
        </is>
      </c>
      <c r="F572" t="inlineStr">
        <is>
          <t>Holmen skog AB</t>
        </is>
      </c>
      <c r="G572" t="n">
        <v>12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43985-2023</t>
        </is>
      </c>
      <c r="B573" s="1" t="n">
        <v>45187</v>
      </c>
      <c r="C573" s="1" t="n">
        <v>45960</v>
      </c>
      <c r="D573" t="inlineStr">
        <is>
          <t>VÄSTERNORRLANDS LÄN</t>
        </is>
      </c>
      <c r="E573" t="inlineStr">
        <is>
          <t>ÖRNSKÖLDSVIK</t>
        </is>
      </c>
      <c r="F573" t="inlineStr">
        <is>
          <t>SCA</t>
        </is>
      </c>
      <c r="G573" t="n">
        <v>15.7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32549-2023</t>
        </is>
      </c>
      <c r="B574" s="1" t="n">
        <v>45111</v>
      </c>
      <c r="C574" s="1" t="n">
        <v>45960</v>
      </c>
      <c r="D574" t="inlineStr">
        <is>
          <t>VÄSTERNORRLANDS LÄN</t>
        </is>
      </c>
      <c r="E574" t="inlineStr">
        <is>
          <t>ÖRNSKÖLDSVIK</t>
        </is>
      </c>
      <c r="G574" t="n">
        <v>2.2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3942-2022</t>
        </is>
      </c>
      <c r="B575" s="1" t="n">
        <v>44587</v>
      </c>
      <c r="C575" s="1" t="n">
        <v>45960</v>
      </c>
      <c r="D575" t="inlineStr">
        <is>
          <t>VÄSTERNORRLANDS LÄN</t>
        </is>
      </c>
      <c r="E575" t="inlineStr">
        <is>
          <t>ÖRNSKÖLDSVIK</t>
        </is>
      </c>
      <c r="G575" t="n">
        <v>5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3329-2022</t>
        </is>
      </c>
      <c r="B576" s="1" t="n">
        <v>44585</v>
      </c>
      <c r="C576" s="1" t="n">
        <v>45960</v>
      </c>
      <c r="D576" t="inlineStr">
        <is>
          <t>VÄSTERNORRLANDS LÄN</t>
        </is>
      </c>
      <c r="E576" t="inlineStr">
        <is>
          <t>ÖRNSKÖLDSVIK</t>
        </is>
      </c>
      <c r="G576" t="n">
        <v>7.9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31345-2024</t>
        </is>
      </c>
      <c r="B577" s="1" t="n">
        <v>45504.92040509259</v>
      </c>
      <c r="C577" s="1" t="n">
        <v>45960</v>
      </c>
      <c r="D577" t="inlineStr">
        <is>
          <t>VÄSTERNORRLANDS LÄN</t>
        </is>
      </c>
      <c r="E577" t="inlineStr">
        <is>
          <t>ÖRNSKÖLDSVIK</t>
        </is>
      </c>
      <c r="F577" t="inlineStr">
        <is>
          <t>Holmen skog AB</t>
        </is>
      </c>
      <c r="G577" t="n">
        <v>1.5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13226-2023</t>
        </is>
      </c>
      <c r="B578" s="1" t="n">
        <v>45002</v>
      </c>
      <c r="C578" s="1" t="n">
        <v>45960</v>
      </c>
      <c r="D578" t="inlineStr">
        <is>
          <t>VÄSTERNORRLANDS LÄN</t>
        </is>
      </c>
      <c r="E578" t="inlineStr">
        <is>
          <t>ÖRNSKÖLDSVIK</t>
        </is>
      </c>
      <c r="G578" t="n">
        <v>0.6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48218-2023</t>
        </is>
      </c>
      <c r="B579" s="1" t="n">
        <v>45205.48504629629</v>
      </c>
      <c r="C579" s="1" t="n">
        <v>45960</v>
      </c>
      <c r="D579" t="inlineStr">
        <is>
          <t>VÄSTERNORRLANDS LÄN</t>
        </is>
      </c>
      <c r="E579" t="inlineStr">
        <is>
          <t>ÖRNSKÖLDSVIK</t>
        </is>
      </c>
      <c r="F579" t="inlineStr">
        <is>
          <t>Holmen skog AB</t>
        </is>
      </c>
      <c r="G579" t="n">
        <v>0.8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13279-2023</t>
        </is>
      </c>
      <c r="B580" s="1" t="n">
        <v>45004</v>
      </c>
      <c r="C580" s="1" t="n">
        <v>45960</v>
      </c>
      <c r="D580" t="inlineStr">
        <is>
          <t>VÄSTERNORRLANDS LÄN</t>
        </is>
      </c>
      <c r="E580" t="inlineStr">
        <is>
          <t>ÖRNSKÖLDSVIK</t>
        </is>
      </c>
      <c r="G580" t="n">
        <v>1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46821-2023</t>
        </is>
      </c>
      <c r="B581" s="1" t="n">
        <v>45198</v>
      </c>
      <c r="C581" s="1" t="n">
        <v>45960</v>
      </c>
      <c r="D581" t="inlineStr">
        <is>
          <t>VÄSTERNORRLANDS LÄN</t>
        </is>
      </c>
      <c r="E581" t="inlineStr">
        <is>
          <t>ÖRNSKÖLDSVIK</t>
        </is>
      </c>
      <c r="F581" t="inlineStr">
        <is>
          <t>SCA</t>
        </is>
      </c>
      <c r="G581" t="n">
        <v>4.8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15339-2025</t>
        </is>
      </c>
      <c r="B582" s="1" t="n">
        <v>45747.36695601852</v>
      </c>
      <c r="C582" s="1" t="n">
        <v>45960</v>
      </c>
      <c r="D582" t="inlineStr">
        <is>
          <t>VÄSTERNORRLANDS LÄN</t>
        </is>
      </c>
      <c r="E582" t="inlineStr">
        <is>
          <t>ÖRNSKÖLDSVIK</t>
        </is>
      </c>
      <c r="F582" t="inlineStr">
        <is>
          <t>Holmen skog AB</t>
        </is>
      </c>
      <c r="G582" t="n">
        <v>3.3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61757-2020</t>
        </is>
      </c>
      <c r="B583" s="1" t="n">
        <v>44158</v>
      </c>
      <c r="C583" s="1" t="n">
        <v>45960</v>
      </c>
      <c r="D583" t="inlineStr">
        <is>
          <t>VÄSTERNORRLANDS LÄN</t>
        </is>
      </c>
      <c r="E583" t="inlineStr">
        <is>
          <t>ÖRNSKÖLDSVIK</t>
        </is>
      </c>
      <c r="F583" t="inlineStr">
        <is>
          <t>Holmen skog AB</t>
        </is>
      </c>
      <c r="G583" t="n">
        <v>0.5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43100-2023</t>
        </is>
      </c>
      <c r="B584" s="1" t="n">
        <v>45182</v>
      </c>
      <c r="C584" s="1" t="n">
        <v>45960</v>
      </c>
      <c r="D584" t="inlineStr">
        <is>
          <t>VÄSTERNORRLANDS LÄN</t>
        </is>
      </c>
      <c r="E584" t="inlineStr">
        <is>
          <t>ÖRNSKÖLDSVIK</t>
        </is>
      </c>
      <c r="G584" t="n">
        <v>12.9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46702-2022</t>
        </is>
      </c>
      <c r="B585" s="1" t="n">
        <v>44851.38083333334</v>
      </c>
      <c r="C585" s="1" t="n">
        <v>45960</v>
      </c>
      <c r="D585" t="inlineStr">
        <is>
          <t>VÄSTERNORRLANDS LÄN</t>
        </is>
      </c>
      <c r="E585" t="inlineStr">
        <is>
          <t>ÖRNSKÖLDSVIK</t>
        </is>
      </c>
      <c r="F585" t="inlineStr">
        <is>
          <t>Holmen skog AB</t>
        </is>
      </c>
      <c r="G585" t="n">
        <v>3.3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32583-2024</t>
        </is>
      </c>
      <c r="B586" s="1" t="n">
        <v>45513</v>
      </c>
      <c r="C586" s="1" t="n">
        <v>45960</v>
      </c>
      <c r="D586" t="inlineStr">
        <is>
          <t>VÄSTERNORRLANDS LÄN</t>
        </is>
      </c>
      <c r="E586" t="inlineStr">
        <is>
          <t>ÖRNSKÖLDSVIK</t>
        </is>
      </c>
      <c r="F586" t="inlineStr">
        <is>
          <t>Holmen skog AB</t>
        </is>
      </c>
      <c r="G586" t="n">
        <v>1.6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42368-2021</t>
        </is>
      </c>
      <c r="B587" s="1" t="n">
        <v>44427.46450231481</v>
      </c>
      <c r="C587" s="1" t="n">
        <v>45960</v>
      </c>
      <c r="D587" t="inlineStr">
        <is>
          <t>VÄSTERNORRLANDS LÄN</t>
        </is>
      </c>
      <c r="E587" t="inlineStr">
        <is>
          <t>ÖRNSKÖLDSVIK</t>
        </is>
      </c>
      <c r="F587" t="inlineStr">
        <is>
          <t>Holmen skog AB</t>
        </is>
      </c>
      <c r="G587" t="n">
        <v>1.4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25543-2024</t>
        </is>
      </c>
      <c r="B588" s="1" t="n">
        <v>45463.56653935185</v>
      </c>
      <c r="C588" s="1" t="n">
        <v>45960</v>
      </c>
      <c r="D588" t="inlineStr">
        <is>
          <t>VÄSTERNORRLANDS LÄN</t>
        </is>
      </c>
      <c r="E588" t="inlineStr">
        <is>
          <t>ÖRNSKÖLDSVIK</t>
        </is>
      </c>
      <c r="F588" t="inlineStr">
        <is>
          <t>Holmen skog AB</t>
        </is>
      </c>
      <c r="G588" t="n">
        <v>6.6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61232-2022</t>
        </is>
      </c>
      <c r="B589" s="1" t="n">
        <v>44909</v>
      </c>
      <c r="C589" s="1" t="n">
        <v>45960</v>
      </c>
      <c r="D589" t="inlineStr">
        <is>
          <t>VÄSTERNORRLANDS LÄN</t>
        </is>
      </c>
      <c r="E589" t="inlineStr">
        <is>
          <t>ÖRNSKÖLDSVIK</t>
        </is>
      </c>
      <c r="G589" t="n">
        <v>2.4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29425-2023</t>
        </is>
      </c>
      <c r="B590" s="1" t="n">
        <v>45106.48501157408</v>
      </c>
      <c r="C590" s="1" t="n">
        <v>45960</v>
      </c>
      <c r="D590" t="inlineStr">
        <is>
          <t>VÄSTERNORRLANDS LÄN</t>
        </is>
      </c>
      <c r="E590" t="inlineStr">
        <is>
          <t>ÖRNSKÖLDSVIK</t>
        </is>
      </c>
      <c r="F590" t="inlineStr">
        <is>
          <t>Holmen skog AB</t>
        </is>
      </c>
      <c r="G590" t="n">
        <v>0.5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29428-2023</t>
        </is>
      </c>
      <c r="B591" s="1" t="n">
        <v>45106.48644675926</v>
      </c>
      <c r="C591" s="1" t="n">
        <v>45960</v>
      </c>
      <c r="D591" t="inlineStr">
        <is>
          <t>VÄSTERNORRLANDS LÄN</t>
        </is>
      </c>
      <c r="E591" t="inlineStr">
        <is>
          <t>ÖRNSKÖLDSVIK</t>
        </is>
      </c>
      <c r="F591" t="inlineStr">
        <is>
          <t>Holmen skog AB</t>
        </is>
      </c>
      <c r="G591" t="n">
        <v>1.5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29462-2023</t>
        </is>
      </c>
      <c r="B592" s="1" t="n">
        <v>45106.54206018519</v>
      </c>
      <c r="C592" s="1" t="n">
        <v>45960</v>
      </c>
      <c r="D592" t="inlineStr">
        <is>
          <t>VÄSTERNORRLANDS LÄN</t>
        </is>
      </c>
      <c r="E592" t="inlineStr">
        <is>
          <t>ÖRNSKÖLDSVIK</t>
        </is>
      </c>
      <c r="G592" t="n">
        <v>3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29501-2023</t>
        </is>
      </c>
      <c r="B593" s="1" t="n">
        <v>45106.59871527777</v>
      </c>
      <c r="C593" s="1" t="n">
        <v>45960</v>
      </c>
      <c r="D593" t="inlineStr">
        <is>
          <t>VÄSTERNORRLANDS LÄN</t>
        </is>
      </c>
      <c r="E593" t="inlineStr">
        <is>
          <t>ÖRNSKÖLDSVIK</t>
        </is>
      </c>
      <c r="F593" t="inlineStr">
        <is>
          <t>Holmen skog AB</t>
        </is>
      </c>
      <c r="G593" t="n">
        <v>1.7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42628-2021</t>
        </is>
      </c>
      <c r="B594" s="1" t="n">
        <v>44428</v>
      </c>
      <c r="C594" s="1" t="n">
        <v>45960</v>
      </c>
      <c r="D594" t="inlineStr">
        <is>
          <t>VÄSTERNORRLANDS LÄN</t>
        </is>
      </c>
      <c r="E594" t="inlineStr">
        <is>
          <t>ÖRNSKÖLDSVIK</t>
        </is>
      </c>
      <c r="F594" t="inlineStr">
        <is>
          <t>Holmen skog AB</t>
        </is>
      </c>
      <c r="G594" t="n">
        <v>3.4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42632-2021</t>
        </is>
      </c>
      <c r="B595" s="1" t="n">
        <v>44428</v>
      </c>
      <c r="C595" s="1" t="n">
        <v>45960</v>
      </c>
      <c r="D595" t="inlineStr">
        <is>
          <t>VÄSTERNORRLANDS LÄN</t>
        </is>
      </c>
      <c r="E595" t="inlineStr">
        <is>
          <t>ÖRNSKÖLDSVIK</t>
        </is>
      </c>
      <c r="F595" t="inlineStr">
        <is>
          <t>Holmen skog AB</t>
        </is>
      </c>
      <c r="G595" t="n">
        <v>0.7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42739-2021</t>
        </is>
      </c>
      <c r="B596" s="1" t="n">
        <v>44428</v>
      </c>
      <c r="C596" s="1" t="n">
        <v>45960</v>
      </c>
      <c r="D596" t="inlineStr">
        <is>
          <t>VÄSTERNORRLANDS LÄN</t>
        </is>
      </c>
      <c r="E596" t="inlineStr">
        <is>
          <t>ÖRNSKÖLDSVIK</t>
        </is>
      </c>
      <c r="G596" t="n">
        <v>2.7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195-2025</t>
        </is>
      </c>
      <c r="B597" s="1" t="n">
        <v>45659.79195601852</v>
      </c>
      <c r="C597" s="1" t="n">
        <v>45960</v>
      </c>
      <c r="D597" t="inlineStr">
        <is>
          <t>VÄSTERNORRLANDS LÄN</t>
        </is>
      </c>
      <c r="E597" t="inlineStr">
        <is>
          <t>ÖRNSKÖLDSVIK</t>
        </is>
      </c>
      <c r="G597" t="n">
        <v>0.7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44118-2024</t>
        </is>
      </c>
      <c r="B598" s="1" t="n">
        <v>45572.63793981481</v>
      </c>
      <c r="C598" s="1" t="n">
        <v>45960</v>
      </c>
      <c r="D598" t="inlineStr">
        <is>
          <t>VÄSTERNORRLANDS LÄN</t>
        </is>
      </c>
      <c r="E598" t="inlineStr">
        <is>
          <t>ÖRNSKÖLDSVIK</t>
        </is>
      </c>
      <c r="G598" t="n">
        <v>0.6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35231-2023</t>
        </is>
      </c>
      <c r="B599" s="1" t="n">
        <v>45145.66675925926</v>
      </c>
      <c r="C599" s="1" t="n">
        <v>45960</v>
      </c>
      <c r="D599" t="inlineStr">
        <is>
          <t>VÄSTERNORRLANDS LÄN</t>
        </is>
      </c>
      <c r="E599" t="inlineStr">
        <is>
          <t>ÖRNSKÖLDSVIK</t>
        </is>
      </c>
      <c r="F599" t="inlineStr">
        <is>
          <t>Holmen skog AB</t>
        </is>
      </c>
      <c r="G599" t="n">
        <v>0.8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35248-2022</t>
        </is>
      </c>
      <c r="B600" s="1" t="n">
        <v>44798.33049768519</v>
      </c>
      <c r="C600" s="1" t="n">
        <v>45960</v>
      </c>
      <c r="D600" t="inlineStr">
        <is>
          <t>VÄSTERNORRLANDS LÄN</t>
        </is>
      </c>
      <c r="E600" t="inlineStr">
        <is>
          <t>ÖRNSKÖLDSVIK</t>
        </is>
      </c>
      <c r="G600" t="n">
        <v>2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1002-2024</t>
        </is>
      </c>
      <c r="B601" s="1" t="n">
        <v>45301</v>
      </c>
      <c r="C601" s="1" t="n">
        <v>45960</v>
      </c>
      <c r="D601" t="inlineStr">
        <is>
          <t>VÄSTERNORRLANDS LÄN</t>
        </is>
      </c>
      <c r="E601" t="inlineStr">
        <is>
          <t>ÖRNSKÖLDSVIK</t>
        </is>
      </c>
      <c r="G601" t="n">
        <v>1.7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34846-2023</t>
        </is>
      </c>
      <c r="B602" s="1" t="n">
        <v>45141.9597337963</v>
      </c>
      <c r="C602" s="1" t="n">
        <v>45960</v>
      </c>
      <c r="D602" t="inlineStr">
        <is>
          <t>VÄSTERNORRLANDS LÄN</t>
        </is>
      </c>
      <c r="E602" t="inlineStr">
        <is>
          <t>ÖRNSKÖLDSVIK</t>
        </is>
      </c>
      <c r="F602" t="inlineStr">
        <is>
          <t>SCA</t>
        </is>
      </c>
      <c r="G602" t="n">
        <v>1.3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20475-2022</t>
        </is>
      </c>
      <c r="B603" s="1" t="n">
        <v>44699</v>
      </c>
      <c r="C603" s="1" t="n">
        <v>45960</v>
      </c>
      <c r="D603" t="inlineStr">
        <is>
          <t>VÄSTERNORRLANDS LÄN</t>
        </is>
      </c>
      <c r="E603" t="inlineStr">
        <is>
          <t>ÖRNSKÖLDSVIK</t>
        </is>
      </c>
      <c r="G603" t="n">
        <v>2.2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53112-2024</t>
        </is>
      </c>
      <c r="B604" s="1" t="n">
        <v>45611.5637037037</v>
      </c>
      <c r="C604" s="1" t="n">
        <v>45960</v>
      </c>
      <c r="D604" t="inlineStr">
        <is>
          <t>VÄSTERNORRLANDS LÄN</t>
        </is>
      </c>
      <c r="E604" t="inlineStr">
        <is>
          <t>ÖRNSKÖLDSVIK</t>
        </is>
      </c>
      <c r="F604" t="inlineStr">
        <is>
          <t>Holmen skog AB</t>
        </is>
      </c>
      <c r="G604" t="n">
        <v>5.8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58775-2022</t>
        </is>
      </c>
      <c r="B605" s="1" t="n">
        <v>44903.38847222222</v>
      </c>
      <c r="C605" s="1" t="n">
        <v>45960</v>
      </c>
      <c r="D605" t="inlineStr">
        <is>
          <t>VÄSTERNORRLANDS LÄN</t>
        </is>
      </c>
      <c r="E605" t="inlineStr">
        <is>
          <t>ÖRNSKÖLDSVIK</t>
        </is>
      </c>
      <c r="F605" t="inlineStr">
        <is>
          <t>Holmen skog AB</t>
        </is>
      </c>
      <c r="G605" t="n">
        <v>2.8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24850-2021</t>
        </is>
      </c>
      <c r="B606" s="1" t="n">
        <v>44340.86310185185</v>
      </c>
      <c r="C606" s="1" t="n">
        <v>45960</v>
      </c>
      <c r="D606" t="inlineStr">
        <is>
          <t>VÄSTERNORRLANDS LÄN</t>
        </is>
      </c>
      <c r="E606" t="inlineStr">
        <is>
          <t>ÖRNSKÖLDSVIK</t>
        </is>
      </c>
      <c r="G606" t="n">
        <v>0.6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1790-2025</t>
        </is>
      </c>
      <c r="B607" s="1" t="n">
        <v>45670</v>
      </c>
      <c r="C607" s="1" t="n">
        <v>45960</v>
      </c>
      <c r="D607" t="inlineStr">
        <is>
          <t>VÄSTERNORRLANDS LÄN</t>
        </is>
      </c>
      <c r="E607" t="inlineStr">
        <is>
          <t>ÖRNSKÖLDSVIK</t>
        </is>
      </c>
      <c r="G607" t="n">
        <v>8.1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45794-2023</t>
        </is>
      </c>
      <c r="B608" s="1" t="n">
        <v>45195</v>
      </c>
      <c r="C608" s="1" t="n">
        <v>45960</v>
      </c>
      <c r="D608" t="inlineStr">
        <is>
          <t>VÄSTERNORRLANDS LÄN</t>
        </is>
      </c>
      <c r="E608" t="inlineStr">
        <is>
          <t>ÖRNSKÖLDSVIK</t>
        </is>
      </c>
      <c r="G608" t="n">
        <v>6.3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45824-2023</t>
        </is>
      </c>
      <c r="B609" s="1" t="n">
        <v>45189</v>
      </c>
      <c r="C609" s="1" t="n">
        <v>45960</v>
      </c>
      <c r="D609" t="inlineStr">
        <is>
          <t>VÄSTERNORRLANDS LÄN</t>
        </is>
      </c>
      <c r="E609" t="inlineStr">
        <is>
          <t>ÖRNSKÖLDSVIK</t>
        </is>
      </c>
      <c r="G609" t="n">
        <v>1.1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5248-2023</t>
        </is>
      </c>
      <c r="B610" s="1" t="n">
        <v>44959.44559027778</v>
      </c>
      <c r="C610" s="1" t="n">
        <v>45960</v>
      </c>
      <c r="D610" t="inlineStr">
        <is>
          <t>VÄSTERNORRLANDS LÄN</t>
        </is>
      </c>
      <c r="E610" t="inlineStr">
        <is>
          <t>ÖRNSKÖLDSVIK</t>
        </is>
      </c>
      <c r="G610" t="n">
        <v>2.2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38334-2024</t>
        </is>
      </c>
      <c r="B611" s="1" t="n">
        <v>45545.68283564815</v>
      </c>
      <c r="C611" s="1" t="n">
        <v>45960</v>
      </c>
      <c r="D611" t="inlineStr">
        <is>
          <t>VÄSTERNORRLANDS LÄN</t>
        </is>
      </c>
      <c r="E611" t="inlineStr">
        <is>
          <t>ÖRNSKÖLDSVIK</t>
        </is>
      </c>
      <c r="G611" t="n">
        <v>1.3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34850-2024</t>
        </is>
      </c>
      <c r="B612" s="1" t="n">
        <v>45527</v>
      </c>
      <c r="C612" s="1" t="n">
        <v>45960</v>
      </c>
      <c r="D612" t="inlineStr">
        <is>
          <t>VÄSTERNORRLANDS LÄN</t>
        </is>
      </c>
      <c r="E612" t="inlineStr">
        <is>
          <t>ÖRNSKÖLDSVIK</t>
        </is>
      </c>
      <c r="G612" t="n">
        <v>1.8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59453-2024</t>
        </is>
      </c>
      <c r="B613" s="1" t="n">
        <v>45638.4671875</v>
      </c>
      <c r="C613" s="1" t="n">
        <v>45960</v>
      </c>
      <c r="D613" t="inlineStr">
        <is>
          <t>VÄSTERNORRLANDS LÄN</t>
        </is>
      </c>
      <c r="E613" t="inlineStr">
        <is>
          <t>ÖRNSKÖLDSVIK</t>
        </is>
      </c>
      <c r="G613" t="n">
        <v>6.3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58725-2024</t>
        </is>
      </c>
      <c r="B614" s="1" t="n">
        <v>45635.66519675926</v>
      </c>
      <c r="C614" s="1" t="n">
        <v>45960</v>
      </c>
      <c r="D614" t="inlineStr">
        <is>
          <t>VÄSTERNORRLANDS LÄN</t>
        </is>
      </c>
      <c r="E614" t="inlineStr">
        <is>
          <t>ÖRNSKÖLDSVIK</t>
        </is>
      </c>
      <c r="F614" t="inlineStr">
        <is>
          <t>Holmen skog AB</t>
        </is>
      </c>
      <c r="G614" t="n">
        <v>5.2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7574-2023</t>
        </is>
      </c>
      <c r="B615" s="1" t="n">
        <v>44972</v>
      </c>
      <c r="C615" s="1" t="n">
        <v>45960</v>
      </c>
      <c r="D615" t="inlineStr">
        <is>
          <t>VÄSTERNORRLANDS LÄN</t>
        </is>
      </c>
      <c r="E615" t="inlineStr">
        <is>
          <t>ÖRNSKÖLDSVIK</t>
        </is>
      </c>
      <c r="G615" t="n">
        <v>2.1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47704-2024</t>
        </is>
      </c>
      <c r="B616" s="1" t="n">
        <v>45588.46719907408</v>
      </c>
      <c r="C616" s="1" t="n">
        <v>45960</v>
      </c>
      <c r="D616" t="inlineStr">
        <is>
          <t>VÄSTERNORRLANDS LÄN</t>
        </is>
      </c>
      <c r="E616" t="inlineStr">
        <is>
          <t>ÖRNSKÖLDSVIK</t>
        </is>
      </c>
      <c r="F616" t="inlineStr">
        <is>
          <t>Holmen skog AB</t>
        </is>
      </c>
      <c r="G616" t="n">
        <v>12.9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49701-2023</t>
        </is>
      </c>
      <c r="B617" s="1" t="n">
        <v>45212</v>
      </c>
      <c r="C617" s="1" t="n">
        <v>45960</v>
      </c>
      <c r="D617" t="inlineStr">
        <is>
          <t>VÄSTERNORRLANDS LÄN</t>
        </is>
      </c>
      <c r="E617" t="inlineStr">
        <is>
          <t>ÖRNSKÖLDSVIK</t>
        </is>
      </c>
      <c r="F617" t="inlineStr">
        <is>
          <t>Holmen skog AB</t>
        </is>
      </c>
      <c r="G617" t="n">
        <v>11.8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10970-2023</t>
        </is>
      </c>
      <c r="B618" s="1" t="n">
        <v>44985</v>
      </c>
      <c r="C618" s="1" t="n">
        <v>45960</v>
      </c>
      <c r="D618" t="inlineStr">
        <is>
          <t>VÄSTERNORRLANDS LÄN</t>
        </is>
      </c>
      <c r="E618" t="inlineStr">
        <is>
          <t>ÖRNSKÖLDSVIK</t>
        </is>
      </c>
      <c r="G618" t="n">
        <v>4.5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56306-2024</t>
        </is>
      </c>
      <c r="B619" s="1" t="n">
        <v>45624.69822916666</v>
      </c>
      <c r="C619" s="1" t="n">
        <v>45960</v>
      </c>
      <c r="D619" t="inlineStr">
        <is>
          <t>VÄSTERNORRLANDS LÄN</t>
        </is>
      </c>
      <c r="E619" t="inlineStr">
        <is>
          <t>ÖRNSKÖLDSVIK</t>
        </is>
      </c>
      <c r="F619" t="inlineStr">
        <is>
          <t>SCA</t>
        </is>
      </c>
      <c r="G619" t="n">
        <v>3.7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47757-2023</t>
        </is>
      </c>
      <c r="B620" s="1" t="n">
        <v>45203.83018518519</v>
      </c>
      <c r="C620" s="1" t="n">
        <v>45960</v>
      </c>
      <c r="D620" t="inlineStr">
        <is>
          <t>VÄSTERNORRLANDS LÄN</t>
        </is>
      </c>
      <c r="E620" t="inlineStr">
        <is>
          <t>ÖRNSKÖLDSVIK</t>
        </is>
      </c>
      <c r="F620" t="inlineStr">
        <is>
          <t>Holmen skog AB</t>
        </is>
      </c>
      <c r="G620" t="n">
        <v>0.9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24416-2024</t>
        </is>
      </c>
      <c r="B621" s="1" t="n">
        <v>45457.74280092592</v>
      </c>
      <c r="C621" s="1" t="n">
        <v>45960</v>
      </c>
      <c r="D621" t="inlineStr">
        <is>
          <t>VÄSTERNORRLANDS LÄN</t>
        </is>
      </c>
      <c r="E621" t="inlineStr">
        <is>
          <t>ÖRNSKÖLDSVIK</t>
        </is>
      </c>
      <c r="G621" t="n">
        <v>0.8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108-2025</t>
        </is>
      </c>
      <c r="B622" s="1" t="n">
        <v>45649</v>
      </c>
      <c r="C622" s="1" t="n">
        <v>45960</v>
      </c>
      <c r="D622" t="inlineStr">
        <is>
          <t>VÄSTERNORRLANDS LÄN</t>
        </is>
      </c>
      <c r="E622" t="inlineStr">
        <is>
          <t>ÖRNSKÖLDSVIK</t>
        </is>
      </c>
      <c r="G622" t="n">
        <v>13.6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35030-2023</t>
        </is>
      </c>
      <c r="B623" s="1" t="n">
        <v>45145.33144675926</v>
      </c>
      <c r="C623" s="1" t="n">
        <v>45960</v>
      </c>
      <c r="D623" t="inlineStr">
        <is>
          <t>VÄSTERNORRLANDS LÄN</t>
        </is>
      </c>
      <c r="E623" t="inlineStr">
        <is>
          <t>ÖRNSKÖLDSVIK</t>
        </is>
      </c>
      <c r="F623" t="inlineStr">
        <is>
          <t>Holmen skog AB</t>
        </is>
      </c>
      <c r="G623" t="n">
        <v>3.8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40690-2024</t>
        </is>
      </c>
      <c r="B624" s="1" t="n">
        <v>45558.39309027778</v>
      </c>
      <c r="C624" s="1" t="n">
        <v>45960</v>
      </c>
      <c r="D624" t="inlineStr">
        <is>
          <t>VÄSTERNORRLANDS LÄN</t>
        </is>
      </c>
      <c r="E624" t="inlineStr">
        <is>
          <t>ÖRNSKÖLDSVIK</t>
        </is>
      </c>
      <c r="F624" t="inlineStr">
        <is>
          <t>Holmen skog AB</t>
        </is>
      </c>
      <c r="G624" t="n">
        <v>0.4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8217-2023</t>
        </is>
      </c>
      <c r="B625" s="1" t="n">
        <v>44971</v>
      </c>
      <c r="C625" s="1" t="n">
        <v>45960</v>
      </c>
      <c r="D625" t="inlineStr">
        <is>
          <t>VÄSTERNORRLANDS LÄN</t>
        </is>
      </c>
      <c r="E625" t="inlineStr">
        <is>
          <t>ÖRNSKÖLDSVIK</t>
        </is>
      </c>
      <c r="G625" t="n">
        <v>4.2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8227-2023</t>
        </is>
      </c>
      <c r="B626" s="1" t="n">
        <v>44971</v>
      </c>
      <c r="C626" s="1" t="n">
        <v>45960</v>
      </c>
      <c r="D626" t="inlineStr">
        <is>
          <t>VÄSTERNORRLANDS LÄN</t>
        </is>
      </c>
      <c r="E626" t="inlineStr">
        <is>
          <t>ÖRNSKÖLDSVIK</t>
        </is>
      </c>
      <c r="G626" t="n">
        <v>0.5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8707-2024</t>
        </is>
      </c>
      <c r="B627" s="1" t="n">
        <v>45356.38680555556</v>
      </c>
      <c r="C627" s="1" t="n">
        <v>45960</v>
      </c>
      <c r="D627" t="inlineStr">
        <is>
          <t>VÄSTERNORRLANDS LÄN</t>
        </is>
      </c>
      <c r="E627" t="inlineStr">
        <is>
          <t>ÖRNSKÖLDSVIK</t>
        </is>
      </c>
      <c r="F627" t="inlineStr">
        <is>
          <t>Holmen skog AB</t>
        </is>
      </c>
      <c r="G627" t="n">
        <v>3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28472-2023</t>
        </is>
      </c>
      <c r="B628" s="1" t="n">
        <v>45103.41283564815</v>
      </c>
      <c r="C628" s="1" t="n">
        <v>45960</v>
      </c>
      <c r="D628" t="inlineStr">
        <is>
          <t>VÄSTERNORRLANDS LÄN</t>
        </is>
      </c>
      <c r="E628" t="inlineStr">
        <is>
          <t>ÖRNSKÖLDSVIK</t>
        </is>
      </c>
      <c r="F628" t="inlineStr">
        <is>
          <t>Holmen skog AB</t>
        </is>
      </c>
      <c r="G628" t="n">
        <v>0.5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24417-2024</t>
        </is>
      </c>
      <c r="B629" s="1" t="n">
        <v>45457.80538194445</v>
      </c>
      <c r="C629" s="1" t="n">
        <v>45960</v>
      </c>
      <c r="D629" t="inlineStr">
        <is>
          <t>VÄSTERNORRLANDS LÄN</t>
        </is>
      </c>
      <c r="E629" t="inlineStr">
        <is>
          <t>ÖRNSKÖLDSVIK</t>
        </is>
      </c>
      <c r="G629" t="n">
        <v>1.4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59898-2023</t>
        </is>
      </c>
      <c r="B630" s="1" t="n">
        <v>45257</v>
      </c>
      <c r="C630" s="1" t="n">
        <v>45960</v>
      </c>
      <c r="D630" t="inlineStr">
        <is>
          <t>VÄSTERNORRLANDS LÄN</t>
        </is>
      </c>
      <c r="E630" t="inlineStr">
        <is>
          <t>ÖRNSKÖLDSVIK</t>
        </is>
      </c>
      <c r="F630" t="inlineStr">
        <is>
          <t>Holmen skog AB</t>
        </is>
      </c>
      <c r="G630" t="n">
        <v>1.1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30542-2024</t>
        </is>
      </c>
      <c r="B631" s="1" t="n">
        <v>45492.65896990741</v>
      </c>
      <c r="C631" s="1" t="n">
        <v>45960</v>
      </c>
      <c r="D631" t="inlineStr">
        <is>
          <t>VÄSTERNORRLANDS LÄN</t>
        </is>
      </c>
      <c r="E631" t="inlineStr">
        <is>
          <t>ÖRNSKÖLDSVIK</t>
        </is>
      </c>
      <c r="F631" t="inlineStr">
        <is>
          <t>Holmen skog AB</t>
        </is>
      </c>
      <c r="G631" t="n">
        <v>1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30546-2024</t>
        </is>
      </c>
      <c r="B632" s="1" t="n">
        <v>45492.67429398148</v>
      </c>
      <c r="C632" s="1" t="n">
        <v>45960</v>
      </c>
      <c r="D632" t="inlineStr">
        <is>
          <t>VÄSTERNORRLANDS LÄN</t>
        </is>
      </c>
      <c r="E632" t="inlineStr">
        <is>
          <t>ÖRNSKÖLDSVIK</t>
        </is>
      </c>
      <c r="F632" t="inlineStr">
        <is>
          <t>Holmen skog AB</t>
        </is>
      </c>
      <c r="G632" t="n">
        <v>0.7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33843-2024</t>
        </is>
      </c>
      <c r="B633" s="1" t="n">
        <v>45520.63395833333</v>
      </c>
      <c r="C633" s="1" t="n">
        <v>45960</v>
      </c>
      <c r="D633" t="inlineStr">
        <is>
          <t>VÄSTERNORRLANDS LÄN</t>
        </is>
      </c>
      <c r="E633" t="inlineStr">
        <is>
          <t>ÖRNSKÖLDSVIK</t>
        </is>
      </c>
      <c r="F633" t="inlineStr">
        <is>
          <t>Holmen skog AB</t>
        </is>
      </c>
      <c r="G633" t="n">
        <v>2.1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62019-2023</t>
        </is>
      </c>
      <c r="B634" s="1" t="n">
        <v>45266</v>
      </c>
      <c r="C634" s="1" t="n">
        <v>45960</v>
      </c>
      <c r="D634" t="inlineStr">
        <is>
          <t>VÄSTERNORRLANDS LÄN</t>
        </is>
      </c>
      <c r="E634" t="inlineStr">
        <is>
          <t>ÖRNSKÖLDSVIK</t>
        </is>
      </c>
      <c r="F634" t="inlineStr">
        <is>
          <t>Holmen skog AB</t>
        </is>
      </c>
      <c r="G634" t="n">
        <v>4.3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51437-2024</t>
        </is>
      </c>
      <c r="B635" s="1" t="n">
        <v>45604.47586805555</v>
      </c>
      <c r="C635" s="1" t="n">
        <v>45960</v>
      </c>
      <c r="D635" t="inlineStr">
        <is>
          <t>VÄSTERNORRLANDS LÄN</t>
        </is>
      </c>
      <c r="E635" t="inlineStr">
        <is>
          <t>ÖRNSKÖLDSVIK</t>
        </is>
      </c>
      <c r="F635" t="inlineStr">
        <is>
          <t>Holmen skog AB</t>
        </is>
      </c>
      <c r="G635" t="n">
        <v>1.7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60890-2023</t>
        </is>
      </c>
      <c r="B636" s="1" t="n">
        <v>45261</v>
      </c>
      <c r="C636" s="1" t="n">
        <v>45960</v>
      </c>
      <c r="D636" t="inlineStr">
        <is>
          <t>VÄSTERNORRLANDS LÄN</t>
        </is>
      </c>
      <c r="E636" t="inlineStr">
        <is>
          <t>ÖRNSKÖLDSVIK</t>
        </is>
      </c>
      <c r="G636" t="n">
        <v>4.7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45942-2023</t>
        </is>
      </c>
      <c r="B637" s="1" t="n">
        <v>45195</v>
      </c>
      <c r="C637" s="1" t="n">
        <v>45960</v>
      </c>
      <c r="D637" t="inlineStr">
        <is>
          <t>VÄSTERNORRLANDS LÄN</t>
        </is>
      </c>
      <c r="E637" t="inlineStr">
        <is>
          <t>ÖRNSKÖLDSVIK</t>
        </is>
      </c>
      <c r="F637" t="inlineStr">
        <is>
          <t>SCA</t>
        </is>
      </c>
      <c r="G637" t="n">
        <v>2.2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48199-2023</t>
        </is>
      </c>
      <c r="B638" s="1" t="n">
        <v>45205.46829861111</v>
      </c>
      <c r="C638" s="1" t="n">
        <v>45960</v>
      </c>
      <c r="D638" t="inlineStr">
        <is>
          <t>VÄSTERNORRLANDS LÄN</t>
        </is>
      </c>
      <c r="E638" t="inlineStr">
        <is>
          <t>ÖRNSKÖLDSVIK</t>
        </is>
      </c>
      <c r="F638" t="inlineStr">
        <is>
          <t>Holmen skog AB</t>
        </is>
      </c>
      <c r="G638" t="n">
        <v>2.5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20483-2023</t>
        </is>
      </c>
      <c r="B639" s="1" t="n">
        <v>45057</v>
      </c>
      <c r="C639" s="1" t="n">
        <v>45960</v>
      </c>
      <c r="D639" t="inlineStr">
        <is>
          <t>VÄSTERNORRLANDS LÄN</t>
        </is>
      </c>
      <c r="E639" t="inlineStr">
        <is>
          <t>ÖRNSKÖLDSVIK</t>
        </is>
      </c>
      <c r="G639" t="n">
        <v>7.5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18988-2025</t>
        </is>
      </c>
      <c r="B640" s="1" t="n">
        <v>45764</v>
      </c>
      <c r="C640" s="1" t="n">
        <v>45960</v>
      </c>
      <c r="D640" t="inlineStr">
        <is>
          <t>VÄSTERNORRLANDS LÄN</t>
        </is>
      </c>
      <c r="E640" t="inlineStr">
        <is>
          <t>ÖRNSKÖLDSVIK</t>
        </is>
      </c>
      <c r="F640" t="inlineStr">
        <is>
          <t>Holmen skog AB</t>
        </is>
      </c>
      <c r="G640" t="n">
        <v>1.5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17514-2023</t>
        </is>
      </c>
      <c r="B641" s="1" t="n">
        <v>45034</v>
      </c>
      <c r="C641" s="1" t="n">
        <v>45960</v>
      </c>
      <c r="D641" t="inlineStr">
        <is>
          <t>VÄSTERNORRLANDS LÄN</t>
        </is>
      </c>
      <c r="E641" t="inlineStr">
        <is>
          <t>ÖRNSKÖLDSVIK</t>
        </is>
      </c>
      <c r="G641" t="n">
        <v>1.7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10582-2025</t>
        </is>
      </c>
      <c r="B642" s="1" t="n">
        <v>45721.5515162037</v>
      </c>
      <c r="C642" s="1" t="n">
        <v>45960</v>
      </c>
      <c r="D642" t="inlineStr">
        <is>
          <t>VÄSTERNORRLANDS LÄN</t>
        </is>
      </c>
      <c r="E642" t="inlineStr">
        <is>
          <t>ÖRNSKÖLDSVIK</t>
        </is>
      </c>
      <c r="G642" t="n">
        <v>0.8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52445-2024</t>
        </is>
      </c>
      <c r="B643" s="1" t="n">
        <v>45609</v>
      </c>
      <c r="C643" s="1" t="n">
        <v>45960</v>
      </c>
      <c r="D643" t="inlineStr">
        <is>
          <t>VÄSTERNORRLANDS LÄN</t>
        </is>
      </c>
      <c r="E643" t="inlineStr">
        <is>
          <t>ÖRNSKÖLDSVIK</t>
        </is>
      </c>
      <c r="G643" t="n">
        <v>1.2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31930-2023</t>
        </is>
      </c>
      <c r="B644" s="1" t="n">
        <v>45118</v>
      </c>
      <c r="C644" s="1" t="n">
        <v>45960</v>
      </c>
      <c r="D644" t="inlineStr">
        <is>
          <t>VÄSTERNORRLANDS LÄN</t>
        </is>
      </c>
      <c r="E644" t="inlineStr">
        <is>
          <t>ÖRNSKÖLDSVIK</t>
        </is>
      </c>
      <c r="F644" t="inlineStr">
        <is>
          <t>SCA</t>
        </is>
      </c>
      <c r="G644" t="n">
        <v>3.6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52421-2024</t>
        </is>
      </c>
      <c r="B645" s="1" t="n">
        <v>45609.46614583334</v>
      </c>
      <c r="C645" s="1" t="n">
        <v>45960</v>
      </c>
      <c r="D645" t="inlineStr">
        <is>
          <t>VÄSTERNORRLANDS LÄN</t>
        </is>
      </c>
      <c r="E645" t="inlineStr">
        <is>
          <t>ÖRNSKÖLDSVIK</t>
        </is>
      </c>
      <c r="F645" t="inlineStr">
        <is>
          <t>Holmen skog AB</t>
        </is>
      </c>
      <c r="G645" t="n">
        <v>10.2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36985-2024</t>
        </is>
      </c>
      <c r="B646" s="1" t="n">
        <v>45539.3235300926</v>
      </c>
      <c r="C646" s="1" t="n">
        <v>45960</v>
      </c>
      <c r="D646" t="inlineStr">
        <is>
          <t>VÄSTERNORRLANDS LÄN</t>
        </is>
      </c>
      <c r="E646" t="inlineStr">
        <is>
          <t>ÖRNSKÖLDSVIK</t>
        </is>
      </c>
      <c r="G646" t="n">
        <v>3.3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58689-2024</t>
        </is>
      </c>
      <c r="B647" s="1" t="n">
        <v>45635.62480324074</v>
      </c>
      <c r="C647" s="1" t="n">
        <v>45960</v>
      </c>
      <c r="D647" t="inlineStr">
        <is>
          <t>VÄSTERNORRLANDS LÄN</t>
        </is>
      </c>
      <c r="E647" t="inlineStr">
        <is>
          <t>ÖRNSKÖLDSVIK</t>
        </is>
      </c>
      <c r="F647" t="inlineStr">
        <is>
          <t>Holmen skog AB</t>
        </is>
      </c>
      <c r="G647" t="n">
        <v>2.5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50687-2023</t>
        </is>
      </c>
      <c r="B648" s="1" t="n">
        <v>45210</v>
      </c>
      <c r="C648" s="1" t="n">
        <v>45960</v>
      </c>
      <c r="D648" t="inlineStr">
        <is>
          <t>VÄSTERNORRLANDS LÄN</t>
        </is>
      </c>
      <c r="E648" t="inlineStr">
        <is>
          <t>ÖRNSKÖLDSVIK</t>
        </is>
      </c>
      <c r="G648" t="n">
        <v>3.9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59835-2024</t>
        </is>
      </c>
      <c r="B649" s="1" t="n">
        <v>45638</v>
      </c>
      <c r="C649" s="1" t="n">
        <v>45960</v>
      </c>
      <c r="D649" t="inlineStr">
        <is>
          <t>VÄSTERNORRLANDS LÄN</t>
        </is>
      </c>
      <c r="E649" t="inlineStr">
        <is>
          <t>ÖRNSKÖLDSVIK</t>
        </is>
      </c>
      <c r="G649" t="n">
        <v>3.4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40598-2023</t>
        </is>
      </c>
      <c r="B650" s="1" t="n">
        <v>45170</v>
      </c>
      <c r="C650" s="1" t="n">
        <v>45960</v>
      </c>
      <c r="D650" t="inlineStr">
        <is>
          <t>VÄSTERNORRLANDS LÄN</t>
        </is>
      </c>
      <c r="E650" t="inlineStr">
        <is>
          <t>ÖRNSKÖLDSVIK</t>
        </is>
      </c>
      <c r="G650" t="n">
        <v>2.2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27197-2023</t>
        </is>
      </c>
      <c r="B651" s="1" t="n">
        <v>45092</v>
      </c>
      <c r="C651" s="1" t="n">
        <v>45960</v>
      </c>
      <c r="D651" t="inlineStr">
        <is>
          <t>VÄSTERNORRLANDS LÄN</t>
        </is>
      </c>
      <c r="E651" t="inlineStr">
        <is>
          <t>ÖRNSKÖLDSVIK</t>
        </is>
      </c>
      <c r="G651" t="n">
        <v>1.1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13907-2025</t>
        </is>
      </c>
      <c r="B652" s="1" t="n">
        <v>45737.64099537037</v>
      </c>
      <c r="C652" s="1" t="n">
        <v>45960</v>
      </c>
      <c r="D652" t="inlineStr">
        <is>
          <t>VÄSTERNORRLANDS LÄN</t>
        </is>
      </c>
      <c r="E652" t="inlineStr">
        <is>
          <t>ÖRNSKÖLDSVIK</t>
        </is>
      </c>
      <c r="G652" t="n">
        <v>3.6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32488-2024</t>
        </is>
      </c>
      <c r="B653" s="1" t="n">
        <v>45513</v>
      </c>
      <c r="C653" s="1" t="n">
        <v>45960</v>
      </c>
      <c r="D653" t="inlineStr">
        <is>
          <t>VÄSTERNORRLANDS LÄN</t>
        </is>
      </c>
      <c r="E653" t="inlineStr">
        <is>
          <t>ÖRNSKÖLDSVIK</t>
        </is>
      </c>
      <c r="F653" t="inlineStr">
        <is>
          <t>Holmen skog AB</t>
        </is>
      </c>
      <c r="G653" t="n">
        <v>1.5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10821-2025</t>
        </is>
      </c>
      <c r="B654" s="1" t="n">
        <v>45722.5502662037</v>
      </c>
      <c r="C654" s="1" t="n">
        <v>45960</v>
      </c>
      <c r="D654" t="inlineStr">
        <is>
          <t>VÄSTERNORRLANDS LÄN</t>
        </is>
      </c>
      <c r="E654" t="inlineStr">
        <is>
          <t>ÖRNSKÖLDSVIK</t>
        </is>
      </c>
      <c r="G654" t="n">
        <v>0.9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55643-2022</t>
        </is>
      </c>
      <c r="B655" s="1" t="n">
        <v>44888</v>
      </c>
      <c r="C655" s="1" t="n">
        <v>45960</v>
      </c>
      <c r="D655" t="inlineStr">
        <is>
          <t>VÄSTERNORRLANDS LÄN</t>
        </is>
      </c>
      <c r="E655" t="inlineStr">
        <is>
          <t>ÖRNSKÖLDSVIK</t>
        </is>
      </c>
      <c r="G655" t="n">
        <v>1.7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26846-2024</t>
        </is>
      </c>
      <c r="B656" s="1" t="n">
        <v>45470.58299768518</v>
      </c>
      <c r="C656" s="1" t="n">
        <v>45960</v>
      </c>
      <c r="D656" t="inlineStr">
        <is>
          <t>VÄSTERNORRLANDS LÄN</t>
        </is>
      </c>
      <c r="E656" t="inlineStr">
        <is>
          <t>ÖRNSKÖLDSVIK</t>
        </is>
      </c>
      <c r="F656" t="inlineStr">
        <is>
          <t>Holmen skog AB</t>
        </is>
      </c>
      <c r="G656" t="n">
        <v>10.4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48486-2023</t>
        </is>
      </c>
      <c r="B657" s="1" t="n">
        <v>45206</v>
      </c>
      <c r="C657" s="1" t="n">
        <v>45960</v>
      </c>
      <c r="D657" t="inlineStr">
        <is>
          <t>VÄSTERNORRLANDS LÄN</t>
        </is>
      </c>
      <c r="E657" t="inlineStr">
        <is>
          <t>ÖRNSKÖLDSVIK</t>
        </is>
      </c>
      <c r="F657" t="inlineStr">
        <is>
          <t>SCA</t>
        </is>
      </c>
      <c r="G657" t="n">
        <v>8.5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48523-2023</t>
        </is>
      </c>
      <c r="B658" s="1" t="n">
        <v>45208.35728009259</v>
      </c>
      <c r="C658" s="1" t="n">
        <v>45960</v>
      </c>
      <c r="D658" t="inlineStr">
        <is>
          <t>VÄSTERNORRLANDS LÄN</t>
        </is>
      </c>
      <c r="E658" t="inlineStr">
        <is>
          <t>ÖRNSKÖLDSVIK</t>
        </is>
      </c>
      <c r="F658" t="inlineStr">
        <is>
          <t>Holmen skog AB</t>
        </is>
      </c>
      <c r="G658" t="n">
        <v>0.3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16411-2025</t>
        </is>
      </c>
      <c r="B659" s="1" t="n">
        <v>45751.45793981481</v>
      </c>
      <c r="C659" s="1" t="n">
        <v>45960</v>
      </c>
      <c r="D659" t="inlineStr">
        <is>
          <t>VÄSTERNORRLANDS LÄN</t>
        </is>
      </c>
      <c r="E659" t="inlineStr">
        <is>
          <t>ÖRNSKÖLDSVIK</t>
        </is>
      </c>
      <c r="G659" t="n">
        <v>8.5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42048-2022</t>
        </is>
      </c>
      <c r="B660" s="1" t="n">
        <v>44830.49101851852</v>
      </c>
      <c r="C660" s="1" t="n">
        <v>45960</v>
      </c>
      <c r="D660" t="inlineStr">
        <is>
          <t>VÄSTERNORRLANDS LÄN</t>
        </is>
      </c>
      <c r="E660" t="inlineStr">
        <is>
          <t>ÖRNSKÖLDSVIK</t>
        </is>
      </c>
      <c r="G660" t="n">
        <v>4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932-2025</t>
        </is>
      </c>
      <c r="B661" s="1" t="n">
        <v>45666.04009259259</v>
      </c>
      <c r="C661" s="1" t="n">
        <v>45960</v>
      </c>
      <c r="D661" t="inlineStr">
        <is>
          <t>VÄSTERNORRLANDS LÄN</t>
        </is>
      </c>
      <c r="E661" t="inlineStr">
        <is>
          <t>ÖRNSKÖLDSVIK</t>
        </is>
      </c>
      <c r="G661" t="n">
        <v>0.9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63732-2023</t>
        </is>
      </c>
      <c r="B662" s="1" t="n">
        <v>45277</v>
      </c>
      <c r="C662" s="1" t="n">
        <v>45960</v>
      </c>
      <c r="D662" t="inlineStr">
        <is>
          <t>VÄSTERNORRLANDS LÄN</t>
        </is>
      </c>
      <c r="E662" t="inlineStr">
        <is>
          <t>ÖRNSKÖLDSVIK</t>
        </is>
      </c>
      <c r="F662" t="inlineStr">
        <is>
          <t>Övriga Aktiebolag</t>
        </is>
      </c>
      <c r="G662" t="n">
        <v>21.8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63733-2023</t>
        </is>
      </c>
      <c r="B663" s="1" t="n">
        <v>45277.74315972222</v>
      </c>
      <c r="C663" s="1" t="n">
        <v>45960</v>
      </c>
      <c r="D663" t="inlineStr">
        <is>
          <t>VÄSTERNORRLANDS LÄN</t>
        </is>
      </c>
      <c r="E663" t="inlineStr">
        <is>
          <t>ÖRNSKÖLDSVIK</t>
        </is>
      </c>
      <c r="F663" t="inlineStr">
        <is>
          <t>Övriga Aktiebolag</t>
        </is>
      </c>
      <c r="G663" t="n">
        <v>1.2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22574-2024</t>
        </is>
      </c>
      <c r="B664" s="1" t="n">
        <v>45447</v>
      </c>
      <c r="C664" s="1" t="n">
        <v>45960</v>
      </c>
      <c r="D664" t="inlineStr">
        <is>
          <t>VÄSTERNORRLANDS LÄN</t>
        </is>
      </c>
      <c r="E664" t="inlineStr">
        <is>
          <t>ÖRNSKÖLDSVIK</t>
        </is>
      </c>
      <c r="F664" t="inlineStr">
        <is>
          <t>Holmen skog AB</t>
        </is>
      </c>
      <c r="G664" t="n">
        <v>0.1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61513-2023</t>
        </is>
      </c>
      <c r="B665" s="1" t="n">
        <v>45265</v>
      </c>
      <c r="C665" s="1" t="n">
        <v>45960</v>
      </c>
      <c r="D665" t="inlineStr">
        <is>
          <t>VÄSTERNORRLANDS LÄN</t>
        </is>
      </c>
      <c r="E665" t="inlineStr">
        <is>
          <t>ÖRNSKÖLDSVIK</t>
        </is>
      </c>
      <c r="G665" t="n">
        <v>1.5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18465-2025</t>
        </is>
      </c>
      <c r="B666" s="1" t="n">
        <v>45762</v>
      </c>
      <c r="C666" s="1" t="n">
        <v>45960</v>
      </c>
      <c r="D666" t="inlineStr">
        <is>
          <t>VÄSTERNORRLANDS LÄN</t>
        </is>
      </c>
      <c r="E666" t="inlineStr">
        <is>
          <t>ÖRNSKÖLDSVIK</t>
        </is>
      </c>
      <c r="G666" t="n">
        <v>6.2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57505-2022</t>
        </is>
      </c>
      <c r="B667" s="1" t="n">
        <v>44896.64175925926</v>
      </c>
      <c r="C667" s="1" t="n">
        <v>45960</v>
      </c>
      <c r="D667" t="inlineStr">
        <is>
          <t>VÄSTERNORRLANDS LÄN</t>
        </is>
      </c>
      <c r="E667" t="inlineStr">
        <is>
          <t>ÖRNSKÖLDSVIK</t>
        </is>
      </c>
      <c r="F667" t="inlineStr">
        <is>
          <t>Holmen skog AB</t>
        </is>
      </c>
      <c r="G667" t="n">
        <v>0.5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47752-2023</t>
        </is>
      </c>
      <c r="B668" s="1" t="n">
        <v>45203.80674768519</v>
      </c>
      <c r="C668" s="1" t="n">
        <v>45960</v>
      </c>
      <c r="D668" t="inlineStr">
        <is>
          <t>VÄSTERNORRLANDS LÄN</t>
        </is>
      </c>
      <c r="E668" t="inlineStr">
        <is>
          <t>ÖRNSKÖLDSVIK</t>
        </is>
      </c>
      <c r="F668" t="inlineStr">
        <is>
          <t>Holmen skog AB</t>
        </is>
      </c>
      <c r="G668" t="n">
        <v>6.2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19079-2021</t>
        </is>
      </c>
      <c r="B669" s="1" t="n">
        <v>44308</v>
      </c>
      <c r="C669" s="1" t="n">
        <v>45960</v>
      </c>
      <c r="D669" t="inlineStr">
        <is>
          <t>VÄSTERNORRLANDS LÄN</t>
        </is>
      </c>
      <c r="E669" t="inlineStr">
        <is>
          <t>ÖRNSKÖLDSVIK</t>
        </is>
      </c>
      <c r="G669" t="n">
        <v>1.2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36282-2023</t>
        </is>
      </c>
      <c r="B670" s="1" t="n">
        <v>45149</v>
      </c>
      <c r="C670" s="1" t="n">
        <v>45960</v>
      </c>
      <c r="D670" t="inlineStr">
        <is>
          <t>VÄSTERNORRLANDS LÄN</t>
        </is>
      </c>
      <c r="E670" t="inlineStr">
        <is>
          <t>ÖRNSKÖLDSVIK</t>
        </is>
      </c>
      <c r="G670" t="n">
        <v>1.4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50262-2023</t>
        </is>
      </c>
      <c r="B671" s="1" t="n">
        <v>45216.38241898148</v>
      </c>
      <c r="C671" s="1" t="n">
        <v>45960</v>
      </c>
      <c r="D671" t="inlineStr">
        <is>
          <t>VÄSTERNORRLANDS LÄN</t>
        </is>
      </c>
      <c r="E671" t="inlineStr">
        <is>
          <t>ÖRNSKÖLDSVIK</t>
        </is>
      </c>
      <c r="G671" t="n">
        <v>1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55655-2024</t>
        </is>
      </c>
      <c r="B672" s="1" t="n">
        <v>45622.63578703703</v>
      </c>
      <c r="C672" s="1" t="n">
        <v>45960</v>
      </c>
      <c r="D672" t="inlineStr">
        <is>
          <t>VÄSTERNORRLANDS LÄN</t>
        </is>
      </c>
      <c r="E672" t="inlineStr">
        <is>
          <t>ÖRNSKÖLDSVIK</t>
        </is>
      </c>
      <c r="F672" t="inlineStr">
        <is>
          <t>SCA</t>
        </is>
      </c>
      <c r="G672" t="n">
        <v>1.2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43370-2021</t>
        </is>
      </c>
      <c r="B673" s="1" t="n">
        <v>44432</v>
      </c>
      <c r="C673" s="1" t="n">
        <v>45960</v>
      </c>
      <c r="D673" t="inlineStr">
        <is>
          <t>VÄSTERNORRLANDS LÄN</t>
        </is>
      </c>
      <c r="E673" t="inlineStr">
        <is>
          <t>ÖRNSKÖLDSVIK</t>
        </is>
      </c>
      <c r="G673" t="n">
        <v>3.9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14963-2023</t>
        </is>
      </c>
      <c r="B674" s="1" t="n">
        <v>45015</v>
      </c>
      <c r="C674" s="1" t="n">
        <v>45960</v>
      </c>
      <c r="D674" t="inlineStr">
        <is>
          <t>VÄSTERNORRLANDS LÄN</t>
        </is>
      </c>
      <c r="E674" t="inlineStr">
        <is>
          <t>ÖRNSKÖLDSVIK</t>
        </is>
      </c>
      <c r="G674" t="n">
        <v>4.9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13225-2023</t>
        </is>
      </c>
      <c r="B675" s="1" t="n">
        <v>45002</v>
      </c>
      <c r="C675" s="1" t="n">
        <v>45960</v>
      </c>
      <c r="D675" t="inlineStr">
        <is>
          <t>VÄSTERNORRLANDS LÄN</t>
        </is>
      </c>
      <c r="E675" t="inlineStr">
        <is>
          <t>ÖRNSKÖLDSVIK</t>
        </is>
      </c>
      <c r="G675" t="n">
        <v>2.7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60494-2024</t>
        </is>
      </c>
      <c r="B676" s="1" t="n">
        <v>45643.656875</v>
      </c>
      <c r="C676" s="1" t="n">
        <v>45960</v>
      </c>
      <c r="D676" t="inlineStr">
        <is>
          <t>VÄSTERNORRLANDS LÄN</t>
        </is>
      </c>
      <c r="E676" t="inlineStr">
        <is>
          <t>ÖRNSKÖLDSVIK</t>
        </is>
      </c>
      <c r="F676" t="inlineStr">
        <is>
          <t>SCA</t>
        </is>
      </c>
      <c r="G676" t="n">
        <v>3.1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50542-2024</t>
        </is>
      </c>
      <c r="B677" s="1" t="n">
        <v>45601.58065972223</v>
      </c>
      <c r="C677" s="1" t="n">
        <v>45960</v>
      </c>
      <c r="D677" t="inlineStr">
        <is>
          <t>VÄSTERNORRLANDS LÄN</t>
        </is>
      </c>
      <c r="E677" t="inlineStr">
        <is>
          <t>ÖRNSKÖLDSVIK</t>
        </is>
      </c>
      <c r="F677" t="inlineStr">
        <is>
          <t>Holmen skog AB</t>
        </is>
      </c>
      <c r="G677" t="n">
        <v>6.8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61343-2024</t>
        </is>
      </c>
      <c r="B678" s="1" t="n">
        <v>45646.37037037037</v>
      </c>
      <c r="C678" s="1" t="n">
        <v>45960</v>
      </c>
      <c r="D678" t="inlineStr">
        <is>
          <t>VÄSTERNORRLANDS LÄN</t>
        </is>
      </c>
      <c r="E678" t="inlineStr">
        <is>
          <t>ÖRNSKÖLDSVIK</t>
        </is>
      </c>
      <c r="G678" t="n">
        <v>1.3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21704-2022</t>
        </is>
      </c>
      <c r="B679" s="1" t="n">
        <v>44707</v>
      </c>
      <c r="C679" s="1" t="n">
        <v>45960</v>
      </c>
      <c r="D679" t="inlineStr">
        <is>
          <t>VÄSTERNORRLANDS LÄN</t>
        </is>
      </c>
      <c r="E679" t="inlineStr">
        <is>
          <t>ÖRNSKÖLDSVIK</t>
        </is>
      </c>
      <c r="F679" t="inlineStr">
        <is>
          <t>SCA</t>
        </is>
      </c>
      <c r="G679" t="n">
        <v>1.6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21707-2022</t>
        </is>
      </c>
      <c r="B680" s="1" t="n">
        <v>44707</v>
      </c>
      <c r="C680" s="1" t="n">
        <v>45960</v>
      </c>
      <c r="D680" t="inlineStr">
        <is>
          <t>VÄSTERNORRLANDS LÄN</t>
        </is>
      </c>
      <c r="E680" t="inlineStr">
        <is>
          <t>ÖRNSKÖLDSVIK</t>
        </is>
      </c>
      <c r="F680" t="inlineStr">
        <is>
          <t>SCA</t>
        </is>
      </c>
      <c r="G680" t="n">
        <v>1.5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38118-2022</t>
        </is>
      </c>
      <c r="B681" s="1" t="n">
        <v>44811</v>
      </c>
      <c r="C681" s="1" t="n">
        <v>45960</v>
      </c>
      <c r="D681" t="inlineStr">
        <is>
          <t>VÄSTERNORRLANDS LÄN</t>
        </is>
      </c>
      <c r="E681" t="inlineStr">
        <is>
          <t>ÖRNSKÖLDSVIK</t>
        </is>
      </c>
      <c r="G681" t="n">
        <v>1.2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3437-2025</t>
        </is>
      </c>
      <c r="B682" s="1" t="n">
        <v>45680</v>
      </c>
      <c r="C682" s="1" t="n">
        <v>45960</v>
      </c>
      <c r="D682" t="inlineStr">
        <is>
          <t>VÄSTERNORRLANDS LÄN</t>
        </is>
      </c>
      <c r="E682" t="inlineStr">
        <is>
          <t>ÖRNSKÖLDSVIK</t>
        </is>
      </c>
      <c r="G682" t="n">
        <v>1.3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43127-2024</t>
        </is>
      </c>
      <c r="B683" s="1" t="n">
        <v>45567</v>
      </c>
      <c r="C683" s="1" t="n">
        <v>45960</v>
      </c>
      <c r="D683" t="inlineStr">
        <is>
          <t>VÄSTERNORRLANDS LÄN</t>
        </is>
      </c>
      <c r="E683" t="inlineStr">
        <is>
          <t>ÖRNSKÖLDSVIK</t>
        </is>
      </c>
      <c r="G683" t="n">
        <v>7.5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33676-2024</t>
        </is>
      </c>
      <c r="B684" s="1" t="n">
        <v>45520</v>
      </c>
      <c r="C684" s="1" t="n">
        <v>45960</v>
      </c>
      <c r="D684" t="inlineStr">
        <is>
          <t>VÄSTERNORRLANDS LÄN</t>
        </is>
      </c>
      <c r="E684" t="inlineStr">
        <is>
          <t>ÖRNSKÖLDSVIK</t>
        </is>
      </c>
      <c r="F684" t="inlineStr">
        <is>
          <t>Holmen skog AB</t>
        </is>
      </c>
      <c r="G684" t="n">
        <v>17.7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26895-2024</t>
        </is>
      </c>
      <c r="B685" s="1" t="n">
        <v>45470.66502314815</v>
      </c>
      <c r="C685" s="1" t="n">
        <v>45960</v>
      </c>
      <c r="D685" t="inlineStr">
        <is>
          <t>VÄSTERNORRLANDS LÄN</t>
        </is>
      </c>
      <c r="E685" t="inlineStr">
        <is>
          <t>ÖRNSKÖLDSVIK</t>
        </is>
      </c>
      <c r="F685" t="inlineStr">
        <is>
          <t>Holmen skog AB</t>
        </is>
      </c>
      <c r="G685" t="n">
        <v>0.5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60929-2022</t>
        </is>
      </c>
      <c r="B686" s="1" t="n">
        <v>44908</v>
      </c>
      <c r="C686" s="1" t="n">
        <v>45960</v>
      </c>
      <c r="D686" t="inlineStr">
        <is>
          <t>VÄSTERNORRLANDS LÄN</t>
        </is>
      </c>
      <c r="E686" t="inlineStr">
        <is>
          <t>ÖRNSKÖLDSVIK</t>
        </is>
      </c>
      <c r="G686" t="n">
        <v>1.8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47016-2024</t>
        </is>
      </c>
      <c r="B687" s="1" t="n">
        <v>45586.39429398148</v>
      </c>
      <c r="C687" s="1" t="n">
        <v>45960</v>
      </c>
      <c r="D687" t="inlineStr">
        <is>
          <t>VÄSTERNORRLANDS LÄN</t>
        </is>
      </c>
      <c r="E687" t="inlineStr">
        <is>
          <t>ÖRNSKÖLDSVIK</t>
        </is>
      </c>
      <c r="G687" t="n">
        <v>2.8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28547-2024</t>
        </is>
      </c>
      <c r="B688" s="1" t="n">
        <v>45478.35789351852</v>
      </c>
      <c r="C688" s="1" t="n">
        <v>45960</v>
      </c>
      <c r="D688" t="inlineStr">
        <is>
          <t>VÄSTERNORRLANDS LÄN</t>
        </is>
      </c>
      <c r="E688" t="inlineStr">
        <is>
          <t>ÖRNSKÖLDSVIK</t>
        </is>
      </c>
      <c r="F688" t="inlineStr">
        <is>
          <t>Holmen skog AB</t>
        </is>
      </c>
      <c r="G688" t="n">
        <v>0.6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20807-2023</t>
        </is>
      </c>
      <c r="B689" s="1" t="n">
        <v>45058</v>
      </c>
      <c r="C689" s="1" t="n">
        <v>45960</v>
      </c>
      <c r="D689" t="inlineStr">
        <is>
          <t>VÄSTERNORRLANDS LÄN</t>
        </is>
      </c>
      <c r="E689" t="inlineStr">
        <is>
          <t>ÖRNSKÖLDSVIK</t>
        </is>
      </c>
      <c r="F689" t="inlineStr">
        <is>
          <t>Holmen skog AB</t>
        </is>
      </c>
      <c r="G689" t="n">
        <v>14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58120-2023</t>
        </is>
      </c>
      <c r="B690" s="1" t="n">
        <v>45249.92644675926</v>
      </c>
      <c r="C690" s="1" t="n">
        <v>45960</v>
      </c>
      <c r="D690" t="inlineStr">
        <is>
          <t>VÄSTERNORRLANDS LÄN</t>
        </is>
      </c>
      <c r="E690" t="inlineStr">
        <is>
          <t>ÖRNSKÖLDSVIK</t>
        </is>
      </c>
      <c r="G690" t="n">
        <v>3.8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11486-2025</t>
        </is>
      </c>
      <c r="B691" s="1" t="n">
        <v>45726.6990162037</v>
      </c>
      <c r="C691" s="1" t="n">
        <v>45960</v>
      </c>
      <c r="D691" t="inlineStr">
        <is>
          <t>VÄSTERNORRLANDS LÄN</t>
        </is>
      </c>
      <c r="E691" t="inlineStr">
        <is>
          <t>ÖRNSKÖLDSVIK</t>
        </is>
      </c>
      <c r="G691" t="n">
        <v>1.3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17778-2022</t>
        </is>
      </c>
      <c r="B692" s="1" t="n">
        <v>44682</v>
      </c>
      <c r="C692" s="1" t="n">
        <v>45960</v>
      </c>
      <c r="D692" t="inlineStr">
        <is>
          <t>VÄSTERNORRLANDS LÄN</t>
        </is>
      </c>
      <c r="E692" t="inlineStr">
        <is>
          <t>ÖRNSKÖLDSVIK</t>
        </is>
      </c>
      <c r="G692" t="n">
        <v>15.6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62257-2022</t>
        </is>
      </c>
      <c r="B693" s="1" t="n">
        <v>44922.94297453704</v>
      </c>
      <c r="C693" s="1" t="n">
        <v>45960</v>
      </c>
      <c r="D693" t="inlineStr">
        <is>
          <t>VÄSTERNORRLANDS LÄN</t>
        </is>
      </c>
      <c r="E693" t="inlineStr">
        <is>
          <t>ÖRNSKÖLDSVIK</t>
        </is>
      </c>
      <c r="F693" t="inlineStr">
        <is>
          <t>SCA</t>
        </is>
      </c>
      <c r="G693" t="n">
        <v>1.5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45362-2023</t>
        </is>
      </c>
      <c r="B694" s="1" t="n">
        <v>45192</v>
      </c>
      <c r="C694" s="1" t="n">
        <v>45960</v>
      </c>
      <c r="D694" t="inlineStr">
        <is>
          <t>VÄSTERNORRLANDS LÄN</t>
        </is>
      </c>
      <c r="E694" t="inlineStr">
        <is>
          <t>ÖRNSKÖLDSVIK</t>
        </is>
      </c>
      <c r="G694" t="n">
        <v>1.3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50634-2024</t>
        </is>
      </c>
      <c r="B695" s="1" t="n">
        <v>45601.67550925926</v>
      </c>
      <c r="C695" s="1" t="n">
        <v>45960</v>
      </c>
      <c r="D695" t="inlineStr">
        <is>
          <t>VÄSTERNORRLANDS LÄN</t>
        </is>
      </c>
      <c r="E695" t="inlineStr">
        <is>
          <t>ÖRNSKÖLDSVIK</t>
        </is>
      </c>
      <c r="F695" t="inlineStr">
        <is>
          <t>Holmen skog AB</t>
        </is>
      </c>
      <c r="G695" t="n">
        <v>8.6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52573-2023</t>
        </is>
      </c>
      <c r="B696" s="1" t="n">
        <v>45225.58909722222</v>
      </c>
      <c r="C696" s="1" t="n">
        <v>45960</v>
      </c>
      <c r="D696" t="inlineStr">
        <is>
          <t>VÄSTERNORRLANDS LÄN</t>
        </is>
      </c>
      <c r="E696" t="inlineStr">
        <is>
          <t>ÖRNSKÖLDSVIK</t>
        </is>
      </c>
      <c r="F696" t="inlineStr">
        <is>
          <t>Holmen skog AB</t>
        </is>
      </c>
      <c r="G696" t="n">
        <v>2.2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54200-2024</t>
        </is>
      </c>
      <c r="B697" s="1" t="n">
        <v>45616</v>
      </c>
      <c r="C697" s="1" t="n">
        <v>45960</v>
      </c>
      <c r="D697" t="inlineStr">
        <is>
          <t>VÄSTERNORRLANDS LÄN</t>
        </is>
      </c>
      <c r="E697" t="inlineStr">
        <is>
          <t>ÖRNSKÖLDSVIK</t>
        </is>
      </c>
      <c r="F697" t="inlineStr">
        <is>
          <t>Holmen skog AB</t>
        </is>
      </c>
      <c r="G697" t="n">
        <v>0.8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27633-2021</t>
        </is>
      </c>
      <c r="B698" s="1" t="n">
        <v>44351</v>
      </c>
      <c r="C698" s="1" t="n">
        <v>45960</v>
      </c>
      <c r="D698" t="inlineStr">
        <is>
          <t>VÄSTERNORRLANDS LÄN</t>
        </is>
      </c>
      <c r="E698" t="inlineStr">
        <is>
          <t>ÖRNSKÖLDSVIK</t>
        </is>
      </c>
      <c r="G698" t="n">
        <v>0.7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23433-2023</t>
        </is>
      </c>
      <c r="B699" s="1" t="n">
        <v>45076.57974537037</v>
      </c>
      <c r="C699" s="1" t="n">
        <v>45960</v>
      </c>
      <c r="D699" t="inlineStr">
        <is>
          <t>VÄSTERNORRLANDS LÄN</t>
        </is>
      </c>
      <c r="E699" t="inlineStr">
        <is>
          <t>ÖRNSKÖLDSVIK</t>
        </is>
      </c>
      <c r="F699" t="inlineStr">
        <is>
          <t>Holmen skog AB</t>
        </is>
      </c>
      <c r="G699" t="n">
        <v>3.6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61090-2020</t>
        </is>
      </c>
      <c r="B700" s="1" t="n">
        <v>44154</v>
      </c>
      <c r="C700" s="1" t="n">
        <v>45960</v>
      </c>
      <c r="D700" t="inlineStr">
        <is>
          <t>VÄSTERNORRLANDS LÄN</t>
        </is>
      </c>
      <c r="E700" t="inlineStr">
        <is>
          <t>ÖRNSKÖLDSVIK</t>
        </is>
      </c>
      <c r="G700" t="n">
        <v>5.5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30492-2023</t>
        </is>
      </c>
      <c r="B701" s="1" t="n">
        <v>45111</v>
      </c>
      <c r="C701" s="1" t="n">
        <v>45960</v>
      </c>
      <c r="D701" t="inlineStr">
        <is>
          <t>VÄSTERNORRLANDS LÄN</t>
        </is>
      </c>
      <c r="E701" t="inlineStr">
        <is>
          <t>ÖRNSKÖLDSVIK</t>
        </is>
      </c>
      <c r="G701" t="n">
        <v>3.4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45944-2023</t>
        </is>
      </c>
      <c r="B702" s="1" t="n">
        <v>45195</v>
      </c>
      <c r="C702" s="1" t="n">
        <v>45960</v>
      </c>
      <c r="D702" t="inlineStr">
        <is>
          <t>VÄSTERNORRLANDS LÄN</t>
        </is>
      </c>
      <c r="E702" t="inlineStr">
        <is>
          <t>ÖRNSKÖLDSVIK</t>
        </is>
      </c>
      <c r="F702" t="inlineStr">
        <is>
          <t>SCA</t>
        </is>
      </c>
      <c r="G702" t="n">
        <v>0.9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9556-2024</t>
        </is>
      </c>
      <c r="B703" s="1" t="n">
        <v>45360.0352199074</v>
      </c>
      <c r="C703" s="1" t="n">
        <v>45960</v>
      </c>
      <c r="D703" t="inlineStr">
        <is>
          <t>VÄSTERNORRLANDS LÄN</t>
        </is>
      </c>
      <c r="E703" t="inlineStr">
        <is>
          <t>ÖRNSKÖLDSVIK</t>
        </is>
      </c>
      <c r="F703" t="inlineStr">
        <is>
          <t>SCA</t>
        </is>
      </c>
      <c r="G703" t="n">
        <v>0.4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72397-2021</t>
        </is>
      </c>
      <c r="B704" s="1" t="n">
        <v>44545</v>
      </c>
      <c r="C704" s="1" t="n">
        <v>45960</v>
      </c>
      <c r="D704" t="inlineStr">
        <is>
          <t>VÄSTERNORRLANDS LÄN</t>
        </is>
      </c>
      <c r="E704" t="inlineStr">
        <is>
          <t>ÖRNSKÖLDSVIK</t>
        </is>
      </c>
      <c r="G704" t="n">
        <v>3.3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264-2025</t>
        </is>
      </c>
      <c r="B705" s="1" t="n">
        <v>45660.4575</v>
      </c>
      <c r="C705" s="1" t="n">
        <v>45960</v>
      </c>
      <c r="D705" t="inlineStr">
        <is>
          <t>VÄSTERNORRLANDS LÄN</t>
        </is>
      </c>
      <c r="E705" t="inlineStr">
        <is>
          <t>ÖRNSKÖLDSVIK</t>
        </is>
      </c>
      <c r="F705" t="inlineStr">
        <is>
          <t>Holmen skog AB</t>
        </is>
      </c>
      <c r="G705" t="n">
        <v>3.9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61424-2024</t>
        </is>
      </c>
      <c r="B706" s="1" t="n">
        <v>45646.45277777778</v>
      </c>
      <c r="C706" s="1" t="n">
        <v>45960</v>
      </c>
      <c r="D706" t="inlineStr">
        <is>
          <t>VÄSTERNORRLANDS LÄN</t>
        </is>
      </c>
      <c r="E706" t="inlineStr">
        <is>
          <t>ÖRNSKÖLDSVIK</t>
        </is>
      </c>
      <c r="G706" t="n">
        <v>1.3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59924-2023</t>
        </is>
      </c>
      <c r="B707" s="1" t="n">
        <v>45257.65327546297</v>
      </c>
      <c r="C707" s="1" t="n">
        <v>45960</v>
      </c>
      <c r="D707" t="inlineStr">
        <is>
          <t>VÄSTERNORRLANDS LÄN</t>
        </is>
      </c>
      <c r="E707" t="inlineStr">
        <is>
          <t>ÖRNSKÖLDSVIK</t>
        </is>
      </c>
      <c r="F707" t="inlineStr">
        <is>
          <t>Holmen skog AB</t>
        </is>
      </c>
      <c r="G707" t="n">
        <v>1.5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60754-2023</t>
        </is>
      </c>
      <c r="B708" s="1" t="n">
        <v>45260</v>
      </c>
      <c r="C708" s="1" t="n">
        <v>45960</v>
      </c>
      <c r="D708" t="inlineStr">
        <is>
          <t>VÄSTERNORRLANDS LÄN</t>
        </is>
      </c>
      <c r="E708" t="inlineStr">
        <is>
          <t>ÖRNSKÖLDSVIK</t>
        </is>
      </c>
      <c r="G708" t="n">
        <v>0.1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35269-2022</t>
        </is>
      </c>
      <c r="B709" s="1" t="n">
        <v>44798</v>
      </c>
      <c r="C709" s="1" t="n">
        <v>45960</v>
      </c>
      <c r="D709" t="inlineStr">
        <is>
          <t>VÄSTERNORRLANDS LÄN</t>
        </is>
      </c>
      <c r="E709" t="inlineStr">
        <is>
          <t>ÖRNSKÖLDSVIK</t>
        </is>
      </c>
      <c r="F709" t="inlineStr">
        <is>
          <t>Kyrkan</t>
        </is>
      </c>
      <c r="G709" t="n">
        <v>6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60115-2024</t>
        </is>
      </c>
      <c r="B710" s="1" t="n">
        <v>45642.57917824074</v>
      </c>
      <c r="C710" s="1" t="n">
        <v>45960</v>
      </c>
      <c r="D710" t="inlineStr">
        <is>
          <t>VÄSTERNORRLANDS LÄN</t>
        </is>
      </c>
      <c r="E710" t="inlineStr">
        <is>
          <t>ÖRNSKÖLDSVIK</t>
        </is>
      </c>
      <c r="F710" t="inlineStr">
        <is>
          <t>Holmen skog AB</t>
        </is>
      </c>
      <c r="G710" t="n">
        <v>6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31540-2024</t>
        </is>
      </c>
      <c r="B711" s="1" t="n">
        <v>45505</v>
      </c>
      <c r="C711" s="1" t="n">
        <v>45960</v>
      </c>
      <c r="D711" t="inlineStr">
        <is>
          <t>VÄSTERNORRLANDS LÄN</t>
        </is>
      </c>
      <c r="E711" t="inlineStr">
        <is>
          <t>ÖRNSKÖLDSVIK</t>
        </is>
      </c>
      <c r="F711" t="inlineStr">
        <is>
          <t>SCA</t>
        </is>
      </c>
      <c r="G711" t="n">
        <v>1.8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56809-2024</t>
        </is>
      </c>
      <c r="B712" s="1" t="n">
        <v>45628.47583333333</v>
      </c>
      <c r="C712" s="1" t="n">
        <v>45960</v>
      </c>
      <c r="D712" t="inlineStr">
        <is>
          <t>VÄSTERNORRLANDS LÄN</t>
        </is>
      </c>
      <c r="E712" t="inlineStr">
        <is>
          <t>ÖRNSKÖLDSVIK</t>
        </is>
      </c>
      <c r="G712" t="n">
        <v>2.8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57123-2024</t>
        </is>
      </c>
      <c r="B713" s="1" t="n">
        <v>45629.37432870371</v>
      </c>
      <c r="C713" s="1" t="n">
        <v>45960</v>
      </c>
      <c r="D713" t="inlineStr">
        <is>
          <t>VÄSTERNORRLANDS LÄN</t>
        </is>
      </c>
      <c r="E713" t="inlineStr">
        <is>
          <t>ÖRNSKÖLDSVIK</t>
        </is>
      </c>
      <c r="F713" t="inlineStr">
        <is>
          <t>Holmen skog AB</t>
        </is>
      </c>
      <c r="G713" t="n">
        <v>4.8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45178-2024</t>
        </is>
      </c>
      <c r="B714" s="1" t="n">
        <v>45575</v>
      </c>
      <c r="C714" s="1" t="n">
        <v>45960</v>
      </c>
      <c r="D714" t="inlineStr">
        <is>
          <t>VÄSTERNORRLANDS LÄN</t>
        </is>
      </c>
      <c r="E714" t="inlineStr">
        <is>
          <t>ÖRNSKÖLDSVIK</t>
        </is>
      </c>
      <c r="G714" t="n">
        <v>1.8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50796-2024</t>
        </is>
      </c>
      <c r="B715" s="1" t="n">
        <v>45602.48866898148</v>
      </c>
      <c r="C715" s="1" t="n">
        <v>45960</v>
      </c>
      <c r="D715" t="inlineStr">
        <is>
          <t>VÄSTERNORRLANDS LÄN</t>
        </is>
      </c>
      <c r="E715" t="inlineStr">
        <is>
          <t>ÖRNSKÖLDSVIK</t>
        </is>
      </c>
      <c r="F715" t="inlineStr">
        <is>
          <t>Holmen skog AB</t>
        </is>
      </c>
      <c r="G715" t="n">
        <v>0.8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39635-2024</t>
        </is>
      </c>
      <c r="B716" s="1" t="n">
        <v>45552.44827546296</v>
      </c>
      <c r="C716" s="1" t="n">
        <v>45960</v>
      </c>
      <c r="D716" t="inlineStr">
        <is>
          <t>VÄSTERNORRLANDS LÄN</t>
        </is>
      </c>
      <c r="E716" t="inlineStr">
        <is>
          <t>ÖRNSKÖLDSVIK</t>
        </is>
      </c>
      <c r="F716" t="inlineStr">
        <is>
          <t>SCA</t>
        </is>
      </c>
      <c r="G716" t="n">
        <v>1.8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46989-2024</t>
        </is>
      </c>
      <c r="B717" s="1" t="n">
        <v>45586.36134259259</v>
      </c>
      <c r="C717" s="1" t="n">
        <v>45960</v>
      </c>
      <c r="D717" t="inlineStr">
        <is>
          <t>VÄSTERNORRLANDS LÄN</t>
        </is>
      </c>
      <c r="E717" t="inlineStr">
        <is>
          <t>ÖRNSKÖLDSVIK</t>
        </is>
      </c>
      <c r="G717" t="n">
        <v>3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55937-2022</t>
        </is>
      </c>
      <c r="B718" s="1" t="n">
        <v>44889.37806712963</v>
      </c>
      <c r="C718" s="1" t="n">
        <v>45960</v>
      </c>
      <c r="D718" t="inlineStr">
        <is>
          <t>VÄSTERNORRLANDS LÄN</t>
        </is>
      </c>
      <c r="E718" t="inlineStr">
        <is>
          <t>ÖRNSKÖLDSVIK</t>
        </is>
      </c>
      <c r="G718" t="n">
        <v>2.5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42698-2023</t>
        </is>
      </c>
      <c r="B719" s="1" t="n">
        <v>45176</v>
      </c>
      <c r="C719" s="1" t="n">
        <v>45960</v>
      </c>
      <c r="D719" t="inlineStr">
        <is>
          <t>VÄSTERNORRLANDS LÄN</t>
        </is>
      </c>
      <c r="E719" t="inlineStr">
        <is>
          <t>ÖRNSKÖLDSVIK</t>
        </is>
      </c>
      <c r="G719" t="n">
        <v>2.6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46711-2022</t>
        </is>
      </c>
      <c r="B720" s="1" t="n">
        <v>44851.39113425926</v>
      </c>
      <c r="C720" s="1" t="n">
        <v>45960</v>
      </c>
      <c r="D720" t="inlineStr">
        <is>
          <t>VÄSTERNORRLANDS LÄN</t>
        </is>
      </c>
      <c r="E720" t="inlineStr">
        <is>
          <t>ÖRNSKÖLDSVIK</t>
        </is>
      </c>
      <c r="F720" t="inlineStr">
        <is>
          <t>Holmen skog AB</t>
        </is>
      </c>
      <c r="G720" t="n">
        <v>9.1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57320-2022</t>
        </is>
      </c>
      <c r="B721" s="1" t="n">
        <v>44896.32923611111</v>
      </c>
      <c r="C721" s="1" t="n">
        <v>45960</v>
      </c>
      <c r="D721" t="inlineStr">
        <is>
          <t>VÄSTERNORRLANDS LÄN</t>
        </is>
      </c>
      <c r="E721" t="inlineStr">
        <is>
          <t>ÖRNSKÖLDSVIK</t>
        </is>
      </c>
      <c r="G721" t="n">
        <v>2.2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3439-2025</t>
        </is>
      </c>
      <c r="B722" s="1" t="n">
        <v>45680.44873842593</v>
      </c>
      <c r="C722" s="1" t="n">
        <v>45960</v>
      </c>
      <c r="D722" t="inlineStr">
        <is>
          <t>VÄSTERNORRLANDS LÄN</t>
        </is>
      </c>
      <c r="E722" t="inlineStr">
        <is>
          <t>ÖRNSKÖLDSVIK</t>
        </is>
      </c>
      <c r="G722" t="n">
        <v>1.7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39379-2024</t>
        </is>
      </c>
      <c r="B723" s="1" t="n">
        <v>45551.48863425926</v>
      </c>
      <c r="C723" s="1" t="n">
        <v>45960</v>
      </c>
      <c r="D723" t="inlineStr">
        <is>
          <t>VÄSTERNORRLANDS LÄN</t>
        </is>
      </c>
      <c r="E723" t="inlineStr">
        <is>
          <t>ÖRNSKÖLDSVIK</t>
        </is>
      </c>
      <c r="F723" t="inlineStr">
        <is>
          <t>Holmen skog AB</t>
        </is>
      </c>
      <c r="G723" t="n">
        <v>2.3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10809-2025</t>
        </is>
      </c>
      <c r="B724" s="1" t="n">
        <v>45722</v>
      </c>
      <c r="C724" s="1" t="n">
        <v>45960</v>
      </c>
      <c r="D724" t="inlineStr">
        <is>
          <t>VÄSTERNORRLANDS LÄN</t>
        </is>
      </c>
      <c r="E724" t="inlineStr">
        <is>
          <t>ÖRNSKÖLDSVIK</t>
        </is>
      </c>
      <c r="G724" t="n">
        <v>3.1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1268-2025</t>
        </is>
      </c>
      <c r="B725" s="1" t="n">
        <v>45667</v>
      </c>
      <c r="C725" s="1" t="n">
        <v>45960</v>
      </c>
      <c r="D725" t="inlineStr">
        <is>
          <t>VÄSTERNORRLANDS LÄN</t>
        </is>
      </c>
      <c r="E725" t="inlineStr">
        <is>
          <t>ÖRNSKÖLDSVIK</t>
        </is>
      </c>
      <c r="G725" t="n">
        <v>7.7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27010-2024</t>
        </is>
      </c>
      <c r="B726" s="1" t="n">
        <v>45471.40217592593</v>
      </c>
      <c r="C726" s="1" t="n">
        <v>45960</v>
      </c>
      <c r="D726" t="inlineStr">
        <is>
          <t>VÄSTERNORRLANDS LÄN</t>
        </is>
      </c>
      <c r="E726" t="inlineStr">
        <is>
          <t>ÖRNSKÖLDSVIK</t>
        </is>
      </c>
      <c r="G726" t="n">
        <v>1.5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49374-2023</t>
        </is>
      </c>
      <c r="B727" s="1" t="n">
        <v>45211.36520833334</v>
      </c>
      <c r="C727" s="1" t="n">
        <v>45960</v>
      </c>
      <c r="D727" t="inlineStr">
        <is>
          <t>VÄSTERNORRLANDS LÄN</t>
        </is>
      </c>
      <c r="E727" t="inlineStr">
        <is>
          <t>ÖRNSKÖLDSVIK</t>
        </is>
      </c>
      <c r="F727" t="inlineStr">
        <is>
          <t>Holmen skog AB</t>
        </is>
      </c>
      <c r="G727" t="n">
        <v>6.3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66664-2021</t>
        </is>
      </c>
      <c r="B728" s="1" t="n">
        <v>44519.60472222222</v>
      </c>
      <c r="C728" s="1" t="n">
        <v>45960</v>
      </c>
      <c r="D728" t="inlineStr">
        <is>
          <t>VÄSTERNORRLANDS LÄN</t>
        </is>
      </c>
      <c r="E728" t="inlineStr">
        <is>
          <t>ÖRNSKÖLDSVIK</t>
        </is>
      </c>
      <c r="F728" t="inlineStr">
        <is>
          <t>Kommuner</t>
        </is>
      </c>
      <c r="G728" t="n">
        <v>1.5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69820-2021</t>
        </is>
      </c>
      <c r="B729" s="1" t="n">
        <v>44532</v>
      </c>
      <c r="C729" s="1" t="n">
        <v>45960</v>
      </c>
      <c r="D729" t="inlineStr">
        <is>
          <t>VÄSTERNORRLANDS LÄN</t>
        </is>
      </c>
      <c r="E729" t="inlineStr">
        <is>
          <t>ÖRNSKÖLDSVIK</t>
        </is>
      </c>
      <c r="F729" t="inlineStr">
        <is>
          <t>Holmen skog AB</t>
        </is>
      </c>
      <c r="G729" t="n">
        <v>11.5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22532-2023</t>
        </is>
      </c>
      <c r="B730" s="1" t="n">
        <v>45069</v>
      </c>
      <c r="C730" s="1" t="n">
        <v>45960</v>
      </c>
      <c r="D730" t="inlineStr">
        <is>
          <t>VÄSTERNORRLANDS LÄN</t>
        </is>
      </c>
      <c r="E730" t="inlineStr">
        <is>
          <t>ÖRNSKÖLDSVIK</t>
        </is>
      </c>
      <c r="G730" t="n">
        <v>1.3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20488-2023</t>
        </is>
      </c>
      <c r="B731" s="1" t="n">
        <v>45057</v>
      </c>
      <c r="C731" s="1" t="n">
        <v>45960</v>
      </c>
      <c r="D731" t="inlineStr">
        <is>
          <t>VÄSTERNORRLANDS LÄN</t>
        </is>
      </c>
      <c r="E731" t="inlineStr">
        <is>
          <t>ÖRNSKÖLDSVIK</t>
        </is>
      </c>
      <c r="G731" t="n">
        <v>8.800000000000001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2107-2025</t>
        </is>
      </c>
      <c r="B732" s="1" t="n">
        <v>45672</v>
      </c>
      <c r="C732" s="1" t="n">
        <v>45960</v>
      </c>
      <c r="D732" t="inlineStr">
        <is>
          <t>VÄSTERNORRLANDS LÄN</t>
        </is>
      </c>
      <c r="E732" t="inlineStr">
        <is>
          <t>ÖRNSKÖLDSVIK</t>
        </is>
      </c>
      <c r="G732" t="n">
        <v>3.2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2112-2025</t>
        </is>
      </c>
      <c r="B733" s="1" t="n">
        <v>45672</v>
      </c>
      <c r="C733" s="1" t="n">
        <v>45960</v>
      </c>
      <c r="D733" t="inlineStr">
        <is>
          <t>VÄSTERNORRLANDS LÄN</t>
        </is>
      </c>
      <c r="E733" t="inlineStr">
        <is>
          <t>ÖRNSKÖLDSVIK</t>
        </is>
      </c>
      <c r="G733" t="n">
        <v>1.3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37384-2024</t>
        </is>
      </c>
      <c r="B734" s="1" t="n">
        <v>45540</v>
      </c>
      <c r="C734" s="1" t="n">
        <v>45960</v>
      </c>
      <c r="D734" t="inlineStr">
        <is>
          <t>VÄSTERNORRLANDS LÄN</t>
        </is>
      </c>
      <c r="E734" t="inlineStr">
        <is>
          <t>ÖRNSKÖLDSVIK</t>
        </is>
      </c>
      <c r="F734" t="inlineStr">
        <is>
          <t>Holmen skog AB</t>
        </is>
      </c>
      <c r="G734" t="n">
        <v>0.5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11142-2022</t>
        </is>
      </c>
      <c r="B735" s="1" t="n">
        <v>44629.33833333333</v>
      </c>
      <c r="C735" s="1" t="n">
        <v>45960</v>
      </c>
      <c r="D735" t="inlineStr">
        <is>
          <t>VÄSTERNORRLANDS LÄN</t>
        </is>
      </c>
      <c r="E735" t="inlineStr">
        <is>
          <t>ÖRNSKÖLDSVIK</t>
        </is>
      </c>
      <c r="G735" t="n">
        <v>2.9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10482-2025</t>
        </is>
      </c>
      <c r="B736" s="1" t="n">
        <v>45721.33079861111</v>
      </c>
      <c r="C736" s="1" t="n">
        <v>45960</v>
      </c>
      <c r="D736" t="inlineStr">
        <is>
          <t>VÄSTERNORRLANDS LÄN</t>
        </is>
      </c>
      <c r="E736" t="inlineStr">
        <is>
          <t>ÖRNSKÖLDSVIK</t>
        </is>
      </c>
      <c r="G736" t="n">
        <v>4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12693-2025</t>
        </is>
      </c>
      <c r="B737" s="1" t="n">
        <v>45733.45829861111</v>
      </c>
      <c r="C737" s="1" t="n">
        <v>45960</v>
      </c>
      <c r="D737" t="inlineStr">
        <is>
          <t>VÄSTERNORRLANDS LÄN</t>
        </is>
      </c>
      <c r="E737" t="inlineStr">
        <is>
          <t>ÖRNSKÖLDSVIK</t>
        </is>
      </c>
      <c r="G737" t="n">
        <v>3.7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63510-2023</t>
        </is>
      </c>
      <c r="B738" s="1" t="n">
        <v>45274.69578703704</v>
      </c>
      <c r="C738" s="1" t="n">
        <v>45960</v>
      </c>
      <c r="D738" t="inlineStr">
        <is>
          <t>VÄSTERNORRLANDS LÄN</t>
        </is>
      </c>
      <c r="E738" t="inlineStr">
        <is>
          <t>ÖRNSKÖLDSVIK</t>
        </is>
      </c>
      <c r="F738" t="inlineStr">
        <is>
          <t>Övriga Aktiebolag</t>
        </is>
      </c>
      <c r="G738" t="n">
        <v>6.9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36432-2023</t>
        </is>
      </c>
      <c r="B739" s="1" t="n">
        <v>45152</v>
      </c>
      <c r="C739" s="1" t="n">
        <v>45960</v>
      </c>
      <c r="D739" t="inlineStr">
        <is>
          <t>VÄSTERNORRLANDS LÄN</t>
        </is>
      </c>
      <c r="E739" t="inlineStr">
        <is>
          <t>ÖRNSKÖLDSVIK</t>
        </is>
      </c>
      <c r="G739" t="n">
        <v>1.4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53976-2024</t>
        </is>
      </c>
      <c r="B740" s="1" t="n">
        <v>45616.32620370371</v>
      </c>
      <c r="C740" s="1" t="n">
        <v>45960</v>
      </c>
      <c r="D740" t="inlineStr">
        <is>
          <t>VÄSTERNORRLANDS LÄN</t>
        </is>
      </c>
      <c r="E740" t="inlineStr">
        <is>
          <t>ÖRNSKÖLDSVIK</t>
        </is>
      </c>
      <c r="G740" t="n">
        <v>2.3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53997-2024</t>
        </is>
      </c>
      <c r="B741" s="1" t="n">
        <v>45616.3599537037</v>
      </c>
      <c r="C741" s="1" t="n">
        <v>45960</v>
      </c>
      <c r="D741" t="inlineStr">
        <is>
          <t>VÄSTERNORRLANDS LÄN</t>
        </is>
      </c>
      <c r="E741" t="inlineStr">
        <is>
          <t>ÖRNSKÖLDSVIK</t>
        </is>
      </c>
      <c r="G741" t="n">
        <v>1.3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58043-2024</t>
        </is>
      </c>
      <c r="B742" s="1" t="n">
        <v>45631</v>
      </c>
      <c r="C742" s="1" t="n">
        <v>45960</v>
      </c>
      <c r="D742" t="inlineStr">
        <is>
          <t>VÄSTERNORRLANDS LÄN</t>
        </is>
      </c>
      <c r="E742" t="inlineStr">
        <is>
          <t>ÖRNSKÖLDSVIK</t>
        </is>
      </c>
      <c r="G742" t="n">
        <v>5.2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32133-2023</t>
        </is>
      </c>
      <c r="B743" s="1" t="n">
        <v>45107</v>
      </c>
      <c r="C743" s="1" t="n">
        <v>45960</v>
      </c>
      <c r="D743" t="inlineStr">
        <is>
          <t>VÄSTERNORRLANDS LÄN</t>
        </is>
      </c>
      <c r="E743" t="inlineStr">
        <is>
          <t>ÖRNSKÖLDSVIK</t>
        </is>
      </c>
      <c r="G743" t="n">
        <v>0.7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56128-2023</t>
        </is>
      </c>
      <c r="B744" s="1" t="n">
        <v>45240</v>
      </c>
      <c r="C744" s="1" t="n">
        <v>45960</v>
      </c>
      <c r="D744" t="inlineStr">
        <is>
          <t>VÄSTERNORRLANDS LÄN</t>
        </is>
      </c>
      <c r="E744" t="inlineStr">
        <is>
          <t>ÖRNSKÖLDSVIK</t>
        </is>
      </c>
      <c r="G744" t="n">
        <v>1.7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2338-2024</t>
        </is>
      </c>
      <c r="B745" s="1" t="n">
        <v>45310</v>
      </c>
      <c r="C745" s="1" t="n">
        <v>45960</v>
      </c>
      <c r="D745" t="inlineStr">
        <is>
          <t>VÄSTERNORRLANDS LÄN</t>
        </is>
      </c>
      <c r="E745" t="inlineStr">
        <is>
          <t>ÖRNSKÖLDSVIK</t>
        </is>
      </c>
      <c r="G745" t="n">
        <v>1.7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55520-2021</t>
        </is>
      </c>
      <c r="B746" s="1" t="n">
        <v>44475</v>
      </c>
      <c r="C746" s="1" t="n">
        <v>45960</v>
      </c>
      <c r="D746" t="inlineStr">
        <is>
          <t>VÄSTERNORRLANDS LÄN</t>
        </is>
      </c>
      <c r="E746" t="inlineStr">
        <is>
          <t>ÖRNSKÖLDSVIK</t>
        </is>
      </c>
      <c r="F746" t="inlineStr">
        <is>
          <t>Holmen skog AB</t>
        </is>
      </c>
      <c r="G746" t="n">
        <v>9.300000000000001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61102-2024</t>
        </is>
      </c>
      <c r="B747" s="1" t="n">
        <v>45645</v>
      </c>
      <c r="C747" s="1" t="n">
        <v>45960</v>
      </c>
      <c r="D747" t="inlineStr">
        <is>
          <t>VÄSTERNORRLANDS LÄN</t>
        </is>
      </c>
      <c r="E747" t="inlineStr">
        <is>
          <t>ÖRNSKÖLDSVIK</t>
        </is>
      </c>
      <c r="G747" t="n">
        <v>8.5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5392-2022</t>
        </is>
      </c>
      <c r="B748" s="1" t="n">
        <v>44594</v>
      </c>
      <c r="C748" s="1" t="n">
        <v>45960</v>
      </c>
      <c r="D748" t="inlineStr">
        <is>
          <t>VÄSTERNORRLANDS LÄN</t>
        </is>
      </c>
      <c r="E748" t="inlineStr">
        <is>
          <t>ÖRNSKÖLDSVIK</t>
        </is>
      </c>
      <c r="G748" t="n">
        <v>22.3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19931-2025</t>
        </is>
      </c>
      <c r="B749" s="1" t="n">
        <v>45771.63728009259</v>
      </c>
      <c r="C749" s="1" t="n">
        <v>45960</v>
      </c>
      <c r="D749" t="inlineStr">
        <is>
          <t>VÄSTERNORRLANDS LÄN</t>
        </is>
      </c>
      <c r="E749" t="inlineStr">
        <is>
          <t>ÖRNSKÖLDSVIK</t>
        </is>
      </c>
      <c r="F749" t="inlineStr">
        <is>
          <t>Holmen skog AB</t>
        </is>
      </c>
      <c r="G749" t="n">
        <v>15.1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10499-2024</t>
        </is>
      </c>
      <c r="B750" s="1" t="n">
        <v>45366</v>
      </c>
      <c r="C750" s="1" t="n">
        <v>45960</v>
      </c>
      <c r="D750" t="inlineStr">
        <is>
          <t>VÄSTERNORRLANDS LÄN</t>
        </is>
      </c>
      <c r="E750" t="inlineStr">
        <is>
          <t>ÖRNSKÖLDSVIK</t>
        </is>
      </c>
      <c r="F750" t="inlineStr">
        <is>
          <t>Holmen skog AB</t>
        </is>
      </c>
      <c r="G750" t="n">
        <v>4.3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46630-2024</t>
        </is>
      </c>
      <c r="B751" s="1" t="n">
        <v>45583.33315972222</v>
      </c>
      <c r="C751" s="1" t="n">
        <v>45960</v>
      </c>
      <c r="D751" t="inlineStr">
        <is>
          <t>VÄSTERNORRLANDS LÄN</t>
        </is>
      </c>
      <c r="E751" t="inlineStr">
        <is>
          <t>ÖRNSKÖLDSVIK</t>
        </is>
      </c>
      <c r="G751" t="n">
        <v>2.8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45250-2024</t>
        </is>
      </c>
      <c r="B752" s="1" t="n">
        <v>45576.32170138889</v>
      </c>
      <c r="C752" s="1" t="n">
        <v>45960</v>
      </c>
      <c r="D752" t="inlineStr">
        <is>
          <t>VÄSTERNORRLANDS LÄN</t>
        </is>
      </c>
      <c r="E752" t="inlineStr">
        <is>
          <t>ÖRNSKÖLDSVIK</t>
        </is>
      </c>
      <c r="G752" t="n">
        <v>18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43242-2023</t>
        </is>
      </c>
      <c r="B753" s="1" t="n">
        <v>45183</v>
      </c>
      <c r="C753" s="1" t="n">
        <v>45960</v>
      </c>
      <c r="D753" t="inlineStr">
        <is>
          <t>VÄSTERNORRLANDS LÄN</t>
        </is>
      </c>
      <c r="E753" t="inlineStr">
        <is>
          <t>ÖRNSKÖLDSVIK</t>
        </is>
      </c>
      <c r="G753" t="n">
        <v>3.3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45269-2024</t>
        </is>
      </c>
      <c r="B754" s="1" t="n">
        <v>45576.35744212963</v>
      </c>
      <c r="C754" s="1" t="n">
        <v>45960</v>
      </c>
      <c r="D754" t="inlineStr">
        <is>
          <t>VÄSTERNORRLANDS LÄN</t>
        </is>
      </c>
      <c r="E754" t="inlineStr">
        <is>
          <t>ÖRNSKÖLDSVIK</t>
        </is>
      </c>
      <c r="G754" t="n">
        <v>2.3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45272-2024</t>
        </is>
      </c>
      <c r="B755" s="1" t="n">
        <v>45576.36237268519</v>
      </c>
      <c r="C755" s="1" t="n">
        <v>45960</v>
      </c>
      <c r="D755" t="inlineStr">
        <is>
          <t>VÄSTERNORRLANDS LÄN</t>
        </is>
      </c>
      <c r="E755" t="inlineStr">
        <is>
          <t>ÖRNSKÖLDSVIK</t>
        </is>
      </c>
      <c r="G755" t="n">
        <v>1.2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45274-2024</t>
        </is>
      </c>
      <c r="B756" s="1" t="n">
        <v>45576.36590277778</v>
      </c>
      <c r="C756" s="1" t="n">
        <v>45960</v>
      </c>
      <c r="D756" t="inlineStr">
        <is>
          <t>VÄSTERNORRLANDS LÄN</t>
        </is>
      </c>
      <c r="E756" t="inlineStr">
        <is>
          <t>ÖRNSKÖLDSVIK</t>
        </is>
      </c>
      <c r="G756" t="n">
        <v>1.5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51760-2024</t>
        </is>
      </c>
      <c r="B757" s="1" t="n">
        <v>45607.43979166666</v>
      </c>
      <c r="C757" s="1" t="n">
        <v>45960</v>
      </c>
      <c r="D757" t="inlineStr">
        <is>
          <t>VÄSTERNORRLANDS LÄN</t>
        </is>
      </c>
      <c r="E757" t="inlineStr">
        <is>
          <t>ÖRNSKÖLDSVIK</t>
        </is>
      </c>
      <c r="G757" t="n">
        <v>2.6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61872-2021</t>
        </is>
      </c>
      <c r="B758" s="1" t="n">
        <v>44502.06923611111</v>
      </c>
      <c r="C758" s="1" t="n">
        <v>45960</v>
      </c>
      <c r="D758" t="inlineStr">
        <is>
          <t>VÄSTERNORRLANDS LÄN</t>
        </is>
      </c>
      <c r="E758" t="inlineStr">
        <is>
          <t>ÖRNSKÖLDSVIK</t>
        </is>
      </c>
      <c r="G758" t="n">
        <v>1.2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43138-2024</t>
        </is>
      </c>
      <c r="B759" s="1" t="n">
        <v>45567</v>
      </c>
      <c r="C759" s="1" t="n">
        <v>45960</v>
      </c>
      <c r="D759" t="inlineStr">
        <is>
          <t>VÄSTERNORRLANDS LÄN</t>
        </is>
      </c>
      <c r="E759" t="inlineStr">
        <is>
          <t>ÖRNSKÖLDSVIK</t>
        </is>
      </c>
      <c r="G759" t="n">
        <v>4.1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11051-2023</t>
        </is>
      </c>
      <c r="B760" s="1" t="n">
        <v>44991</v>
      </c>
      <c r="C760" s="1" t="n">
        <v>45960</v>
      </c>
      <c r="D760" t="inlineStr">
        <is>
          <t>VÄSTERNORRLANDS LÄN</t>
        </is>
      </c>
      <c r="E760" t="inlineStr">
        <is>
          <t>ÖRNSKÖLDSVIK</t>
        </is>
      </c>
      <c r="F760" t="inlineStr">
        <is>
          <t>SCA</t>
        </is>
      </c>
      <c r="G760" t="n">
        <v>2.7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43169-2024</t>
        </is>
      </c>
      <c r="B761" s="1" t="n">
        <v>45567.65694444445</v>
      </c>
      <c r="C761" s="1" t="n">
        <v>45960</v>
      </c>
      <c r="D761" t="inlineStr">
        <is>
          <t>VÄSTERNORRLANDS LÄN</t>
        </is>
      </c>
      <c r="E761" t="inlineStr">
        <is>
          <t>ÖRNSKÖLDSVIK</t>
        </is>
      </c>
      <c r="F761" t="inlineStr">
        <is>
          <t>Holmen skog AB</t>
        </is>
      </c>
      <c r="G761" t="n">
        <v>1.4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61362-2023</t>
        </is>
      </c>
      <c r="B762" s="1" t="n">
        <v>45264</v>
      </c>
      <c r="C762" s="1" t="n">
        <v>45960</v>
      </c>
      <c r="D762" t="inlineStr">
        <is>
          <t>VÄSTERNORRLANDS LÄN</t>
        </is>
      </c>
      <c r="E762" t="inlineStr">
        <is>
          <t>ÖRNSKÖLDSVIK</t>
        </is>
      </c>
      <c r="F762" t="inlineStr">
        <is>
          <t>Övriga Aktiebolag</t>
        </is>
      </c>
      <c r="G762" t="n">
        <v>9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49469-2024</t>
        </is>
      </c>
      <c r="B763" s="1" t="n">
        <v>45596.33695601852</v>
      </c>
      <c r="C763" s="1" t="n">
        <v>45960</v>
      </c>
      <c r="D763" t="inlineStr">
        <is>
          <t>VÄSTERNORRLANDS LÄN</t>
        </is>
      </c>
      <c r="E763" t="inlineStr">
        <is>
          <t>ÖRNSKÖLDSVIK</t>
        </is>
      </c>
      <c r="F763" t="inlineStr">
        <is>
          <t>Holmen skog AB</t>
        </is>
      </c>
      <c r="G763" t="n">
        <v>11.7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44852-2022</t>
        </is>
      </c>
      <c r="B764" s="1" t="n">
        <v>44841.45820601852</v>
      </c>
      <c r="C764" s="1" t="n">
        <v>45960</v>
      </c>
      <c r="D764" t="inlineStr">
        <is>
          <t>VÄSTERNORRLANDS LÄN</t>
        </is>
      </c>
      <c r="E764" t="inlineStr">
        <is>
          <t>ÖRNSKÖLDSVIK</t>
        </is>
      </c>
      <c r="G764" t="n">
        <v>1.5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51003-2022</t>
        </is>
      </c>
      <c r="B765" s="1" t="n">
        <v>44867.92760416667</v>
      </c>
      <c r="C765" s="1" t="n">
        <v>45960</v>
      </c>
      <c r="D765" t="inlineStr">
        <is>
          <t>VÄSTERNORRLANDS LÄN</t>
        </is>
      </c>
      <c r="E765" t="inlineStr">
        <is>
          <t>ÖRNSKÖLDSVIK</t>
        </is>
      </c>
      <c r="G765" t="n">
        <v>6.7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51454-2022</t>
        </is>
      </c>
      <c r="B766" s="1" t="n">
        <v>44869</v>
      </c>
      <c r="C766" s="1" t="n">
        <v>45960</v>
      </c>
      <c r="D766" t="inlineStr">
        <is>
          <t>VÄSTERNORRLANDS LÄN</t>
        </is>
      </c>
      <c r="E766" t="inlineStr">
        <is>
          <t>ÖRNSKÖLDSVIK</t>
        </is>
      </c>
      <c r="G766" t="n">
        <v>2.3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10985-2025</t>
        </is>
      </c>
      <c r="B767" s="1" t="n">
        <v>45723</v>
      </c>
      <c r="C767" s="1" t="n">
        <v>45960</v>
      </c>
      <c r="D767" t="inlineStr">
        <is>
          <t>VÄSTERNORRLANDS LÄN</t>
        </is>
      </c>
      <c r="E767" t="inlineStr">
        <is>
          <t>ÖRNSKÖLDSVIK</t>
        </is>
      </c>
      <c r="G767" t="n">
        <v>2.6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16926-2025</t>
        </is>
      </c>
      <c r="B768" s="1" t="n">
        <v>45755.39195601852</v>
      </c>
      <c r="C768" s="1" t="n">
        <v>45960</v>
      </c>
      <c r="D768" t="inlineStr">
        <is>
          <t>VÄSTERNORRLANDS LÄN</t>
        </is>
      </c>
      <c r="E768" t="inlineStr">
        <is>
          <t>ÖRNSKÖLDSVIK</t>
        </is>
      </c>
      <c r="G768" t="n">
        <v>2.3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32756-2022</t>
        </is>
      </c>
      <c r="B769" s="1" t="n">
        <v>44783</v>
      </c>
      <c r="C769" s="1" t="n">
        <v>45960</v>
      </c>
      <c r="D769" t="inlineStr">
        <is>
          <t>VÄSTERNORRLANDS LÄN</t>
        </is>
      </c>
      <c r="E769" t="inlineStr">
        <is>
          <t>ÖRNSKÖLDSVIK</t>
        </is>
      </c>
      <c r="G769" t="n">
        <v>3.9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31202-2021</t>
        </is>
      </c>
      <c r="B770" s="1" t="n">
        <v>44368.6316087963</v>
      </c>
      <c r="C770" s="1" t="n">
        <v>45960</v>
      </c>
      <c r="D770" t="inlineStr">
        <is>
          <t>VÄSTERNORRLANDS LÄN</t>
        </is>
      </c>
      <c r="E770" t="inlineStr">
        <is>
          <t>ÖRNSKÖLDSVIK</t>
        </is>
      </c>
      <c r="F770" t="inlineStr">
        <is>
          <t>Holmen skog AB</t>
        </is>
      </c>
      <c r="G770" t="n">
        <v>1.2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37720-2024</t>
        </is>
      </c>
      <c r="B771" s="1" t="n">
        <v>45541.645</v>
      </c>
      <c r="C771" s="1" t="n">
        <v>45960</v>
      </c>
      <c r="D771" t="inlineStr">
        <is>
          <t>VÄSTERNORRLANDS LÄN</t>
        </is>
      </c>
      <c r="E771" t="inlineStr">
        <is>
          <t>ÖRNSKÖLDSVIK</t>
        </is>
      </c>
      <c r="F771" t="inlineStr">
        <is>
          <t>Holmen skog AB</t>
        </is>
      </c>
      <c r="G771" t="n">
        <v>1.2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52326-2024</t>
        </is>
      </c>
      <c r="B772" s="1" t="n">
        <v>45609.29506944444</v>
      </c>
      <c r="C772" s="1" t="n">
        <v>45960</v>
      </c>
      <c r="D772" t="inlineStr">
        <is>
          <t>VÄSTERNORRLANDS LÄN</t>
        </is>
      </c>
      <c r="E772" t="inlineStr">
        <is>
          <t>ÖRNSKÖLDSVIK</t>
        </is>
      </c>
      <c r="G772" t="n">
        <v>1.7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37150-2023</t>
        </is>
      </c>
      <c r="B773" s="1" t="n">
        <v>45155.59532407407</v>
      </c>
      <c r="C773" s="1" t="n">
        <v>45960</v>
      </c>
      <c r="D773" t="inlineStr">
        <is>
          <t>VÄSTERNORRLANDS LÄN</t>
        </is>
      </c>
      <c r="E773" t="inlineStr">
        <is>
          <t>ÖRNSKÖLDSVIK</t>
        </is>
      </c>
      <c r="F773" t="inlineStr">
        <is>
          <t>Holmen skog AB</t>
        </is>
      </c>
      <c r="G773" t="n">
        <v>1.9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55570-2021</t>
        </is>
      </c>
      <c r="B774" s="1" t="n">
        <v>44475</v>
      </c>
      <c r="C774" s="1" t="n">
        <v>45960</v>
      </c>
      <c r="D774" t="inlineStr">
        <is>
          <t>VÄSTERNORRLANDS LÄN</t>
        </is>
      </c>
      <c r="E774" t="inlineStr">
        <is>
          <t>ÖRNSKÖLDSVIK</t>
        </is>
      </c>
      <c r="F774" t="inlineStr">
        <is>
          <t>Holmen skog AB</t>
        </is>
      </c>
      <c r="G774" t="n">
        <v>4.9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44631-2024</t>
        </is>
      </c>
      <c r="B775" s="1" t="n">
        <v>45574.51434027778</v>
      </c>
      <c r="C775" s="1" t="n">
        <v>45960</v>
      </c>
      <c r="D775" t="inlineStr">
        <is>
          <t>VÄSTERNORRLANDS LÄN</t>
        </is>
      </c>
      <c r="E775" t="inlineStr">
        <is>
          <t>ÖRNSKÖLDSVIK</t>
        </is>
      </c>
      <c r="F775" t="inlineStr">
        <is>
          <t>SCA</t>
        </is>
      </c>
      <c r="G775" t="n">
        <v>1.2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48202-2023</t>
        </is>
      </c>
      <c r="B776" s="1" t="n">
        <v>45205</v>
      </c>
      <c r="C776" s="1" t="n">
        <v>45960</v>
      </c>
      <c r="D776" t="inlineStr">
        <is>
          <t>VÄSTERNORRLANDS LÄN</t>
        </is>
      </c>
      <c r="E776" t="inlineStr">
        <is>
          <t>ÖRNSKÖLDSVIK</t>
        </is>
      </c>
      <c r="F776" t="inlineStr">
        <is>
          <t>Holmen skog AB</t>
        </is>
      </c>
      <c r="G776" t="n">
        <v>5.4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28239-2022</t>
        </is>
      </c>
      <c r="B777" s="1" t="n">
        <v>44746</v>
      </c>
      <c r="C777" s="1" t="n">
        <v>45960</v>
      </c>
      <c r="D777" t="inlineStr">
        <is>
          <t>VÄSTERNORRLANDS LÄN</t>
        </is>
      </c>
      <c r="E777" t="inlineStr">
        <is>
          <t>ÖRNSKÖLDSVIK</t>
        </is>
      </c>
      <c r="F777" t="inlineStr">
        <is>
          <t>Holmen skog AB</t>
        </is>
      </c>
      <c r="G777" t="n">
        <v>3.1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41253-2022</t>
        </is>
      </c>
      <c r="B778" s="1" t="n">
        <v>44825</v>
      </c>
      <c r="C778" s="1" t="n">
        <v>45960</v>
      </c>
      <c r="D778" t="inlineStr">
        <is>
          <t>VÄSTERNORRLANDS LÄN</t>
        </is>
      </c>
      <c r="E778" t="inlineStr">
        <is>
          <t>ÖRNSKÖLDSVIK</t>
        </is>
      </c>
      <c r="G778" t="n">
        <v>2.5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7739-2025</t>
        </is>
      </c>
      <c r="B779" s="1" t="n">
        <v>45706.47555555555</v>
      </c>
      <c r="C779" s="1" t="n">
        <v>45960</v>
      </c>
      <c r="D779" t="inlineStr">
        <is>
          <t>VÄSTERNORRLANDS LÄN</t>
        </is>
      </c>
      <c r="E779" t="inlineStr">
        <is>
          <t>ÖRNSKÖLDSVIK</t>
        </is>
      </c>
      <c r="G779" t="n">
        <v>1.2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59162-2024</t>
        </is>
      </c>
      <c r="B780" s="1" t="n">
        <v>45637.47460648148</v>
      </c>
      <c r="C780" s="1" t="n">
        <v>45960</v>
      </c>
      <c r="D780" t="inlineStr">
        <is>
          <t>VÄSTERNORRLANDS LÄN</t>
        </is>
      </c>
      <c r="E780" t="inlineStr">
        <is>
          <t>ÖRNSKÖLDSVIK</t>
        </is>
      </c>
      <c r="G780" t="n">
        <v>2.1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19336-2025</t>
        </is>
      </c>
      <c r="B781" s="1" t="n">
        <v>45769.58902777778</v>
      </c>
      <c r="C781" s="1" t="n">
        <v>45960</v>
      </c>
      <c r="D781" t="inlineStr">
        <is>
          <t>VÄSTERNORRLANDS LÄN</t>
        </is>
      </c>
      <c r="E781" t="inlineStr">
        <is>
          <t>ÖRNSKÖLDSVIK</t>
        </is>
      </c>
      <c r="F781" t="inlineStr">
        <is>
          <t>Holmen skog AB</t>
        </is>
      </c>
      <c r="G781" t="n">
        <v>2.5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30226-2024</t>
        </is>
      </c>
      <c r="B782" s="1" t="n">
        <v>45489</v>
      </c>
      <c r="C782" s="1" t="n">
        <v>45960</v>
      </c>
      <c r="D782" t="inlineStr">
        <is>
          <t>VÄSTERNORRLANDS LÄN</t>
        </is>
      </c>
      <c r="E782" t="inlineStr">
        <is>
          <t>ÖRNSKÖLDSVIK</t>
        </is>
      </c>
      <c r="G782" t="n">
        <v>1.8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55021-2023</t>
        </is>
      </c>
      <c r="B783" s="1" t="n">
        <v>45237</v>
      </c>
      <c r="C783" s="1" t="n">
        <v>45960</v>
      </c>
      <c r="D783" t="inlineStr">
        <is>
          <t>VÄSTERNORRLANDS LÄN</t>
        </is>
      </c>
      <c r="E783" t="inlineStr">
        <is>
          <t>ÖRNSKÖLDSVIK</t>
        </is>
      </c>
      <c r="G783" t="n">
        <v>0.9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52245-2023</t>
        </is>
      </c>
      <c r="B784" s="1" t="n">
        <v>45224.49927083333</v>
      </c>
      <c r="C784" s="1" t="n">
        <v>45960</v>
      </c>
      <c r="D784" t="inlineStr">
        <is>
          <t>VÄSTERNORRLANDS LÄN</t>
        </is>
      </c>
      <c r="E784" t="inlineStr">
        <is>
          <t>ÖRNSKÖLDSVIK</t>
        </is>
      </c>
      <c r="F784" t="inlineStr">
        <is>
          <t>Holmen skog AB</t>
        </is>
      </c>
      <c r="G784" t="n">
        <v>7.5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56607-2020</t>
        </is>
      </c>
      <c r="B785" s="1" t="n">
        <v>44137</v>
      </c>
      <c r="C785" s="1" t="n">
        <v>45960</v>
      </c>
      <c r="D785" t="inlineStr">
        <is>
          <t>VÄSTERNORRLANDS LÄN</t>
        </is>
      </c>
      <c r="E785" t="inlineStr">
        <is>
          <t>ÖRNSKÖLDSVIK</t>
        </is>
      </c>
      <c r="F785" t="inlineStr">
        <is>
          <t>Holmen skog AB</t>
        </is>
      </c>
      <c r="G785" t="n">
        <v>3.4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36255-2024</t>
        </is>
      </c>
      <c r="B786" s="1" t="n">
        <v>45534.54318287037</v>
      </c>
      <c r="C786" s="1" t="n">
        <v>45960</v>
      </c>
      <c r="D786" t="inlineStr">
        <is>
          <t>VÄSTERNORRLANDS LÄN</t>
        </is>
      </c>
      <c r="E786" t="inlineStr">
        <is>
          <t>ÖRNSKÖLDSVIK</t>
        </is>
      </c>
      <c r="F786" t="inlineStr">
        <is>
          <t>Holmen skog AB</t>
        </is>
      </c>
      <c r="G786" t="n">
        <v>0.5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20541-2025</t>
        </is>
      </c>
      <c r="B787" s="1" t="n">
        <v>45775.62486111111</v>
      </c>
      <c r="C787" s="1" t="n">
        <v>45960</v>
      </c>
      <c r="D787" t="inlineStr">
        <is>
          <t>VÄSTERNORRLANDS LÄN</t>
        </is>
      </c>
      <c r="E787" t="inlineStr">
        <is>
          <t>ÖRNSKÖLDSVIK</t>
        </is>
      </c>
      <c r="G787" t="n">
        <v>8.1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59041-2024</t>
        </is>
      </c>
      <c r="B788" s="1" t="n">
        <v>45636.71923611111</v>
      </c>
      <c r="C788" s="1" t="n">
        <v>45960</v>
      </c>
      <c r="D788" t="inlineStr">
        <is>
          <t>VÄSTERNORRLANDS LÄN</t>
        </is>
      </c>
      <c r="E788" t="inlineStr">
        <is>
          <t>ÖRNSKÖLDSVIK</t>
        </is>
      </c>
      <c r="F788" t="inlineStr">
        <is>
          <t>SCA</t>
        </is>
      </c>
      <c r="G788" t="n">
        <v>0.7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46114-2024</t>
        </is>
      </c>
      <c r="B789" s="1" t="n">
        <v>45581</v>
      </c>
      <c r="C789" s="1" t="n">
        <v>45960</v>
      </c>
      <c r="D789" t="inlineStr">
        <is>
          <t>VÄSTERNORRLANDS LÄN</t>
        </is>
      </c>
      <c r="E789" t="inlineStr">
        <is>
          <t>ÖRNSKÖLDSVIK</t>
        </is>
      </c>
      <c r="F789" t="inlineStr">
        <is>
          <t>Holmen skog AB</t>
        </is>
      </c>
      <c r="G789" t="n">
        <v>4.5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48441-2023</t>
        </is>
      </c>
      <c r="B790" s="1" t="n">
        <v>45205</v>
      </c>
      <c r="C790" s="1" t="n">
        <v>45960</v>
      </c>
      <c r="D790" t="inlineStr">
        <is>
          <t>VÄSTERNORRLANDS LÄN</t>
        </is>
      </c>
      <c r="E790" t="inlineStr">
        <is>
          <t>ÖRNSKÖLDSVIK</t>
        </is>
      </c>
      <c r="F790" t="inlineStr">
        <is>
          <t>SCA</t>
        </is>
      </c>
      <c r="G790" t="n">
        <v>7.7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6383-2024</t>
        </is>
      </c>
      <c r="B791" s="1" t="n">
        <v>45338</v>
      </c>
      <c r="C791" s="1" t="n">
        <v>45960</v>
      </c>
      <c r="D791" t="inlineStr">
        <is>
          <t>VÄSTERNORRLANDS LÄN</t>
        </is>
      </c>
      <c r="E791" t="inlineStr">
        <is>
          <t>ÖRNSKÖLDSVIK</t>
        </is>
      </c>
      <c r="G791" t="n">
        <v>0.6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59495-2023</t>
        </is>
      </c>
      <c r="B792" s="1" t="n">
        <v>45253</v>
      </c>
      <c r="C792" s="1" t="n">
        <v>45960</v>
      </c>
      <c r="D792" t="inlineStr">
        <is>
          <t>VÄSTERNORRLANDS LÄN</t>
        </is>
      </c>
      <c r="E792" t="inlineStr">
        <is>
          <t>ÖRNSKÖLDSVIK</t>
        </is>
      </c>
      <c r="G792" t="n">
        <v>1.5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32392-2024</t>
        </is>
      </c>
      <c r="B793" s="1" t="n">
        <v>45512.6418287037</v>
      </c>
      <c r="C793" s="1" t="n">
        <v>45960</v>
      </c>
      <c r="D793" t="inlineStr">
        <is>
          <t>VÄSTERNORRLANDS LÄN</t>
        </is>
      </c>
      <c r="E793" t="inlineStr">
        <is>
          <t>ÖRNSKÖLDSVIK</t>
        </is>
      </c>
      <c r="F793" t="inlineStr">
        <is>
          <t>Holmen skog AB</t>
        </is>
      </c>
      <c r="G793" t="n">
        <v>0.8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53693-2024</t>
        </is>
      </c>
      <c r="B794" s="1" t="n">
        <v>45615.37758101852</v>
      </c>
      <c r="C794" s="1" t="n">
        <v>45960</v>
      </c>
      <c r="D794" t="inlineStr">
        <is>
          <t>VÄSTERNORRLANDS LÄN</t>
        </is>
      </c>
      <c r="E794" t="inlineStr">
        <is>
          <t>ÖRNSKÖLDSVIK</t>
        </is>
      </c>
      <c r="G794" t="n">
        <v>1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59581-2023</t>
        </is>
      </c>
      <c r="B795" s="1" t="n">
        <v>45254.60465277778</v>
      </c>
      <c r="C795" s="1" t="n">
        <v>45960</v>
      </c>
      <c r="D795" t="inlineStr">
        <is>
          <t>VÄSTERNORRLANDS LÄN</t>
        </is>
      </c>
      <c r="E795" t="inlineStr">
        <is>
          <t>ÖRNSKÖLDSVIK</t>
        </is>
      </c>
      <c r="G795" t="n">
        <v>2.5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42762-2022</t>
        </is>
      </c>
      <c r="B796" s="1" t="n">
        <v>44832.48011574074</v>
      </c>
      <c r="C796" s="1" t="n">
        <v>45960</v>
      </c>
      <c r="D796" t="inlineStr">
        <is>
          <t>VÄSTERNORRLANDS LÄN</t>
        </is>
      </c>
      <c r="E796" t="inlineStr">
        <is>
          <t>ÖRNSKÖLDSVIK</t>
        </is>
      </c>
      <c r="F796" t="inlineStr">
        <is>
          <t>Holmen skog AB</t>
        </is>
      </c>
      <c r="G796" t="n">
        <v>14.6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11226-2025</t>
        </is>
      </c>
      <c r="B797" s="1" t="n">
        <v>45726.34546296296</v>
      </c>
      <c r="C797" s="1" t="n">
        <v>45960</v>
      </c>
      <c r="D797" t="inlineStr">
        <is>
          <t>VÄSTERNORRLANDS LÄN</t>
        </is>
      </c>
      <c r="E797" t="inlineStr">
        <is>
          <t>ÖRNSKÖLDSVIK</t>
        </is>
      </c>
      <c r="G797" t="n">
        <v>1.4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51972-2023</t>
        </is>
      </c>
      <c r="B798" s="1" t="n">
        <v>45216</v>
      </c>
      <c r="C798" s="1" t="n">
        <v>45960</v>
      </c>
      <c r="D798" t="inlineStr">
        <is>
          <t>VÄSTERNORRLANDS LÄN</t>
        </is>
      </c>
      <c r="E798" t="inlineStr">
        <is>
          <t>ÖRNSKÖLDSVIK</t>
        </is>
      </c>
      <c r="G798" t="n">
        <v>2.2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53259-2023</t>
        </is>
      </c>
      <c r="B799" s="1" t="n">
        <v>45229.5362037037</v>
      </c>
      <c r="C799" s="1" t="n">
        <v>45960</v>
      </c>
      <c r="D799" t="inlineStr">
        <is>
          <t>VÄSTERNORRLANDS LÄN</t>
        </is>
      </c>
      <c r="E799" t="inlineStr">
        <is>
          <t>ÖRNSKÖLDSVIK</t>
        </is>
      </c>
      <c r="G799" t="n">
        <v>2.2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19409-2021</t>
        </is>
      </c>
      <c r="B800" s="1" t="n">
        <v>44309.94236111111</v>
      </c>
      <c r="C800" s="1" t="n">
        <v>45960</v>
      </c>
      <c r="D800" t="inlineStr">
        <is>
          <t>VÄSTERNORRLANDS LÄN</t>
        </is>
      </c>
      <c r="E800" t="inlineStr">
        <is>
          <t>ÖRNSKÖLDSVIK</t>
        </is>
      </c>
      <c r="F800" t="inlineStr">
        <is>
          <t>SCA</t>
        </is>
      </c>
      <c r="G800" t="n">
        <v>16.6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54561-2024</t>
        </is>
      </c>
      <c r="B801" s="1" t="n">
        <v>45617.63383101852</v>
      </c>
      <c r="C801" s="1" t="n">
        <v>45960</v>
      </c>
      <c r="D801" t="inlineStr">
        <is>
          <t>VÄSTERNORRLANDS LÄN</t>
        </is>
      </c>
      <c r="E801" t="inlineStr">
        <is>
          <t>ÖRNSKÖLDSVIK</t>
        </is>
      </c>
      <c r="F801" t="inlineStr">
        <is>
          <t>Holmen skog AB</t>
        </is>
      </c>
      <c r="G801" t="n">
        <v>0.8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21054-2024</t>
        </is>
      </c>
      <c r="B802" s="1" t="n">
        <v>45439</v>
      </c>
      <c r="C802" s="1" t="n">
        <v>45960</v>
      </c>
      <c r="D802" t="inlineStr">
        <is>
          <t>VÄSTERNORRLANDS LÄN</t>
        </is>
      </c>
      <c r="E802" t="inlineStr">
        <is>
          <t>ÖRNSKÖLDSVIK</t>
        </is>
      </c>
      <c r="G802" t="n">
        <v>8.6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10100-2023</t>
        </is>
      </c>
      <c r="B803" s="1" t="n">
        <v>44985.94587962963</v>
      </c>
      <c r="C803" s="1" t="n">
        <v>45960</v>
      </c>
      <c r="D803" t="inlineStr">
        <is>
          <t>VÄSTERNORRLANDS LÄN</t>
        </is>
      </c>
      <c r="E803" t="inlineStr">
        <is>
          <t>ÖRNSKÖLDSVIK</t>
        </is>
      </c>
      <c r="F803" t="inlineStr">
        <is>
          <t>SCA</t>
        </is>
      </c>
      <c r="G803" t="n">
        <v>2.6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48439-2023</t>
        </is>
      </c>
      <c r="B804" s="1" t="n">
        <v>45205</v>
      </c>
      <c r="C804" s="1" t="n">
        <v>45960</v>
      </c>
      <c r="D804" t="inlineStr">
        <is>
          <t>VÄSTERNORRLANDS LÄN</t>
        </is>
      </c>
      <c r="E804" t="inlineStr">
        <is>
          <t>ÖRNSKÖLDSVIK</t>
        </is>
      </c>
      <c r="F804" t="inlineStr">
        <is>
          <t>SCA</t>
        </is>
      </c>
      <c r="G804" t="n">
        <v>7.5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8429-2025</t>
        </is>
      </c>
      <c r="B805" s="1" t="n">
        <v>45709.42633101852</v>
      </c>
      <c r="C805" s="1" t="n">
        <v>45960</v>
      </c>
      <c r="D805" t="inlineStr">
        <is>
          <t>VÄSTERNORRLANDS LÄN</t>
        </is>
      </c>
      <c r="E805" t="inlineStr">
        <is>
          <t>ÖRNSKÖLDSVIK</t>
        </is>
      </c>
      <c r="G805" t="n">
        <v>25.8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14318-2023</t>
        </is>
      </c>
      <c r="B806" s="1" t="n">
        <v>45011.94162037037</v>
      </c>
      <c r="C806" s="1" t="n">
        <v>45960</v>
      </c>
      <c r="D806" t="inlineStr">
        <is>
          <t>VÄSTERNORRLANDS LÄN</t>
        </is>
      </c>
      <c r="E806" t="inlineStr">
        <is>
          <t>ÖRNSKÖLDSVIK</t>
        </is>
      </c>
      <c r="F806" t="inlineStr">
        <is>
          <t>SCA</t>
        </is>
      </c>
      <c r="G806" t="n">
        <v>1.5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38037-2024</t>
        </is>
      </c>
      <c r="B807" s="1" t="n">
        <v>45544</v>
      </c>
      <c r="C807" s="1" t="n">
        <v>45960</v>
      </c>
      <c r="D807" t="inlineStr">
        <is>
          <t>VÄSTERNORRLANDS LÄN</t>
        </is>
      </c>
      <c r="E807" t="inlineStr">
        <is>
          <t>ÖRNSKÖLDSVIK</t>
        </is>
      </c>
      <c r="G807" t="n">
        <v>4.7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25189-2024</t>
        </is>
      </c>
      <c r="B808" s="1" t="n">
        <v>45462.56429398148</v>
      </c>
      <c r="C808" s="1" t="n">
        <v>45960</v>
      </c>
      <c r="D808" t="inlineStr">
        <is>
          <t>VÄSTERNORRLANDS LÄN</t>
        </is>
      </c>
      <c r="E808" t="inlineStr">
        <is>
          <t>ÖRNSKÖLDSVIK</t>
        </is>
      </c>
      <c r="F808" t="inlineStr">
        <is>
          <t>Holmen skog AB</t>
        </is>
      </c>
      <c r="G808" t="n">
        <v>3.9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58530-2023</t>
        </is>
      </c>
      <c r="B809" s="1" t="n">
        <v>45251.39074074074</v>
      </c>
      <c r="C809" s="1" t="n">
        <v>45960</v>
      </c>
      <c r="D809" t="inlineStr">
        <is>
          <t>VÄSTERNORRLANDS LÄN</t>
        </is>
      </c>
      <c r="E809" t="inlineStr">
        <is>
          <t>ÖRNSKÖLDSVIK</t>
        </is>
      </c>
      <c r="G809" t="n">
        <v>2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54339-2021</t>
        </is>
      </c>
      <c r="B810" s="1" t="n">
        <v>44473.03760416667</v>
      </c>
      <c r="C810" s="1" t="n">
        <v>45960</v>
      </c>
      <c r="D810" t="inlineStr">
        <is>
          <t>VÄSTERNORRLANDS LÄN</t>
        </is>
      </c>
      <c r="E810" t="inlineStr">
        <is>
          <t>ÖRNSKÖLDSVIK</t>
        </is>
      </c>
      <c r="G810" t="n">
        <v>9.6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57294-2023</t>
        </is>
      </c>
      <c r="B811" s="1" t="n">
        <v>45245.60854166667</v>
      </c>
      <c r="C811" s="1" t="n">
        <v>45960</v>
      </c>
      <c r="D811" t="inlineStr">
        <is>
          <t>VÄSTERNORRLANDS LÄN</t>
        </is>
      </c>
      <c r="E811" t="inlineStr">
        <is>
          <t>ÖRNSKÖLDSVIK</t>
        </is>
      </c>
      <c r="G811" t="n">
        <v>0.4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59451-2023</t>
        </is>
      </c>
      <c r="B812" s="1" t="n">
        <v>45254</v>
      </c>
      <c r="C812" s="1" t="n">
        <v>45960</v>
      </c>
      <c r="D812" t="inlineStr">
        <is>
          <t>VÄSTERNORRLANDS LÄN</t>
        </is>
      </c>
      <c r="E812" t="inlineStr">
        <is>
          <t>ÖRNSKÖLDSVIK</t>
        </is>
      </c>
      <c r="G812" t="n">
        <v>5.9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19300-2025</t>
        </is>
      </c>
      <c r="B813" s="1" t="n">
        <v>45769.56373842592</v>
      </c>
      <c r="C813" s="1" t="n">
        <v>45960</v>
      </c>
      <c r="D813" t="inlineStr">
        <is>
          <t>VÄSTERNORRLANDS LÄN</t>
        </is>
      </c>
      <c r="E813" t="inlineStr">
        <is>
          <t>ÖRNSKÖLDSVIK</t>
        </is>
      </c>
      <c r="F813" t="inlineStr">
        <is>
          <t>Holmen skog AB</t>
        </is>
      </c>
      <c r="G813" t="n">
        <v>2.2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46481-2023</t>
        </is>
      </c>
      <c r="B814" s="1" t="n">
        <v>45194</v>
      </c>
      <c r="C814" s="1" t="n">
        <v>45960</v>
      </c>
      <c r="D814" t="inlineStr">
        <is>
          <t>VÄSTERNORRLANDS LÄN</t>
        </is>
      </c>
      <c r="E814" t="inlineStr">
        <is>
          <t>ÖRNSKÖLDSVIK</t>
        </is>
      </c>
      <c r="G814" t="n">
        <v>18.8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50044-2023</t>
        </is>
      </c>
      <c r="B815" s="1" t="n">
        <v>45215.49438657407</v>
      </c>
      <c r="C815" s="1" t="n">
        <v>45960</v>
      </c>
      <c r="D815" t="inlineStr">
        <is>
          <t>VÄSTERNORRLANDS LÄN</t>
        </is>
      </c>
      <c r="E815" t="inlineStr">
        <is>
          <t>ÖRNSKÖLDSVIK</t>
        </is>
      </c>
      <c r="F815" t="inlineStr">
        <is>
          <t>Holmen skog AB</t>
        </is>
      </c>
      <c r="G815" t="n">
        <v>8.1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10084-2025</t>
        </is>
      </c>
      <c r="B816" s="1" t="n">
        <v>45719.56513888889</v>
      </c>
      <c r="C816" s="1" t="n">
        <v>45960</v>
      </c>
      <c r="D816" t="inlineStr">
        <is>
          <t>VÄSTERNORRLANDS LÄN</t>
        </is>
      </c>
      <c r="E816" t="inlineStr">
        <is>
          <t>ÖRNSKÖLDSVIK</t>
        </is>
      </c>
      <c r="G816" t="n">
        <v>1.4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40867-2023</t>
        </is>
      </c>
      <c r="B817" s="1" t="n">
        <v>45173.35430555556</v>
      </c>
      <c r="C817" s="1" t="n">
        <v>45960</v>
      </c>
      <c r="D817" t="inlineStr">
        <is>
          <t>VÄSTERNORRLANDS LÄN</t>
        </is>
      </c>
      <c r="E817" t="inlineStr">
        <is>
          <t>ÖRNSKÖLDSVIK</t>
        </is>
      </c>
      <c r="F817" t="inlineStr">
        <is>
          <t>Holmen skog AB</t>
        </is>
      </c>
      <c r="G817" t="n">
        <v>0.4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47871-2024</t>
        </is>
      </c>
      <c r="B818" s="1" t="n">
        <v>45588</v>
      </c>
      <c r="C818" s="1" t="n">
        <v>45960</v>
      </c>
      <c r="D818" t="inlineStr">
        <is>
          <t>VÄSTERNORRLANDS LÄN</t>
        </is>
      </c>
      <c r="E818" t="inlineStr">
        <is>
          <t>ÖRNSKÖLDSVIK</t>
        </is>
      </c>
      <c r="G818" t="n">
        <v>1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64437-2021</t>
        </is>
      </c>
      <c r="B819" s="1" t="n">
        <v>44511</v>
      </c>
      <c r="C819" s="1" t="n">
        <v>45960</v>
      </c>
      <c r="D819" t="inlineStr">
        <is>
          <t>VÄSTERNORRLANDS LÄN</t>
        </is>
      </c>
      <c r="E819" t="inlineStr">
        <is>
          <t>ÖRNSKÖLDSVIK</t>
        </is>
      </c>
      <c r="G819" t="n">
        <v>0.8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64557-2020</t>
        </is>
      </c>
      <c r="B820" s="1" t="n">
        <v>44169</v>
      </c>
      <c r="C820" s="1" t="n">
        <v>45960</v>
      </c>
      <c r="D820" t="inlineStr">
        <is>
          <t>VÄSTERNORRLANDS LÄN</t>
        </is>
      </c>
      <c r="E820" t="inlineStr">
        <is>
          <t>ÖRNSKÖLDSVIK</t>
        </is>
      </c>
      <c r="G820" t="n">
        <v>3.7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44083-2022</t>
        </is>
      </c>
      <c r="B821" s="1" t="n">
        <v>44839.35788194444</v>
      </c>
      <c r="C821" s="1" t="n">
        <v>45960</v>
      </c>
      <c r="D821" t="inlineStr">
        <is>
          <t>VÄSTERNORRLANDS LÄN</t>
        </is>
      </c>
      <c r="E821" t="inlineStr">
        <is>
          <t>ÖRNSKÖLDSVIK</t>
        </is>
      </c>
      <c r="F821" t="inlineStr">
        <is>
          <t>Holmen skog AB</t>
        </is>
      </c>
      <c r="G821" t="n">
        <v>1.3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4794-2024</t>
        </is>
      </c>
      <c r="B822" s="1" t="n">
        <v>45328.82377314815</v>
      </c>
      <c r="C822" s="1" t="n">
        <v>45960</v>
      </c>
      <c r="D822" t="inlineStr">
        <is>
          <t>VÄSTERNORRLANDS LÄN</t>
        </is>
      </c>
      <c r="E822" t="inlineStr">
        <is>
          <t>ÖRNSKÖLDSVIK</t>
        </is>
      </c>
      <c r="G822" t="n">
        <v>2.9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66504-2021</t>
        </is>
      </c>
      <c r="B823" s="1" t="n">
        <v>44517</v>
      </c>
      <c r="C823" s="1" t="n">
        <v>45960</v>
      </c>
      <c r="D823" t="inlineStr">
        <is>
          <t>VÄSTERNORRLANDS LÄN</t>
        </is>
      </c>
      <c r="E823" t="inlineStr">
        <is>
          <t>ÖRNSKÖLDSVIK</t>
        </is>
      </c>
      <c r="G823" t="n">
        <v>7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36726-2023</t>
        </is>
      </c>
      <c r="B824" s="1" t="n">
        <v>45153.68478009259</v>
      </c>
      <c r="C824" s="1" t="n">
        <v>45960</v>
      </c>
      <c r="D824" t="inlineStr">
        <is>
          <t>VÄSTERNORRLANDS LÄN</t>
        </is>
      </c>
      <c r="E824" t="inlineStr">
        <is>
          <t>ÖRNSKÖLDSVIK</t>
        </is>
      </c>
      <c r="G824" t="n">
        <v>5.1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12504-2025</t>
        </is>
      </c>
      <c r="B825" s="1" t="n">
        <v>45730.63056712963</v>
      </c>
      <c r="C825" s="1" t="n">
        <v>45960</v>
      </c>
      <c r="D825" t="inlineStr">
        <is>
          <t>VÄSTERNORRLANDS LÄN</t>
        </is>
      </c>
      <c r="E825" t="inlineStr">
        <is>
          <t>ÖRNSKÖLDSVIK</t>
        </is>
      </c>
      <c r="F825" t="inlineStr">
        <is>
          <t>Holmen skog AB</t>
        </is>
      </c>
      <c r="G825" t="n">
        <v>7.4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49056-2022</t>
        </is>
      </c>
      <c r="B826" s="1" t="n">
        <v>44860</v>
      </c>
      <c r="C826" s="1" t="n">
        <v>45960</v>
      </c>
      <c r="D826" t="inlineStr">
        <is>
          <t>VÄSTERNORRLANDS LÄN</t>
        </is>
      </c>
      <c r="E826" t="inlineStr">
        <is>
          <t>ÖRNSKÖLDSVIK</t>
        </is>
      </c>
      <c r="F826" t="inlineStr">
        <is>
          <t>Holmen skog AB</t>
        </is>
      </c>
      <c r="G826" t="n">
        <v>4.2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36163-2022</t>
        </is>
      </c>
      <c r="B827" s="1" t="n">
        <v>44803.39111111111</v>
      </c>
      <c r="C827" s="1" t="n">
        <v>45960</v>
      </c>
      <c r="D827" t="inlineStr">
        <is>
          <t>VÄSTERNORRLANDS LÄN</t>
        </is>
      </c>
      <c r="E827" t="inlineStr">
        <is>
          <t>ÖRNSKÖLDSVIK</t>
        </is>
      </c>
      <c r="F827" t="inlineStr">
        <is>
          <t>Holmen skog AB</t>
        </is>
      </c>
      <c r="G827" t="n">
        <v>2.2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34013-2023</t>
        </is>
      </c>
      <c r="B828" s="1" t="n">
        <v>45124</v>
      </c>
      <c r="C828" s="1" t="n">
        <v>45960</v>
      </c>
      <c r="D828" t="inlineStr">
        <is>
          <t>VÄSTERNORRLANDS LÄN</t>
        </is>
      </c>
      <c r="E828" t="inlineStr">
        <is>
          <t>ÖRNSKÖLDSVIK</t>
        </is>
      </c>
      <c r="G828" t="n">
        <v>1.4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20326-2025</t>
        </is>
      </c>
      <c r="B829" s="1" t="n">
        <v>45775.35231481482</v>
      </c>
      <c r="C829" s="1" t="n">
        <v>45960</v>
      </c>
      <c r="D829" t="inlineStr">
        <is>
          <t>VÄSTERNORRLANDS LÄN</t>
        </is>
      </c>
      <c r="E829" t="inlineStr">
        <is>
          <t>ÖRNSKÖLDSVIK</t>
        </is>
      </c>
      <c r="G829" t="n">
        <v>1.3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13736-2025</t>
        </is>
      </c>
      <c r="B830" s="1" t="n">
        <v>45736</v>
      </c>
      <c r="C830" s="1" t="n">
        <v>45960</v>
      </c>
      <c r="D830" t="inlineStr">
        <is>
          <t>VÄSTERNORRLANDS LÄN</t>
        </is>
      </c>
      <c r="E830" t="inlineStr">
        <is>
          <t>ÖRNSKÖLDSVIK</t>
        </is>
      </c>
      <c r="G830" t="n">
        <v>1.1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39566-2024</t>
        </is>
      </c>
      <c r="B831" s="1" t="n">
        <v>45552.3540625</v>
      </c>
      <c r="C831" s="1" t="n">
        <v>45960</v>
      </c>
      <c r="D831" t="inlineStr">
        <is>
          <t>VÄSTERNORRLANDS LÄN</t>
        </is>
      </c>
      <c r="E831" t="inlineStr">
        <is>
          <t>ÖRNSKÖLDSVIK</t>
        </is>
      </c>
      <c r="F831" t="inlineStr">
        <is>
          <t>Holmen skog AB</t>
        </is>
      </c>
      <c r="G831" t="n">
        <v>0.6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15414-2023</t>
        </is>
      </c>
      <c r="B832" s="1" t="n">
        <v>45019.70211805555</v>
      </c>
      <c r="C832" s="1" t="n">
        <v>45960</v>
      </c>
      <c r="D832" t="inlineStr">
        <is>
          <t>VÄSTERNORRLANDS LÄN</t>
        </is>
      </c>
      <c r="E832" t="inlineStr">
        <is>
          <t>ÖRNSKÖLDSVIK</t>
        </is>
      </c>
      <c r="G832" t="n">
        <v>6.6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49074-2023</t>
        </is>
      </c>
      <c r="B833" s="1" t="n">
        <v>45210</v>
      </c>
      <c r="C833" s="1" t="n">
        <v>45960</v>
      </c>
      <c r="D833" t="inlineStr">
        <is>
          <t>VÄSTERNORRLANDS LÄN</t>
        </is>
      </c>
      <c r="E833" t="inlineStr">
        <is>
          <t>ÖRNSKÖLDSVIK</t>
        </is>
      </c>
      <c r="F833" t="inlineStr">
        <is>
          <t>Holmen skog AB</t>
        </is>
      </c>
      <c r="G833" t="n">
        <v>2.3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57305-2023</t>
        </is>
      </c>
      <c r="B834" s="1" t="n">
        <v>45245.61770833333</v>
      </c>
      <c r="C834" s="1" t="n">
        <v>45960</v>
      </c>
      <c r="D834" t="inlineStr">
        <is>
          <t>VÄSTERNORRLANDS LÄN</t>
        </is>
      </c>
      <c r="E834" t="inlineStr">
        <is>
          <t>ÖRNSKÖLDSVIK</t>
        </is>
      </c>
      <c r="G834" t="n">
        <v>0.4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51303-2024</t>
        </is>
      </c>
      <c r="B835" s="1" t="n">
        <v>45604.30552083333</v>
      </c>
      <c r="C835" s="1" t="n">
        <v>45960</v>
      </c>
      <c r="D835" t="inlineStr">
        <is>
          <t>VÄSTERNORRLANDS LÄN</t>
        </is>
      </c>
      <c r="E835" t="inlineStr">
        <is>
          <t>ÖRNSKÖLDSVIK</t>
        </is>
      </c>
      <c r="F835" t="inlineStr">
        <is>
          <t>Holmen skog AB</t>
        </is>
      </c>
      <c r="G835" t="n">
        <v>1.2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2972-2023</t>
        </is>
      </c>
      <c r="B836" s="1" t="n">
        <v>44944</v>
      </c>
      <c r="C836" s="1" t="n">
        <v>45960</v>
      </c>
      <c r="D836" t="inlineStr">
        <is>
          <t>VÄSTERNORRLANDS LÄN</t>
        </is>
      </c>
      <c r="E836" t="inlineStr">
        <is>
          <t>ÖRNSKÖLDSVIK</t>
        </is>
      </c>
      <c r="G836" t="n">
        <v>10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11976-2022</t>
        </is>
      </c>
      <c r="B837" s="1" t="n">
        <v>44635</v>
      </c>
      <c r="C837" s="1" t="n">
        <v>45960</v>
      </c>
      <c r="D837" t="inlineStr">
        <is>
          <t>VÄSTERNORRLANDS LÄN</t>
        </is>
      </c>
      <c r="E837" t="inlineStr">
        <is>
          <t>ÖRNSKÖLDSVIK</t>
        </is>
      </c>
      <c r="G837" t="n">
        <v>11.9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25737-2022</t>
        </is>
      </c>
      <c r="B838" s="1" t="n">
        <v>44733.43085648148</v>
      </c>
      <c r="C838" s="1" t="n">
        <v>45960</v>
      </c>
      <c r="D838" t="inlineStr">
        <is>
          <t>VÄSTERNORRLANDS LÄN</t>
        </is>
      </c>
      <c r="E838" t="inlineStr">
        <is>
          <t>ÖRNSKÖLDSVIK</t>
        </is>
      </c>
      <c r="F838" t="inlineStr">
        <is>
          <t>Holmen skog AB</t>
        </is>
      </c>
      <c r="G838" t="n">
        <v>2.5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13242-2025</t>
        </is>
      </c>
      <c r="B839" s="1" t="n">
        <v>45735.47721064815</v>
      </c>
      <c r="C839" s="1" t="n">
        <v>45960</v>
      </c>
      <c r="D839" t="inlineStr">
        <is>
          <t>VÄSTERNORRLANDS LÄN</t>
        </is>
      </c>
      <c r="E839" t="inlineStr">
        <is>
          <t>ÖRNSKÖLDSVIK</t>
        </is>
      </c>
      <c r="G839" t="n">
        <v>1.9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4540-2025</t>
        </is>
      </c>
      <c r="B840" s="1" t="n">
        <v>45687.39223379629</v>
      </c>
      <c r="C840" s="1" t="n">
        <v>45960</v>
      </c>
      <c r="D840" t="inlineStr">
        <is>
          <t>VÄSTERNORRLANDS LÄN</t>
        </is>
      </c>
      <c r="E840" t="inlineStr">
        <is>
          <t>ÖRNSKÖLDSVIK</t>
        </is>
      </c>
      <c r="G840" t="n">
        <v>3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52088-2024</t>
        </is>
      </c>
      <c r="B841" s="1" t="n">
        <v>45608.39836805555</v>
      </c>
      <c r="C841" s="1" t="n">
        <v>45960</v>
      </c>
      <c r="D841" t="inlineStr">
        <is>
          <t>VÄSTERNORRLANDS LÄN</t>
        </is>
      </c>
      <c r="E841" t="inlineStr">
        <is>
          <t>ÖRNSKÖLDSVIK</t>
        </is>
      </c>
      <c r="F841" t="inlineStr">
        <is>
          <t>Holmen skog AB</t>
        </is>
      </c>
      <c r="G841" t="n">
        <v>2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12823-2023</t>
        </is>
      </c>
      <c r="B842" s="1" t="n">
        <v>45000</v>
      </c>
      <c r="C842" s="1" t="n">
        <v>45960</v>
      </c>
      <c r="D842" t="inlineStr">
        <is>
          <t>VÄSTERNORRLANDS LÄN</t>
        </is>
      </c>
      <c r="E842" t="inlineStr">
        <is>
          <t>ÖRNSKÖLDSVIK</t>
        </is>
      </c>
      <c r="G842" t="n">
        <v>5.8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58167-2023</t>
        </is>
      </c>
      <c r="B843" s="1" t="n">
        <v>45250.39577546297</v>
      </c>
      <c r="C843" s="1" t="n">
        <v>45960</v>
      </c>
      <c r="D843" t="inlineStr">
        <is>
          <t>VÄSTERNORRLANDS LÄN</t>
        </is>
      </c>
      <c r="E843" t="inlineStr">
        <is>
          <t>ÖRNSKÖLDSVIK</t>
        </is>
      </c>
      <c r="F843" t="inlineStr">
        <is>
          <t>Holmen skog AB</t>
        </is>
      </c>
      <c r="G843" t="n">
        <v>1.8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34917-2024</t>
        </is>
      </c>
      <c r="B844" s="1" t="n">
        <v>45527.43394675926</v>
      </c>
      <c r="C844" s="1" t="n">
        <v>45960</v>
      </c>
      <c r="D844" t="inlineStr">
        <is>
          <t>VÄSTERNORRLANDS LÄN</t>
        </is>
      </c>
      <c r="E844" t="inlineStr">
        <is>
          <t>ÖRNSKÖLDSVIK</t>
        </is>
      </c>
      <c r="G844" t="n">
        <v>4.3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3382-2025</t>
        </is>
      </c>
      <c r="B845" s="1" t="n">
        <v>45680.34305555555</v>
      </c>
      <c r="C845" s="1" t="n">
        <v>45960</v>
      </c>
      <c r="D845" t="inlineStr">
        <is>
          <t>VÄSTERNORRLANDS LÄN</t>
        </is>
      </c>
      <c r="E845" t="inlineStr">
        <is>
          <t>ÖRNSKÖLDSVIK</t>
        </is>
      </c>
      <c r="G845" t="n">
        <v>3.1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1968-2023</t>
        </is>
      </c>
      <c r="B846" s="1" t="n">
        <v>44938</v>
      </c>
      <c r="C846" s="1" t="n">
        <v>45960</v>
      </c>
      <c r="D846" t="inlineStr">
        <is>
          <t>VÄSTERNORRLANDS LÄN</t>
        </is>
      </c>
      <c r="E846" t="inlineStr">
        <is>
          <t>ÖRNSKÖLDSVIK</t>
        </is>
      </c>
      <c r="G846" t="n">
        <v>1.5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23100-2023</t>
        </is>
      </c>
      <c r="B847" s="1" t="n">
        <v>45075</v>
      </c>
      <c r="C847" s="1" t="n">
        <v>45960</v>
      </c>
      <c r="D847" t="inlineStr">
        <is>
          <t>VÄSTERNORRLANDS LÄN</t>
        </is>
      </c>
      <c r="E847" t="inlineStr">
        <is>
          <t>ÖRNSKÖLDSVIK</t>
        </is>
      </c>
      <c r="G847" t="n">
        <v>0.2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28338-2024</t>
        </is>
      </c>
      <c r="B848" s="1" t="n">
        <v>45477</v>
      </c>
      <c r="C848" s="1" t="n">
        <v>45960</v>
      </c>
      <c r="D848" t="inlineStr">
        <is>
          <t>VÄSTERNORRLANDS LÄN</t>
        </is>
      </c>
      <c r="E848" t="inlineStr">
        <is>
          <t>ÖRNSKÖLDSVIK</t>
        </is>
      </c>
      <c r="G848" t="n">
        <v>4.3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24867-2023</t>
        </is>
      </c>
      <c r="B849" s="1" t="n">
        <v>45085</v>
      </c>
      <c r="C849" s="1" t="n">
        <v>45960</v>
      </c>
      <c r="D849" t="inlineStr">
        <is>
          <t>VÄSTERNORRLANDS LÄN</t>
        </is>
      </c>
      <c r="E849" t="inlineStr">
        <is>
          <t>ÖRNSKÖLDSVIK</t>
        </is>
      </c>
      <c r="F849" t="inlineStr">
        <is>
          <t>Holmen skog AB</t>
        </is>
      </c>
      <c r="G849" t="n">
        <v>1.8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25210-2023</t>
        </is>
      </c>
      <c r="B850" s="1" t="n">
        <v>45079</v>
      </c>
      <c r="C850" s="1" t="n">
        <v>45960</v>
      </c>
      <c r="D850" t="inlineStr">
        <is>
          <t>VÄSTERNORRLANDS LÄN</t>
        </is>
      </c>
      <c r="E850" t="inlineStr">
        <is>
          <t>ÖRNSKÖLDSVIK</t>
        </is>
      </c>
      <c r="G850" t="n">
        <v>5.1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15702-2022</t>
        </is>
      </c>
      <c r="B851" s="1" t="n">
        <v>44663</v>
      </c>
      <c r="C851" s="1" t="n">
        <v>45960</v>
      </c>
      <c r="D851" t="inlineStr">
        <is>
          <t>VÄSTERNORRLANDS LÄN</t>
        </is>
      </c>
      <c r="E851" t="inlineStr">
        <is>
          <t>ÖRNSKÖLDSVIK</t>
        </is>
      </c>
      <c r="G851" t="n">
        <v>2.6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5046-2025</t>
        </is>
      </c>
      <c r="B852" s="1" t="n">
        <v>45691</v>
      </c>
      <c r="C852" s="1" t="n">
        <v>45960</v>
      </c>
      <c r="D852" t="inlineStr">
        <is>
          <t>VÄSTERNORRLANDS LÄN</t>
        </is>
      </c>
      <c r="E852" t="inlineStr">
        <is>
          <t>ÖRNSKÖLDSVIK</t>
        </is>
      </c>
      <c r="G852" t="n">
        <v>1.1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44316-2024</t>
        </is>
      </c>
      <c r="B853" s="1" t="n">
        <v>45573.58326388889</v>
      </c>
      <c r="C853" s="1" t="n">
        <v>45960</v>
      </c>
      <c r="D853" t="inlineStr">
        <is>
          <t>VÄSTERNORRLANDS LÄN</t>
        </is>
      </c>
      <c r="E853" t="inlineStr">
        <is>
          <t>ÖRNSKÖLDSVIK</t>
        </is>
      </c>
      <c r="F853" t="inlineStr">
        <is>
          <t>Holmen skog AB</t>
        </is>
      </c>
      <c r="G853" t="n">
        <v>1.2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352-2022</t>
        </is>
      </c>
      <c r="B854" s="1" t="n">
        <v>44564</v>
      </c>
      <c r="C854" s="1" t="n">
        <v>45960</v>
      </c>
      <c r="D854" t="inlineStr">
        <is>
          <t>VÄSTERNORRLANDS LÄN</t>
        </is>
      </c>
      <c r="E854" t="inlineStr">
        <is>
          <t>ÖRNSKÖLDSVIK</t>
        </is>
      </c>
      <c r="G854" t="n">
        <v>7.2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30056-2024</t>
        </is>
      </c>
      <c r="B855" s="1" t="n">
        <v>45488.94775462963</v>
      </c>
      <c r="C855" s="1" t="n">
        <v>45960</v>
      </c>
      <c r="D855" t="inlineStr">
        <is>
          <t>VÄSTERNORRLANDS LÄN</t>
        </is>
      </c>
      <c r="E855" t="inlineStr">
        <is>
          <t>ÖRNSKÖLDSVIK</t>
        </is>
      </c>
      <c r="F855" t="inlineStr">
        <is>
          <t>SCA</t>
        </is>
      </c>
      <c r="G855" t="n">
        <v>6.1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2417-2021</t>
        </is>
      </c>
      <c r="B856" s="1" t="n">
        <v>44214</v>
      </c>
      <c r="C856" s="1" t="n">
        <v>45960</v>
      </c>
      <c r="D856" t="inlineStr">
        <is>
          <t>VÄSTERNORRLANDS LÄN</t>
        </is>
      </c>
      <c r="E856" t="inlineStr">
        <is>
          <t>ÖRNSKÖLDSVIK</t>
        </is>
      </c>
      <c r="G856" t="n">
        <v>1.2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33129-2022</t>
        </is>
      </c>
      <c r="B857" s="1" t="n">
        <v>44785</v>
      </c>
      <c r="C857" s="1" t="n">
        <v>45960</v>
      </c>
      <c r="D857" t="inlineStr">
        <is>
          <t>VÄSTERNORRLANDS LÄN</t>
        </is>
      </c>
      <c r="E857" t="inlineStr">
        <is>
          <t>ÖRNSKÖLDSVIK</t>
        </is>
      </c>
      <c r="G857" t="n">
        <v>1.9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2656-2021</t>
        </is>
      </c>
      <c r="B858" s="1" t="n">
        <v>44215</v>
      </c>
      <c r="C858" s="1" t="n">
        <v>45960</v>
      </c>
      <c r="D858" t="inlineStr">
        <is>
          <t>VÄSTERNORRLANDS LÄN</t>
        </is>
      </c>
      <c r="E858" t="inlineStr">
        <is>
          <t>ÖRNSKÖLDSVIK</t>
        </is>
      </c>
      <c r="G858" t="n">
        <v>1.5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25308-2023</t>
        </is>
      </c>
      <c r="B859" s="1" t="n">
        <v>45086.93850694445</v>
      </c>
      <c r="C859" s="1" t="n">
        <v>45960</v>
      </c>
      <c r="D859" t="inlineStr">
        <is>
          <t>VÄSTERNORRLANDS LÄN</t>
        </is>
      </c>
      <c r="E859" t="inlineStr">
        <is>
          <t>ÖRNSKÖLDSVIK</t>
        </is>
      </c>
      <c r="F859" t="inlineStr">
        <is>
          <t>SCA</t>
        </is>
      </c>
      <c r="G859" t="n">
        <v>1.4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32406-2023</t>
        </is>
      </c>
      <c r="B860" s="1" t="n">
        <v>45110</v>
      </c>
      <c r="C860" s="1" t="n">
        <v>45960</v>
      </c>
      <c r="D860" t="inlineStr">
        <is>
          <t>VÄSTERNORRLANDS LÄN</t>
        </is>
      </c>
      <c r="E860" t="inlineStr">
        <is>
          <t>ÖRNSKÖLDSVIK</t>
        </is>
      </c>
      <c r="G860" t="n">
        <v>0.9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61305-2023</t>
        </is>
      </c>
      <c r="B861" s="1" t="n">
        <v>45264.56385416666</v>
      </c>
      <c r="C861" s="1" t="n">
        <v>45960</v>
      </c>
      <c r="D861" t="inlineStr">
        <is>
          <t>VÄSTERNORRLANDS LÄN</t>
        </is>
      </c>
      <c r="E861" t="inlineStr">
        <is>
          <t>ÖRNSKÖLDSVIK</t>
        </is>
      </c>
      <c r="G861" t="n">
        <v>6.2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2931-2025</t>
        </is>
      </c>
      <c r="B862" s="1" t="n">
        <v>45678.359375</v>
      </c>
      <c r="C862" s="1" t="n">
        <v>45960</v>
      </c>
      <c r="D862" t="inlineStr">
        <is>
          <t>VÄSTERNORRLANDS LÄN</t>
        </is>
      </c>
      <c r="E862" t="inlineStr">
        <is>
          <t>ÖRNSKÖLDSVIK</t>
        </is>
      </c>
      <c r="G862" t="n">
        <v>2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1559-2024</t>
        </is>
      </c>
      <c r="B863" s="1" t="n">
        <v>45306</v>
      </c>
      <c r="C863" s="1" t="n">
        <v>45960</v>
      </c>
      <c r="D863" t="inlineStr">
        <is>
          <t>VÄSTERNORRLANDS LÄN</t>
        </is>
      </c>
      <c r="E863" t="inlineStr">
        <is>
          <t>ÖRNSKÖLDSVIK</t>
        </is>
      </c>
      <c r="F863" t="inlineStr">
        <is>
          <t>Holmen skog AB</t>
        </is>
      </c>
      <c r="G863" t="n">
        <v>3.7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27163-2022</t>
        </is>
      </c>
      <c r="B864" s="1" t="n">
        <v>44741</v>
      </c>
      <c r="C864" s="1" t="n">
        <v>45960</v>
      </c>
      <c r="D864" t="inlineStr">
        <is>
          <t>VÄSTERNORRLANDS LÄN</t>
        </is>
      </c>
      <c r="E864" t="inlineStr">
        <is>
          <t>ÖRNSKÖLDSVIK</t>
        </is>
      </c>
      <c r="G864" t="n">
        <v>0.7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38566-2023</t>
        </is>
      </c>
      <c r="B865" s="1" t="n">
        <v>45162.61341435185</v>
      </c>
      <c r="C865" s="1" t="n">
        <v>45960</v>
      </c>
      <c r="D865" t="inlineStr">
        <is>
          <t>VÄSTERNORRLANDS LÄN</t>
        </is>
      </c>
      <c r="E865" t="inlineStr">
        <is>
          <t>ÖRNSKÖLDSVIK</t>
        </is>
      </c>
      <c r="F865" t="inlineStr">
        <is>
          <t>Holmen skog AB</t>
        </is>
      </c>
      <c r="G865" t="n">
        <v>2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15196-2024</t>
        </is>
      </c>
      <c r="B866" s="1" t="n">
        <v>45400</v>
      </c>
      <c r="C866" s="1" t="n">
        <v>45960</v>
      </c>
      <c r="D866" t="inlineStr">
        <is>
          <t>VÄSTERNORRLANDS LÄN</t>
        </is>
      </c>
      <c r="E866" t="inlineStr">
        <is>
          <t>ÖRNSKÖLDSVIK</t>
        </is>
      </c>
      <c r="G866" t="n">
        <v>0.9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44522-2022</t>
        </is>
      </c>
      <c r="B867" s="1" t="n">
        <v>44840</v>
      </c>
      <c r="C867" s="1" t="n">
        <v>45960</v>
      </c>
      <c r="D867" t="inlineStr">
        <is>
          <t>VÄSTERNORRLANDS LÄN</t>
        </is>
      </c>
      <c r="E867" t="inlineStr">
        <is>
          <t>ÖRNSKÖLDSVIK</t>
        </is>
      </c>
      <c r="G867" t="n">
        <v>1.2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21418-2025</t>
        </is>
      </c>
      <c r="B868" s="1" t="n">
        <v>45692</v>
      </c>
      <c r="C868" s="1" t="n">
        <v>45960</v>
      </c>
      <c r="D868" t="inlineStr">
        <is>
          <t>VÄSTERNORRLANDS LÄN</t>
        </is>
      </c>
      <c r="E868" t="inlineStr">
        <is>
          <t>ÖRNSKÖLDSVIK</t>
        </is>
      </c>
      <c r="G868" t="n">
        <v>1.8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5103-2024</t>
        </is>
      </c>
      <c r="B869" s="1" t="n">
        <v>45330</v>
      </c>
      <c r="C869" s="1" t="n">
        <v>45960</v>
      </c>
      <c r="D869" t="inlineStr">
        <is>
          <t>VÄSTERNORRLANDS LÄN</t>
        </is>
      </c>
      <c r="E869" t="inlineStr">
        <is>
          <t>ÖRNSKÖLDSVIK</t>
        </is>
      </c>
      <c r="G869" t="n">
        <v>1.1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65688-2020</t>
        </is>
      </c>
      <c r="B870" s="1" t="n">
        <v>44174</v>
      </c>
      <c r="C870" s="1" t="n">
        <v>45960</v>
      </c>
      <c r="D870" t="inlineStr">
        <is>
          <t>VÄSTERNORRLANDS LÄN</t>
        </is>
      </c>
      <c r="E870" t="inlineStr">
        <is>
          <t>ÖRNSKÖLDSVIK</t>
        </is>
      </c>
      <c r="F870" t="inlineStr">
        <is>
          <t>Holmen skog AB</t>
        </is>
      </c>
      <c r="G870" t="n">
        <v>1.4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373-2025</t>
        </is>
      </c>
      <c r="B871" s="1" t="n">
        <v>45661.62334490741</v>
      </c>
      <c r="C871" s="1" t="n">
        <v>45960</v>
      </c>
      <c r="D871" t="inlineStr">
        <is>
          <t>VÄSTERNORRLANDS LÄN</t>
        </is>
      </c>
      <c r="E871" t="inlineStr">
        <is>
          <t>ÖRNSKÖLDSVIK</t>
        </is>
      </c>
      <c r="G871" t="n">
        <v>0.3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11308-2024</t>
        </is>
      </c>
      <c r="B872" s="1" t="n">
        <v>45371</v>
      </c>
      <c r="C872" s="1" t="n">
        <v>45960</v>
      </c>
      <c r="D872" t="inlineStr">
        <is>
          <t>VÄSTERNORRLANDS LÄN</t>
        </is>
      </c>
      <c r="E872" t="inlineStr">
        <is>
          <t>ÖRNSKÖLDSVIK</t>
        </is>
      </c>
      <c r="F872" t="inlineStr">
        <is>
          <t>Kyrkan</t>
        </is>
      </c>
      <c r="G872" t="n">
        <v>0.8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9379-2025</t>
        </is>
      </c>
      <c r="B873" s="1" t="n">
        <v>45715.34306712963</v>
      </c>
      <c r="C873" s="1" t="n">
        <v>45960</v>
      </c>
      <c r="D873" t="inlineStr">
        <is>
          <t>VÄSTERNORRLANDS LÄN</t>
        </is>
      </c>
      <c r="E873" t="inlineStr">
        <is>
          <t>ÖRNSKÖLDSVIK</t>
        </is>
      </c>
      <c r="G873" t="n">
        <v>2.1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56023-2022</t>
        </is>
      </c>
      <c r="B874" s="1" t="n">
        <v>44887</v>
      </c>
      <c r="C874" s="1" t="n">
        <v>45960</v>
      </c>
      <c r="D874" t="inlineStr">
        <is>
          <t>VÄSTERNORRLANDS LÄN</t>
        </is>
      </c>
      <c r="E874" t="inlineStr">
        <is>
          <t>ÖRNSKÖLDSVIK</t>
        </is>
      </c>
      <c r="G874" t="n">
        <v>1.5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33901-2023</t>
        </is>
      </c>
      <c r="B875" s="1" t="n">
        <v>45122</v>
      </c>
      <c r="C875" s="1" t="n">
        <v>45960</v>
      </c>
      <c r="D875" t="inlineStr">
        <is>
          <t>VÄSTERNORRLANDS LÄN</t>
        </is>
      </c>
      <c r="E875" t="inlineStr">
        <is>
          <t>ÖRNSKÖLDSVIK</t>
        </is>
      </c>
      <c r="G875" t="n">
        <v>2.8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38033-2024</t>
        </is>
      </c>
      <c r="B876" s="1" t="n">
        <v>45544</v>
      </c>
      <c r="C876" s="1" t="n">
        <v>45960</v>
      </c>
      <c r="D876" t="inlineStr">
        <is>
          <t>VÄSTERNORRLANDS LÄN</t>
        </is>
      </c>
      <c r="E876" t="inlineStr">
        <is>
          <t>ÖRNSKÖLDSVIK</t>
        </is>
      </c>
      <c r="G876" t="n">
        <v>1.2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5595-2023</t>
        </is>
      </c>
      <c r="B877" s="1" t="n">
        <v>44960</v>
      </c>
      <c r="C877" s="1" t="n">
        <v>45960</v>
      </c>
      <c r="D877" t="inlineStr">
        <is>
          <t>VÄSTERNORRLANDS LÄN</t>
        </is>
      </c>
      <c r="E877" t="inlineStr">
        <is>
          <t>ÖRNSKÖLDSVIK</t>
        </is>
      </c>
      <c r="G877" t="n">
        <v>22.8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38087-2024</t>
        </is>
      </c>
      <c r="B878" s="1" t="n">
        <v>45545</v>
      </c>
      <c r="C878" s="1" t="n">
        <v>45960</v>
      </c>
      <c r="D878" t="inlineStr">
        <is>
          <t>VÄSTERNORRLANDS LÄN</t>
        </is>
      </c>
      <c r="E878" t="inlineStr">
        <is>
          <t>ÖRNSKÖLDSVIK</t>
        </is>
      </c>
      <c r="G878" t="n">
        <v>13.3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67448-2021</t>
        </is>
      </c>
      <c r="B879" s="1" t="n">
        <v>44524</v>
      </c>
      <c r="C879" s="1" t="n">
        <v>45960</v>
      </c>
      <c r="D879" t="inlineStr">
        <is>
          <t>VÄSTERNORRLANDS LÄN</t>
        </is>
      </c>
      <c r="E879" t="inlineStr">
        <is>
          <t>ÖRNSKÖLDSVIK</t>
        </is>
      </c>
      <c r="F879" t="inlineStr">
        <is>
          <t>Holmen skog AB</t>
        </is>
      </c>
      <c r="G879" t="n">
        <v>1.7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68315-2021</t>
        </is>
      </c>
      <c r="B880" s="1" t="n">
        <v>44526</v>
      </c>
      <c r="C880" s="1" t="n">
        <v>45960</v>
      </c>
      <c r="D880" t="inlineStr">
        <is>
          <t>VÄSTERNORRLANDS LÄN</t>
        </is>
      </c>
      <c r="E880" t="inlineStr">
        <is>
          <t>ÖRNSKÖLDSVIK</t>
        </is>
      </c>
      <c r="G880" t="n">
        <v>1.8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40508-2024</t>
        </is>
      </c>
      <c r="B881" s="1" t="n">
        <v>45555.58267361111</v>
      </c>
      <c r="C881" s="1" t="n">
        <v>45960</v>
      </c>
      <c r="D881" t="inlineStr">
        <is>
          <t>VÄSTERNORRLANDS LÄN</t>
        </is>
      </c>
      <c r="E881" t="inlineStr">
        <is>
          <t>ÖRNSKÖLDSVIK</t>
        </is>
      </c>
      <c r="F881" t="inlineStr">
        <is>
          <t>Holmen skog AB</t>
        </is>
      </c>
      <c r="G881" t="n">
        <v>3.1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61699-2024</t>
        </is>
      </c>
      <c r="B882" s="1" t="n">
        <v>45647.81799768518</v>
      </c>
      <c r="C882" s="1" t="n">
        <v>45960</v>
      </c>
      <c r="D882" t="inlineStr">
        <is>
          <t>VÄSTERNORRLANDS LÄN</t>
        </is>
      </c>
      <c r="E882" t="inlineStr">
        <is>
          <t>ÖRNSKÖLDSVIK</t>
        </is>
      </c>
      <c r="G882" t="n">
        <v>1.4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52996-2024</t>
        </is>
      </c>
      <c r="B883" s="1" t="n">
        <v>45611.38575231482</v>
      </c>
      <c r="C883" s="1" t="n">
        <v>45960</v>
      </c>
      <c r="D883" t="inlineStr">
        <is>
          <t>VÄSTERNORRLANDS LÄN</t>
        </is>
      </c>
      <c r="E883" t="inlineStr">
        <is>
          <t>ÖRNSKÖLDSVIK</t>
        </is>
      </c>
      <c r="F883" t="inlineStr">
        <is>
          <t>SCA</t>
        </is>
      </c>
      <c r="G883" t="n">
        <v>2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31859-2024</t>
        </is>
      </c>
      <c r="B884" s="1" t="n">
        <v>45509.69664351852</v>
      </c>
      <c r="C884" s="1" t="n">
        <v>45960</v>
      </c>
      <c r="D884" t="inlineStr">
        <is>
          <t>VÄSTERNORRLANDS LÄN</t>
        </is>
      </c>
      <c r="E884" t="inlineStr">
        <is>
          <t>ÖRNSKÖLDSVIK</t>
        </is>
      </c>
      <c r="G884" t="n">
        <v>2.7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42321-2024</t>
        </is>
      </c>
      <c r="B885" s="1" t="n">
        <v>45562.64748842592</v>
      </c>
      <c r="C885" s="1" t="n">
        <v>45960</v>
      </c>
      <c r="D885" t="inlineStr">
        <is>
          <t>VÄSTERNORRLANDS LÄN</t>
        </is>
      </c>
      <c r="E885" t="inlineStr">
        <is>
          <t>ÖRNSKÖLDSVIK</t>
        </is>
      </c>
      <c r="F885" t="inlineStr">
        <is>
          <t>Holmen skog AB</t>
        </is>
      </c>
      <c r="G885" t="n">
        <v>0.5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27938-2024</t>
        </is>
      </c>
      <c r="B886" s="1" t="n">
        <v>45476</v>
      </c>
      <c r="C886" s="1" t="n">
        <v>45960</v>
      </c>
      <c r="D886" t="inlineStr">
        <is>
          <t>VÄSTERNORRLANDS LÄN</t>
        </is>
      </c>
      <c r="E886" t="inlineStr">
        <is>
          <t>ÖRNSKÖLDSVIK</t>
        </is>
      </c>
      <c r="G886" t="n">
        <v>0.7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43236-2023</t>
        </is>
      </c>
      <c r="B887" s="1" t="n">
        <v>45183.47719907408</v>
      </c>
      <c r="C887" s="1" t="n">
        <v>45960</v>
      </c>
      <c r="D887" t="inlineStr">
        <is>
          <t>VÄSTERNORRLANDS LÄN</t>
        </is>
      </c>
      <c r="E887" t="inlineStr">
        <is>
          <t>ÖRNSKÖLDSVIK</t>
        </is>
      </c>
      <c r="F887" t="inlineStr">
        <is>
          <t>Holmen skog AB</t>
        </is>
      </c>
      <c r="G887" t="n">
        <v>1.3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54599-2024</t>
        </is>
      </c>
      <c r="B888" s="1" t="n">
        <v>45617.67974537037</v>
      </c>
      <c r="C888" s="1" t="n">
        <v>45960</v>
      </c>
      <c r="D888" t="inlineStr">
        <is>
          <t>VÄSTERNORRLANDS LÄN</t>
        </is>
      </c>
      <c r="E888" t="inlineStr">
        <is>
          <t>ÖRNSKÖLDSVIK</t>
        </is>
      </c>
      <c r="F888" t="inlineStr">
        <is>
          <t>Holmen skog AB</t>
        </is>
      </c>
      <c r="G888" t="n">
        <v>5.8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54625-2024</t>
        </is>
      </c>
      <c r="B889" s="1" t="n">
        <v>45617.80711805556</v>
      </c>
      <c r="C889" s="1" t="n">
        <v>45960</v>
      </c>
      <c r="D889" t="inlineStr">
        <is>
          <t>VÄSTERNORRLANDS LÄN</t>
        </is>
      </c>
      <c r="E889" t="inlineStr">
        <is>
          <t>ÖRNSKÖLDSVIK</t>
        </is>
      </c>
      <c r="F889" t="inlineStr">
        <is>
          <t>Holmen skog AB</t>
        </is>
      </c>
      <c r="G889" t="n">
        <v>1.3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61098-2024</t>
        </is>
      </c>
      <c r="B890" s="1" t="n">
        <v>45645.54953703703</v>
      </c>
      <c r="C890" s="1" t="n">
        <v>45960</v>
      </c>
      <c r="D890" t="inlineStr">
        <is>
          <t>VÄSTERNORRLANDS LÄN</t>
        </is>
      </c>
      <c r="E890" t="inlineStr">
        <is>
          <t>ÖRNSKÖLDSVIK</t>
        </is>
      </c>
      <c r="G890" t="n">
        <v>8.699999999999999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61122-2024</t>
        </is>
      </c>
      <c r="B891" s="1" t="n">
        <v>45645.57083333333</v>
      </c>
      <c r="C891" s="1" t="n">
        <v>45960</v>
      </c>
      <c r="D891" t="inlineStr">
        <is>
          <t>VÄSTERNORRLANDS LÄN</t>
        </is>
      </c>
      <c r="E891" t="inlineStr">
        <is>
          <t>ÖRNSKÖLDSVIK</t>
        </is>
      </c>
      <c r="G891" t="n">
        <v>1.6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57498-2022</t>
        </is>
      </c>
      <c r="B892" s="1" t="n">
        <v>44896.6365162037</v>
      </c>
      <c r="C892" s="1" t="n">
        <v>45960</v>
      </c>
      <c r="D892" t="inlineStr">
        <is>
          <t>VÄSTERNORRLANDS LÄN</t>
        </is>
      </c>
      <c r="E892" t="inlineStr">
        <is>
          <t>ÖRNSKÖLDSVIK</t>
        </is>
      </c>
      <c r="F892" t="inlineStr">
        <is>
          <t>Holmen skog AB</t>
        </is>
      </c>
      <c r="G892" t="n">
        <v>3.1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62357-2022</t>
        </is>
      </c>
      <c r="B893" s="1" t="n">
        <v>44923.62614583333</v>
      </c>
      <c r="C893" s="1" t="n">
        <v>45960</v>
      </c>
      <c r="D893" t="inlineStr">
        <is>
          <t>VÄSTERNORRLANDS LÄN</t>
        </is>
      </c>
      <c r="E893" t="inlineStr">
        <is>
          <t>ÖRNSKÖLDSVIK</t>
        </is>
      </c>
      <c r="G893" t="n">
        <v>3.4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61244-2022</t>
        </is>
      </c>
      <c r="B894" s="1" t="n">
        <v>44915.57413194444</v>
      </c>
      <c r="C894" s="1" t="n">
        <v>45960</v>
      </c>
      <c r="D894" t="inlineStr">
        <is>
          <t>VÄSTERNORRLANDS LÄN</t>
        </is>
      </c>
      <c r="E894" t="inlineStr">
        <is>
          <t>ÖRNSKÖLDSVIK</t>
        </is>
      </c>
      <c r="G894" t="n">
        <v>1.3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102-2025</t>
        </is>
      </c>
      <c r="B895" s="1" t="n">
        <v>45649</v>
      </c>
      <c r="C895" s="1" t="n">
        <v>45960</v>
      </c>
      <c r="D895" t="inlineStr">
        <is>
          <t>VÄSTERNORRLANDS LÄN</t>
        </is>
      </c>
      <c r="E895" t="inlineStr">
        <is>
          <t>ÖRNSKÖLDSVIK</t>
        </is>
      </c>
      <c r="G895" t="n">
        <v>1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13785-2025</t>
        </is>
      </c>
      <c r="B896" s="1" t="n">
        <v>45737.45123842593</v>
      </c>
      <c r="C896" s="1" t="n">
        <v>45960</v>
      </c>
      <c r="D896" t="inlineStr">
        <is>
          <t>VÄSTERNORRLANDS LÄN</t>
        </is>
      </c>
      <c r="E896" t="inlineStr">
        <is>
          <t>ÖRNSKÖLDSVIK</t>
        </is>
      </c>
      <c r="G896" t="n">
        <v>1.3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27801-2022</t>
        </is>
      </c>
      <c r="B897" s="1" t="n">
        <v>44743.57354166666</v>
      </c>
      <c r="C897" s="1" t="n">
        <v>45960</v>
      </c>
      <c r="D897" t="inlineStr">
        <is>
          <t>VÄSTERNORRLANDS LÄN</t>
        </is>
      </c>
      <c r="E897" t="inlineStr">
        <is>
          <t>ÖRNSKÖLDSVIK</t>
        </is>
      </c>
      <c r="G897" t="n">
        <v>3.3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39739-2022</t>
        </is>
      </c>
      <c r="B898" s="1" t="n">
        <v>44819</v>
      </c>
      <c r="C898" s="1" t="n">
        <v>45960</v>
      </c>
      <c r="D898" t="inlineStr">
        <is>
          <t>VÄSTERNORRLANDS LÄN</t>
        </is>
      </c>
      <c r="E898" t="inlineStr">
        <is>
          <t>ÖRNSKÖLDSVIK</t>
        </is>
      </c>
      <c r="G898" t="n">
        <v>3.4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12475-2022</t>
        </is>
      </c>
      <c r="B899" s="1" t="n">
        <v>44638</v>
      </c>
      <c r="C899" s="1" t="n">
        <v>45960</v>
      </c>
      <c r="D899" t="inlineStr">
        <is>
          <t>VÄSTERNORRLANDS LÄN</t>
        </is>
      </c>
      <c r="E899" t="inlineStr">
        <is>
          <t>ÖRNSKÖLDSVIK</t>
        </is>
      </c>
      <c r="G899" t="n">
        <v>1.7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46210-2024</t>
        </is>
      </c>
      <c r="B900" s="1" t="n">
        <v>45581.55181712963</v>
      </c>
      <c r="C900" s="1" t="n">
        <v>45960</v>
      </c>
      <c r="D900" t="inlineStr">
        <is>
          <t>VÄSTERNORRLANDS LÄN</t>
        </is>
      </c>
      <c r="E900" t="inlineStr">
        <is>
          <t>ÖRNSKÖLDSVIK</t>
        </is>
      </c>
      <c r="G900" t="n">
        <v>1.5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46215-2024</t>
        </is>
      </c>
      <c r="B901" s="1" t="n">
        <v>45581.55956018518</v>
      </c>
      <c r="C901" s="1" t="n">
        <v>45960</v>
      </c>
      <c r="D901" t="inlineStr">
        <is>
          <t>VÄSTERNORRLANDS LÄN</t>
        </is>
      </c>
      <c r="E901" t="inlineStr">
        <is>
          <t>ÖRNSKÖLDSVIK</t>
        </is>
      </c>
      <c r="G901" t="n">
        <v>0.5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42347-2023</t>
        </is>
      </c>
      <c r="B902" s="1" t="n">
        <v>45180</v>
      </c>
      <c r="C902" s="1" t="n">
        <v>45960</v>
      </c>
      <c r="D902" t="inlineStr">
        <is>
          <t>VÄSTERNORRLANDS LÄN</t>
        </is>
      </c>
      <c r="E902" t="inlineStr">
        <is>
          <t>ÖRNSKÖLDSVIK</t>
        </is>
      </c>
      <c r="G902" t="n">
        <v>1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59485-2024</t>
        </is>
      </c>
      <c r="B903" s="1" t="n">
        <v>45638.5315625</v>
      </c>
      <c r="C903" s="1" t="n">
        <v>45960</v>
      </c>
      <c r="D903" t="inlineStr">
        <is>
          <t>VÄSTERNORRLANDS LÄN</t>
        </is>
      </c>
      <c r="E903" t="inlineStr">
        <is>
          <t>ÖRNSKÖLDSVIK</t>
        </is>
      </c>
      <c r="F903" t="inlineStr">
        <is>
          <t>SCA</t>
        </is>
      </c>
      <c r="G903" t="n">
        <v>3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51054-2023</t>
        </is>
      </c>
      <c r="B904" s="1" t="n">
        <v>45218.64065972222</v>
      </c>
      <c r="C904" s="1" t="n">
        <v>45960</v>
      </c>
      <c r="D904" t="inlineStr">
        <is>
          <t>VÄSTERNORRLANDS LÄN</t>
        </is>
      </c>
      <c r="E904" t="inlineStr">
        <is>
          <t>ÖRNSKÖLDSVIK</t>
        </is>
      </c>
      <c r="F904" t="inlineStr">
        <is>
          <t>Holmen skog AB</t>
        </is>
      </c>
      <c r="G904" t="n">
        <v>1.1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51070-2023</t>
        </is>
      </c>
      <c r="B905" s="1" t="n">
        <v>45218</v>
      </c>
      <c r="C905" s="1" t="n">
        <v>45960</v>
      </c>
      <c r="D905" t="inlineStr">
        <is>
          <t>VÄSTERNORRLANDS LÄN</t>
        </is>
      </c>
      <c r="E905" t="inlineStr">
        <is>
          <t>ÖRNSKÖLDSVIK</t>
        </is>
      </c>
      <c r="F905" t="inlineStr">
        <is>
          <t>Holmen skog AB</t>
        </is>
      </c>
      <c r="G905" t="n">
        <v>1.2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62636-2021</t>
        </is>
      </c>
      <c r="B906" s="1" t="n">
        <v>44503</v>
      </c>
      <c r="C906" s="1" t="n">
        <v>45960</v>
      </c>
      <c r="D906" t="inlineStr">
        <is>
          <t>VÄSTERNORRLANDS LÄN</t>
        </is>
      </c>
      <c r="E906" t="inlineStr">
        <is>
          <t>ÖRNSKÖLDSVIK</t>
        </is>
      </c>
      <c r="G906" t="n">
        <v>1.9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68324-2021</t>
        </is>
      </c>
      <c r="B907" s="1" t="n">
        <v>44526.96865740741</v>
      </c>
      <c r="C907" s="1" t="n">
        <v>45960</v>
      </c>
      <c r="D907" t="inlineStr">
        <is>
          <t>VÄSTERNORRLANDS LÄN</t>
        </is>
      </c>
      <c r="E907" t="inlineStr">
        <is>
          <t>ÖRNSKÖLDSVIK</t>
        </is>
      </c>
      <c r="G907" t="n">
        <v>2.5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14201-2023</t>
        </is>
      </c>
      <c r="B908" s="1" t="n">
        <v>45009</v>
      </c>
      <c r="C908" s="1" t="n">
        <v>45960</v>
      </c>
      <c r="D908" t="inlineStr">
        <is>
          <t>VÄSTERNORRLANDS LÄN</t>
        </is>
      </c>
      <c r="E908" t="inlineStr">
        <is>
          <t>ÖRNSKÖLDSVIK</t>
        </is>
      </c>
      <c r="G908" t="n">
        <v>1.8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34632-2023</t>
        </is>
      </c>
      <c r="B909" s="1" t="n">
        <v>45140.63787037037</v>
      </c>
      <c r="C909" s="1" t="n">
        <v>45960</v>
      </c>
      <c r="D909" t="inlineStr">
        <is>
          <t>VÄSTERNORRLANDS LÄN</t>
        </is>
      </c>
      <c r="E909" t="inlineStr">
        <is>
          <t>ÖRNSKÖLDSVIK</t>
        </is>
      </c>
      <c r="F909" t="inlineStr">
        <is>
          <t>Holmen skog AB</t>
        </is>
      </c>
      <c r="G909" t="n">
        <v>4.7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45773-2024</t>
        </is>
      </c>
      <c r="B910" s="1" t="n">
        <v>45579.65280092593</v>
      </c>
      <c r="C910" s="1" t="n">
        <v>45960</v>
      </c>
      <c r="D910" t="inlineStr">
        <is>
          <t>VÄSTERNORRLANDS LÄN</t>
        </is>
      </c>
      <c r="E910" t="inlineStr">
        <is>
          <t>ÖRNSKÖLDSVIK</t>
        </is>
      </c>
      <c r="F910" t="inlineStr">
        <is>
          <t>Holmen skog AB</t>
        </is>
      </c>
      <c r="G910" t="n">
        <v>4.5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4808-2025</t>
        </is>
      </c>
      <c r="B911" s="1" t="n">
        <v>45688</v>
      </c>
      <c r="C911" s="1" t="n">
        <v>45960</v>
      </c>
      <c r="D911" t="inlineStr">
        <is>
          <t>VÄSTERNORRLANDS LÄN</t>
        </is>
      </c>
      <c r="E911" t="inlineStr">
        <is>
          <t>ÖRNSKÖLDSVIK</t>
        </is>
      </c>
      <c r="G911" t="n">
        <v>1.1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38291-2024</t>
        </is>
      </c>
      <c r="B912" s="1" t="n">
        <v>45545.61715277778</v>
      </c>
      <c r="C912" s="1" t="n">
        <v>45960</v>
      </c>
      <c r="D912" t="inlineStr">
        <is>
          <t>VÄSTERNORRLANDS LÄN</t>
        </is>
      </c>
      <c r="E912" t="inlineStr">
        <is>
          <t>ÖRNSKÖLDSVIK</t>
        </is>
      </c>
      <c r="F912" t="inlineStr">
        <is>
          <t>Holmen skog AB</t>
        </is>
      </c>
      <c r="G912" t="n">
        <v>0.8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38329-2024</t>
        </is>
      </c>
      <c r="B913" s="1" t="n">
        <v>45545.68050925926</v>
      </c>
      <c r="C913" s="1" t="n">
        <v>45960</v>
      </c>
      <c r="D913" t="inlineStr">
        <is>
          <t>VÄSTERNORRLANDS LÄN</t>
        </is>
      </c>
      <c r="E913" t="inlineStr">
        <is>
          <t>ÖRNSKÖLDSVIK</t>
        </is>
      </c>
      <c r="G913" t="n">
        <v>3.9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25888-2024</t>
        </is>
      </c>
      <c r="B914" s="1" t="n">
        <v>45467.5041550926</v>
      </c>
      <c r="C914" s="1" t="n">
        <v>45960</v>
      </c>
      <c r="D914" t="inlineStr">
        <is>
          <t>VÄSTERNORRLANDS LÄN</t>
        </is>
      </c>
      <c r="E914" t="inlineStr">
        <is>
          <t>ÖRNSKÖLDSVIK</t>
        </is>
      </c>
      <c r="G914" t="n">
        <v>0.8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23097-2023</t>
        </is>
      </c>
      <c r="B915" s="1" t="n">
        <v>45075</v>
      </c>
      <c r="C915" s="1" t="n">
        <v>45960</v>
      </c>
      <c r="D915" t="inlineStr">
        <is>
          <t>VÄSTERNORRLANDS LÄN</t>
        </is>
      </c>
      <c r="E915" t="inlineStr">
        <is>
          <t>ÖRNSKÖLDSVIK</t>
        </is>
      </c>
      <c r="G915" t="n">
        <v>1.8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34577-2024</t>
        </is>
      </c>
      <c r="B916" s="1" t="n">
        <v>45526.36336805556</v>
      </c>
      <c r="C916" s="1" t="n">
        <v>45960</v>
      </c>
      <c r="D916" t="inlineStr">
        <is>
          <t>VÄSTERNORRLANDS LÄN</t>
        </is>
      </c>
      <c r="E916" t="inlineStr">
        <is>
          <t>ÖRNSKÖLDSVIK</t>
        </is>
      </c>
      <c r="F916" t="inlineStr">
        <is>
          <t>Holmen skog AB</t>
        </is>
      </c>
      <c r="G916" t="n">
        <v>7.8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34603-2024</t>
        </is>
      </c>
      <c r="B917" s="1" t="n">
        <v>45526.40513888889</v>
      </c>
      <c r="C917" s="1" t="n">
        <v>45960</v>
      </c>
      <c r="D917" t="inlineStr">
        <is>
          <t>VÄSTERNORRLANDS LÄN</t>
        </is>
      </c>
      <c r="E917" t="inlineStr">
        <is>
          <t>ÖRNSKÖLDSVIK</t>
        </is>
      </c>
      <c r="F917" t="inlineStr">
        <is>
          <t>Holmen skog AB</t>
        </is>
      </c>
      <c r="G917" t="n">
        <v>3.7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28438-2024</t>
        </is>
      </c>
      <c r="B918" s="1" t="n">
        <v>45477</v>
      </c>
      <c r="C918" s="1" t="n">
        <v>45960</v>
      </c>
      <c r="D918" t="inlineStr">
        <is>
          <t>VÄSTERNORRLANDS LÄN</t>
        </is>
      </c>
      <c r="E918" t="inlineStr">
        <is>
          <t>ÖRNSKÖLDSVIK</t>
        </is>
      </c>
      <c r="F918" t="inlineStr">
        <is>
          <t>Holmen skog AB</t>
        </is>
      </c>
      <c r="G918" t="n">
        <v>2.2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28462-2024</t>
        </is>
      </c>
      <c r="B919" s="1" t="n">
        <v>45477.69827546296</v>
      </c>
      <c r="C919" s="1" t="n">
        <v>45960</v>
      </c>
      <c r="D919" t="inlineStr">
        <is>
          <t>VÄSTERNORRLANDS LÄN</t>
        </is>
      </c>
      <c r="E919" t="inlineStr">
        <is>
          <t>ÖRNSKÖLDSVIK</t>
        </is>
      </c>
      <c r="F919" t="inlineStr">
        <is>
          <t>Holmen skog AB</t>
        </is>
      </c>
      <c r="G919" t="n">
        <v>0.8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47511-2023</t>
        </is>
      </c>
      <c r="B920" s="1" t="n">
        <v>45197</v>
      </c>
      <c r="C920" s="1" t="n">
        <v>45960</v>
      </c>
      <c r="D920" t="inlineStr">
        <is>
          <t>VÄSTERNORRLANDS LÄN</t>
        </is>
      </c>
      <c r="E920" t="inlineStr">
        <is>
          <t>ÖRNSKÖLDSVIK</t>
        </is>
      </c>
      <c r="G920" t="n">
        <v>1.7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47514-2023</t>
        </is>
      </c>
      <c r="B921" s="1" t="n">
        <v>45197</v>
      </c>
      <c r="C921" s="1" t="n">
        <v>45960</v>
      </c>
      <c r="D921" t="inlineStr">
        <is>
          <t>VÄSTERNORRLANDS LÄN</t>
        </is>
      </c>
      <c r="E921" t="inlineStr">
        <is>
          <t>ÖRNSKÖLDSVIK</t>
        </is>
      </c>
      <c r="G921" t="n">
        <v>1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29092-2024</t>
        </is>
      </c>
      <c r="B922" s="1" t="n">
        <v>45481.93005787037</v>
      </c>
      <c r="C922" s="1" t="n">
        <v>45960</v>
      </c>
      <c r="D922" t="inlineStr">
        <is>
          <t>VÄSTERNORRLANDS LÄN</t>
        </is>
      </c>
      <c r="E922" t="inlineStr">
        <is>
          <t>ÖRNSKÖLDSVIK</t>
        </is>
      </c>
      <c r="G922" t="n">
        <v>1.1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52537-2024</t>
        </is>
      </c>
      <c r="B923" s="1" t="n">
        <v>45609.6225462963</v>
      </c>
      <c r="C923" s="1" t="n">
        <v>45960</v>
      </c>
      <c r="D923" t="inlineStr">
        <is>
          <t>VÄSTERNORRLANDS LÄN</t>
        </is>
      </c>
      <c r="E923" t="inlineStr">
        <is>
          <t>ÖRNSKÖLDSVIK</t>
        </is>
      </c>
      <c r="F923" t="inlineStr">
        <is>
          <t>Holmen skog AB</t>
        </is>
      </c>
      <c r="G923" t="n">
        <v>5.2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47190-2023</t>
        </is>
      </c>
      <c r="B924" s="1" t="n">
        <v>45202</v>
      </c>
      <c r="C924" s="1" t="n">
        <v>45960</v>
      </c>
      <c r="D924" t="inlineStr">
        <is>
          <t>VÄSTERNORRLANDS LÄN</t>
        </is>
      </c>
      <c r="E924" t="inlineStr">
        <is>
          <t>ÖRNSKÖLDSVIK</t>
        </is>
      </c>
      <c r="G924" t="n">
        <v>1.6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54325-2022</t>
        </is>
      </c>
      <c r="B925" s="1" t="n">
        <v>44879</v>
      </c>
      <c r="C925" s="1" t="n">
        <v>45960</v>
      </c>
      <c r="D925" t="inlineStr">
        <is>
          <t>VÄSTERNORRLANDS LÄN</t>
        </is>
      </c>
      <c r="E925" t="inlineStr">
        <is>
          <t>ÖRNSKÖLDSVIK</t>
        </is>
      </c>
      <c r="G925" t="n">
        <v>2.2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59313-2024</t>
        </is>
      </c>
      <c r="B926" s="1" t="n">
        <v>45637.68454861111</v>
      </c>
      <c r="C926" s="1" t="n">
        <v>45960</v>
      </c>
      <c r="D926" t="inlineStr">
        <is>
          <t>VÄSTERNORRLANDS LÄN</t>
        </is>
      </c>
      <c r="E926" t="inlineStr">
        <is>
          <t>ÖRNSKÖLDSVIK</t>
        </is>
      </c>
      <c r="F926" t="inlineStr">
        <is>
          <t>Holmen skog AB</t>
        </is>
      </c>
      <c r="G926" t="n">
        <v>5.6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34152-2024</t>
        </is>
      </c>
      <c r="B927" s="1" t="n">
        <v>45524.38238425926</v>
      </c>
      <c r="C927" s="1" t="n">
        <v>45960</v>
      </c>
      <c r="D927" t="inlineStr">
        <is>
          <t>VÄSTERNORRLANDS LÄN</t>
        </is>
      </c>
      <c r="E927" t="inlineStr">
        <is>
          <t>ÖRNSKÖLDSVIK</t>
        </is>
      </c>
      <c r="F927" t="inlineStr">
        <is>
          <t>Holmen skog AB</t>
        </is>
      </c>
      <c r="G927" t="n">
        <v>3.3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36044-2024</t>
        </is>
      </c>
      <c r="B928" s="1" t="n">
        <v>45533.60923611111</v>
      </c>
      <c r="C928" s="1" t="n">
        <v>45960</v>
      </c>
      <c r="D928" t="inlineStr">
        <is>
          <t>VÄSTERNORRLANDS LÄN</t>
        </is>
      </c>
      <c r="E928" t="inlineStr">
        <is>
          <t>ÖRNSKÖLDSVIK</t>
        </is>
      </c>
      <c r="G928" t="n">
        <v>6.6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64911-2021</t>
        </is>
      </c>
      <c r="B929" s="1" t="n">
        <v>44512</v>
      </c>
      <c r="C929" s="1" t="n">
        <v>45960</v>
      </c>
      <c r="D929" t="inlineStr">
        <is>
          <t>VÄSTERNORRLANDS LÄN</t>
        </is>
      </c>
      <c r="E929" t="inlineStr">
        <is>
          <t>ÖRNSKÖLDSVIK</t>
        </is>
      </c>
      <c r="G929" t="n">
        <v>3.5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32557-2024</t>
        </is>
      </c>
      <c r="B930" s="1" t="n">
        <v>45513</v>
      </c>
      <c r="C930" s="1" t="n">
        <v>45960</v>
      </c>
      <c r="D930" t="inlineStr">
        <is>
          <t>VÄSTERNORRLANDS LÄN</t>
        </is>
      </c>
      <c r="E930" t="inlineStr">
        <is>
          <t>ÖRNSKÖLDSVIK</t>
        </is>
      </c>
      <c r="G930" t="n">
        <v>0.8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28868-2023</t>
        </is>
      </c>
      <c r="B931" s="1" t="n">
        <v>45104.46202546296</v>
      </c>
      <c r="C931" s="1" t="n">
        <v>45960</v>
      </c>
      <c r="D931" t="inlineStr">
        <is>
          <t>VÄSTERNORRLANDS LÄN</t>
        </is>
      </c>
      <c r="E931" t="inlineStr">
        <is>
          <t>ÖRNSKÖLDSVIK</t>
        </is>
      </c>
      <c r="F931" t="inlineStr">
        <is>
          <t>Holmen skog AB</t>
        </is>
      </c>
      <c r="G931" t="n">
        <v>1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14298-2025</t>
        </is>
      </c>
      <c r="B932" s="1" t="n">
        <v>45740.68361111111</v>
      </c>
      <c r="C932" s="1" t="n">
        <v>45960</v>
      </c>
      <c r="D932" t="inlineStr">
        <is>
          <t>VÄSTERNORRLANDS LÄN</t>
        </is>
      </c>
      <c r="E932" t="inlineStr">
        <is>
          <t>ÖRNSKÖLDSVIK</t>
        </is>
      </c>
      <c r="G932" t="n">
        <v>0.6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19532-2025</t>
        </is>
      </c>
      <c r="B933" s="1" t="n">
        <v>45770.47039351852</v>
      </c>
      <c r="C933" s="1" t="n">
        <v>45960</v>
      </c>
      <c r="D933" t="inlineStr">
        <is>
          <t>VÄSTERNORRLANDS LÄN</t>
        </is>
      </c>
      <c r="E933" t="inlineStr">
        <is>
          <t>ÖRNSKÖLDSVIK</t>
        </is>
      </c>
      <c r="F933" t="inlineStr">
        <is>
          <t>Holmen skog AB</t>
        </is>
      </c>
      <c r="G933" t="n">
        <v>0.5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54714-2022</t>
        </is>
      </c>
      <c r="B934" s="1" t="n">
        <v>44881</v>
      </c>
      <c r="C934" s="1" t="n">
        <v>45960</v>
      </c>
      <c r="D934" t="inlineStr">
        <is>
          <t>VÄSTERNORRLANDS LÄN</t>
        </is>
      </c>
      <c r="E934" t="inlineStr">
        <is>
          <t>ÖRNSKÖLDSVIK</t>
        </is>
      </c>
      <c r="G934" t="n">
        <v>1.3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26761-2024</t>
        </is>
      </c>
      <c r="B935" s="1" t="n">
        <v>45470</v>
      </c>
      <c r="C935" s="1" t="n">
        <v>45960</v>
      </c>
      <c r="D935" t="inlineStr">
        <is>
          <t>VÄSTERNORRLANDS LÄN</t>
        </is>
      </c>
      <c r="E935" t="inlineStr">
        <is>
          <t>ÖRNSKÖLDSVIK</t>
        </is>
      </c>
      <c r="F935" t="inlineStr">
        <is>
          <t>Holmen skog AB</t>
        </is>
      </c>
      <c r="G935" t="n">
        <v>10.5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26765-2024</t>
        </is>
      </c>
      <c r="B936" s="1" t="n">
        <v>45470</v>
      </c>
      <c r="C936" s="1" t="n">
        <v>45960</v>
      </c>
      <c r="D936" t="inlineStr">
        <is>
          <t>VÄSTERNORRLANDS LÄN</t>
        </is>
      </c>
      <c r="E936" t="inlineStr">
        <is>
          <t>ÖRNSKÖLDSVIK</t>
        </is>
      </c>
      <c r="F936" t="inlineStr">
        <is>
          <t>Holmen skog AB</t>
        </is>
      </c>
      <c r="G936" t="n">
        <v>3.4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47480-2024</t>
        </is>
      </c>
      <c r="B937" s="1" t="n">
        <v>45587.58016203704</v>
      </c>
      <c r="C937" s="1" t="n">
        <v>45960</v>
      </c>
      <c r="D937" t="inlineStr">
        <is>
          <t>VÄSTERNORRLANDS LÄN</t>
        </is>
      </c>
      <c r="E937" t="inlineStr">
        <is>
          <t>ÖRNSKÖLDSVIK</t>
        </is>
      </c>
      <c r="G937" t="n">
        <v>0.6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49860-2024</t>
        </is>
      </c>
      <c r="B938" s="1" t="n">
        <v>45597.47138888889</v>
      </c>
      <c r="C938" s="1" t="n">
        <v>45960</v>
      </c>
      <c r="D938" t="inlineStr">
        <is>
          <t>VÄSTERNORRLANDS LÄN</t>
        </is>
      </c>
      <c r="E938" t="inlineStr">
        <is>
          <t>ÖRNSKÖLDSVIK</t>
        </is>
      </c>
      <c r="F938" t="inlineStr">
        <is>
          <t>Holmen skog AB</t>
        </is>
      </c>
      <c r="G938" t="n">
        <v>2.5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34221-2024</t>
        </is>
      </c>
      <c r="B939" s="1" t="n">
        <v>45524</v>
      </c>
      <c r="C939" s="1" t="n">
        <v>45960</v>
      </c>
      <c r="D939" t="inlineStr">
        <is>
          <t>VÄSTERNORRLANDS LÄN</t>
        </is>
      </c>
      <c r="E939" t="inlineStr">
        <is>
          <t>ÖRNSKÖLDSVIK</t>
        </is>
      </c>
      <c r="G939" t="n">
        <v>0.9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42744-2021</t>
        </is>
      </c>
      <c r="B940" s="1" t="n">
        <v>44428</v>
      </c>
      <c r="C940" s="1" t="n">
        <v>45960</v>
      </c>
      <c r="D940" t="inlineStr">
        <is>
          <t>VÄSTERNORRLANDS LÄN</t>
        </is>
      </c>
      <c r="E940" t="inlineStr">
        <is>
          <t>ÖRNSKÖLDSVIK</t>
        </is>
      </c>
      <c r="G940" t="n">
        <v>0.9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57924-2023</t>
        </is>
      </c>
      <c r="B941" s="1" t="n">
        <v>45247</v>
      </c>
      <c r="C941" s="1" t="n">
        <v>45960</v>
      </c>
      <c r="D941" t="inlineStr">
        <is>
          <t>VÄSTERNORRLANDS LÄN</t>
        </is>
      </c>
      <c r="E941" t="inlineStr">
        <is>
          <t>ÖRNSKÖLDSVIK</t>
        </is>
      </c>
      <c r="G941" t="n">
        <v>0.7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72642-2021</t>
        </is>
      </c>
      <c r="B942" s="1" t="n">
        <v>44545</v>
      </c>
      <c r="C942" s="1" t="n">
        <v>45960</v>
      </c>
      <c r="D942" t="inlineStr">
        <is>
          <t>VÄSTERNORRLANDS LÄN</t>
        </is>
      </c>
      <c r="E942" t="inlineStr">
        <is>
          <t>ÖRNSKÖLDSVIK</t>
        </is>
      </c>
      <c r="G942" t="n">
        <v>1.3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48189-2023</t>
        </is>
      </c>
      <c r="B943" s="1" t="n">
        <v>45205.45768518518</v>
      </c>
      <c r="C943" s="1" t="n">
        <v>45960</v>
      </c>
      <c r="D943" t="inlineStr">
        <is>
          <t>VÄSTERNORRLANDS LÄN</t>
        </is>
      </c>
      <c r="E943" t="inlineStr">
        <is>
          <t>ÖRNSKÖLDSVIK</t>
        </is>
      </c>
      <c r="F943" t="inlineStr">
        <is>
          <t>Holmen skog AB</t>
        </is>
      </c>
      <c r="G943" t="n">
        <v>3.8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21640-2023</t>
        </is>
      </c>
      <c r="B944" s="1" t="n">
        <v>45063</v>
      </c>
      <c r="C944" s="1" t="n">
        <v>45960</v>
      </c>
      <c r="D944" t="inlineStr">
        <is>
          <t>VÄSTERNORRLANDS LÄN</t>
        </is>
      </c>
      <c r="E944" t="inlineStr">
        <is>
          <t>ÖRNSKÖLDSVIK</t>
        </is>
      </c>
      <c r="G944" t="n">
        <v>1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17462-2025</t>
        </is>
      </c>
      <c r="B945" s="1" t="n">
        <v>45757.45752314815</v>
      </c>
      <c r="C945" s="1" t="n">
        <v>45960</v>
      </c>
      <c r="D945" t="inlineStr">
        <is>
          <t>VÄSTERNORRLANDS LÄN</t>
        </is>
      </c>
      <c r="E945" t="inlineStr">
        <is>
          <t>ÖRNSKÖLDSVIK</t>
        </is>
      </c>
      <c r="F945" t="inlineStr">
        <is>
          <t>Holmen skog AB</t>
        </is>
      </c>
      <c r="G945" t="n">
        <v>1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47109-2023</t>
        </is>
      </c>
      <c r="B946" s="1" t="n">
        <v>45201.66905092593</v>
      </c>
      <c r="C946" s="1" t="n">
        <v>45960</v>
      </c>
      <c r="D946" t="inlineStr">
        <is>
          <t>VÄSTERNORRLANDS LÄN</t>
        </is>
      </c>
      <c r="E946" t="inlineStr">
        <is>
          <t>ÖRNSKÖLDSVIK</t>
        </is>
      </c>
      <c r="F946" t="inlineStr">
        <is>
          <t>Holmen skog AB</t>
        </is>
      </c>
      <c r="G946" t="n">
        <v>2.1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56492-2022</t>
        </is>
      </c>
      <c r="B947" s="1" t="n">
        <v>44893</v>
      </c>
      <c r="C947" s="1" t="n">
        <v>45960</v>
      </c>
      <c r="D947" t="inlineStr">
        <is>
          <t>VÄSTERNORRLANDS LÄN</t>
        </is>
      </c>
      <c r="E947" t="inlineStr">
        <is>
          <t>ÖRNSKÖLDSVIK</t>
        </is>
      </c>
      <c r="F947" t="inlineStr">
        <is>
          <t>Holmen skog AB</t>
        </is>
      </c>
      <c r="G947" t="n">
        <v>8.300000000000001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  <c r="U947">
        <f>HYPERLINK("https://klasma.github.io/Logging_2284/knärot/A 56492-2022 karta knärot.png", "A 56492-2022")</f>
        <v/>
      </c>
      <c r="V947">
        <f>HYPERLINK("https://klasma.github.io/Logging_2284/klagomål/A 56492-2022 FSC-klagomål.docx", "A 56492-2022")</f>
        <v/>
      </c>
      <c r="W947">
        <f>HYPERLINK("https://klasma.github.io/Logging_2284/klagomålsmail/A 56492-2022 FSC-klagomål mail.docx", "A 56492-2022")</f>
        <v/>
      </c>
      <c r="X947">
        <f>HYPERLINK("https://klasma.github.io/Logging_2284/tillsyn/A 56492-2022 tillsynsbegäran.docx", "A 56492-2022")</f>
        <v/>
      </c>
      <c r="Y947">
        <f>HYPERLINK("https://klasma.github.io/Logging_2284/tillsynsmail/A 56492-2022 tillsynsbegäran mail.docx", "A 56492-2022")</f>
        <v/>
      </c>
    </row>
    <row r="948" ht="15" customHeight="1">
      <c r="A948" t="inlineStr">
        <is>
          <t>A 39833-2024</t>
        </is>
      </c>
      <c r="B948" s="1" t="n">
        <v>45553.413125</v>
      </c>
      <c r="C948" s="1" t="n">
        <v>45960</v>
      </c>
      <c r="D948" t="inlineStr">
        <is>
          <t>VÄSTERNORRLANDS LÄN</t>
        </is>
      </c>
      <c r="E948" t="inlineStr">
        <is>
          <t>ÖRNSKÖLDSVIK</t>
        </is>
      </c>
      <c r="F948" t="inlineStr">
        <is>
          <t>Holmen skog AB</t>
        </is>
      </c>
      <c r="G948" t="n">
        <v>0.8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34908-2023</t>
        </is>
      </c>
      <c r="B949" s="1" t="n">
        <v>45142</v>
      </c>
      <c r="C949" s="1" t="n">
        <v>45960</v>
      </c>
      <c r="D949" t="inlineStr">
        <is>
          <t>VÄSTERNORRLANDS LÄN</t>
        </is>
      </c>
      <c r="E949" t="inlineStr">
        <is>
          <t>ÖRNSKÖLDSVIK</t>
        </is>
      </c>
      <c r="F949" t="inlineStr">
        <is>
          <t>Holmen skog AB</t>
        </is>
      </c>
      <c r="G949" t="n">
        <v>16.4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59393-2024</t>
        </is>
      </c>
      <c r="B950" s="1" t="n">
        <v>45637</v>
      </c>
      <c r="C950" s="1" t="n">
        <v>45960</v>
      </c>
      <c r="D950" t="inlineStr">
        <is>
          <t>VÄSTERNORRLANDS LÄN</t>
        </is>
      </c>
      <c r="E950" t="inlineStr">
        <is>
          <t>ÖRNSKÖLDSVIK</t>
        </is>
      </c>
      <c r="G950" t="n">
        <v>2.5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5580-2025</t>
        </is>
      </c>
      <c r="B951" s="1" t="n">
        <v>45693.54991898148</v>
      </c>
      <c r="C951" s="1" t="n">
        <v>45960</v>
      </c>
      <c r="D951" t="inlineStr">
        <is>
          <t>VÄSTERNORRLANDS LÄN</t>
        </is>
      </c>
      <c r="E951" t="inlineStr">
        <is>
          <t>ÖRNSKÖLDSVIK</t>
        </is>
      </c>
      <c r="G951" t="n">
        <v>6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15050-2023</t>
        </is>
      </c>
      <c r="B952" s="1" t="n">
        <v>45015.67113425926</v>
      </c>
      <c r="C952" s="1" t="n">
        <v>45960</v>
      </c>
      <c r="D952" t="inlineStr">
        <is>
          <t>VÄSTERNORRLANDS LÄN</t>
        </is>
      </c>
      <c r="E952" t="inlineStr">
        <is>
          <t>ÖRNSKÖLDSVIK</t>
        </is>
      </c>
      <c r="G952" t="n">
        <v>6.5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34692-2022</t>
        </is>
      </c>
      <c r="B953" s="1" t="n">
        <v>44795</v>
      </c>
      <c r="C953" s="1" t="n">
        <v>45960</v>
      </c>
      <c r="D953" t="inlineStr">
        <is>
          <t>VÄSTERNORRLANDS LÄN</t>
        </is>
      </c>
      <c r="E953" t="inlineStr">
        <is>
          <t>ÖRNSKÖLDSVIK</t>
        </is>
      </c>
      <c r="G953" t="n">
        <v>2.3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27818-2023</t>
        </is>
      </c>
      <c r="B954" s="1" t="n">
        <v>45098.50498842593</v>
      </c>
      <c r="C954" s="1" t="n">
        <v>45960</v>
      </c>
      <c r="D954" t="inlineStr">
        <is>
          <t>VÄSTERNORRLANDS LÄN</t>
        </is>
      </c>
      <c r="E954" t="inlineStr">
        <is>
          <t>ÖRNSKÖLDSVIK</t>
        </is>
      </c>
      <c r="F954" t="inlineStr">
        <is>
          <t>Holmen skog AB</t>
        </is>
      </c>
      <c r="G954" t="n">
        <v>0.5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58936-2024</t>
        </is>
      </c>
      <c r="B955" s="1" t="n">
        <v>45636</v>
      </c>
      <c r="C955" s="1" t="n">
        <v>45960</v>
      </c>
      <c r="D955" t="inlineStr">
        <is>
          <t>VÄSTERNORRLANDS LÄN</t>
        </is>
      </c>
      <c r="E955" t="inlineStr">
        <is>
          <t>ÖRNSKÖLDSVIK</t>
        </is>
      </c>
      <c r="G955" t="n">
        <v>7.3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51329-2022</t>
        </is>
      </c>
      <c r="B956" s="1" t="n">
        <v>44869</v>
      </c>
      <c r="C956" s="1" t="n">
        <v>45960</v>
      </c>
      <c r="D956" t="inlineStr">
        <is>
          <t>VÄSTERNORRLANDS LÄN</t>
        </is>
      </c>
      <c r="E956" t="inlineStr">
        <is>
          <t>ÖRNSKÖLDSVIK</t>
        </is>
      </c>
      <c r="F956" t="inlineStr">
        <is>
          <t>Holmen skog AB</t>
        </is>
      </c>
      <c r="G956" t="n">
        <v>7.5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45986-2024</t>
        </is>
      </c>
      <c r="B957" s="1" t="n">
        <v>45580.62356481481</v>
      </c>
      <c r="C957" s="1" t="n">
        <v>45960</v>
      </c>
      <c r="D957" t="inlineStr">
        <is>
          <t>VÄSTERNORRLANDS LÄN</t>
        </is>
      </c>
      <c r="E957" t="inlineStr">
        <is>
          <t>ÖRNSKÖLDSVIK</t>
        </is>
      </c>
      <c r="G957" t="n">
        <v>1.5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46001-2024</t>
        </is>
      </c>
      <c r="B958" s="1" t="n">
        <v>45580</v>
      </c>
      <c r="C958" s="1" t="n">
        <v>45960</v>
      </c>
      <c r="D958" t="inlineStr">
        <is>
          <t>VÄSTERNORRLANDS LÄN</t>
        </is>
      </c>
      <c r="E958" t="inlineStr">
        <is>
          <t>ÖRNSKÖLDSVIK</t>
        </is>
      </c>
      <c r="F958" t="inlineStr">
        <is>
          <t>Holmen skog AB</t>
        </is>
      </c>
      <c r="G958" t="n">
        <v>3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7820-2025</t>
        </is>
      </c>
      <c r="B959" s="1" t="n">
        <v>45706</v>
      </c>
      <c r="C959" s="1" t="n">
        <v>45960</v>
      </c>
      <c r="D959" t="inlineStr">
        <is>
          <t>VÄSTERNORRLANDS LÄN</t>
        </is>
      </c>
      <c r="E959" t="inlineStr">
        <is>
          <t>ÖRNSKÖLDSVIK</t>
        </is>
      </c>
      <c r="F959" t="inlineStr">
        <is>
          <t>SCA</t>
        </is>
      </c>
      <c r="G959" t="n">
        <v>2.4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39625-2023</t>
        </is>
      </c>
      <c r="B960" s="1" t="n">
        <v>45167.4912962963</v>
      </c>
      <c r="C960" s="1" t="n">
        <v>45960</v>
      </c>
      <c r="D960" t="inlineStr">
        <is>
          <t>VÄSTERNORRLANDS LÄN</t>
        </is>
      </c>
      <c r="E960" t="inlineStr">
        <is>
          <t>ÖRNSKÖLDSVIK</t>
        </is>
      </c>
      <c r="F960" t="inlineStr">
        <is>
          <t>Holmen skog AB</t>
        </is>
      </c>
      <c r="G960" t="n">
        <v>1.1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23640-2023</t>
        </is>
      </c>
      <c r="B961" s="1" t="n">
        <v>45077.52769675926</v>
      </c>
      <c r="C961" s="1" t="n">
        <v>45960</v>
      </c>
      <c r="D961" t="inlineStr">
        <is>
          <t>VÄSTERNORRLANDS LÄN</t>
        </is>
      </c>
      <c r="E961" t="inlineStr">
        <is>
          <t>ÖRNSKÖLDSVIK</t>
        </is>
      </c>
      <c r="F961" t="inlineStr">
        <is>
          <t>Holmen skog AB</t>
        </is>
      </c>
      <c r="G961" t="n">
        <v>4.6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11774-2025</t>
        </is>
      </c>
      <c r="B962" s="1" t="n">
        <v>45727</v>
      </c>
      <c r="C962" s="1" t="n">
        <v>45960</v>
      </c>
      <c r="D962" t="inlineStr">
        <is>
          <t>VÄSTERNORRLANDS LÄN</t>
        </is>
      </c>
      <c r="E962" t="inlineStr">
        <is>
          <t>ÖRNSKÖLDSVIK</t>
        </is>
      </c>
      <c r="G962" t="n">
        <v>0.4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43672-2023</t>
        </is>
      </c>
      <c r="B963" s="1" t="n">
        <v>45187</v>
      </c>
      <c r="C963" s="1" t="n">
        <v>45960</v>
      </c>
      <c r="D963" t="inlineStr">
        <is>
          <t>VÄSTERNORRLANDS LÄN</t>
        </is>
      </c>
      <c r="E963" t="inlineStr">
        <is>
          <t>ÖRNSKÖLDSVIK</t>
        </is>
      </c>
      <c r="F963" t="inlineStr">
        <is>
          <t>Holmen skog AB</t>
        </is>
      </c>
      <c r="G963" t="n">
        <v>0.7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68748-2021</t>
        </is>
      </c>
      <c r="B964" s="1" t="n">
        <v>44529</v>
      </c>
      <c r="C964" s="1" t="n">
        <v>45960</v>
      </c>
      <c r="D964" t="inlineStr">
        <is>
          <t>VÄSTERNORRLANDS LÄN</t>
        </is>
      </c>
      <c r="E964" t="inlineStr">
        <is>
          <t>ÖRNSKÖLDSVIK</t>
        </is>
      </c>
      <c r="G964" t="n">
        <v>1.3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37619-2022</t>
        </is>
      </c>
      <c r="B965" s="1" t="n">
        <v>44810</v>
      </c>
      <c r="C965" s="1" t="n">
        <v>45960</v>
      </c>
      <c r="D965" t="inlineStr">
        <is>
          <t>VÄSTERNORRLANDS LÄN</t>
        </is>
      </c>
      <c r="E965" t="inlineStr">
        <is>
          <t>ÖRNSKÖLDSVIK</t>
        </is>
      </c>
      <c r="G965" t="n">
        <v>1.4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30258-2024</t>
        </is>
      </c>
      <c r="B966" s="1" t="n">
        <v>45489</v>
      </c>
      <c r="C966" s="1" t="n">
        <v>45960</v>
      </c>
      <c r="D966" t="inlineStr">
        <is>
          <t>VÄSTERNORRLANDS LÄN</t>
        </is>
      </c>
      <c r="E966" t="inlineStr">
        <is>
          <t>ÖRNSKÖLDSVIK</t>
        </is>
      </c>
      <c r="G966" t="n">
        <v>4.1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17874-2022</t>
        </is>
      </c>
      <c r="B967" s="1" t="n">
        <v>44683</v>
      </c>
      <c r="C967" s="1" t="n">
        <v>45960</v>
      </c>
      <c r="D967" t="inlineStr">
        <is>
          <t>VÄSTERNORRLANDS LÄN</t>
        </is>
      </c>
      <c r="E967" t="inlineStr">
        <is>
          <t>ÖRNSKÖLDSVIK</t>
        </is>
      </c>
      <c r="G967" t="n">
        <v>2.7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49260-2023</t>
        </is>
      </c>
      <c r="B968" s="1" t="n">
        <v>45210.67532407407</v>
      </c>
      <c r="C968" s="1" t="n">
        <v>45960</v>
      </c>
      <c r="D968" t="inlineStr">
        <is>
          <t>VÄSTERNORRLANDS LÄN</t>
        </is>
      </c>
      <c r="E968" t="inlineStr">
        <is>
          <t>ÖRNSKÖLDSVIK</t>
        </is>
      </c>
      <c r="F968" t="inlineStr">
        <is>
          <t>Holmen skog AB</t>
        </is>
      </c>
      <c r="G968" t="n">
        <v>4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10763-2024</t>
        </is>
      </c>
      <c r="B969" s="1" t="n">
        <v>45369</v>
      </c>
      <c r="C969" s="1" t="n">
        <v>45960</v>
      </c>
      <c r="D969" t="inlineStr">
        <is>
          <t>VÄSTERNORRLANDS LÄN</t>
        </is>
      </c>
      <c r="E969" t="inlineStr">
        <is>
          <t>ÖRNSKÖLDSVIK</t>
        </is>
      </c>
      <c r="G969" t="n">
        <v>1.9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30644-2023</t>
        </is>
      </c>
      <c r="B970" s="1" t="n">
        <v>45112.47061342592</v>
      </c>
      <c r="C970" s="1" t="n">
        <v>45960</v>
      </c>
      <c r="D970" t="inlineStr">
        <is>
          <t>VÄSTERNORRLANDS LÄN</t>
        </is>
      </c>
      <c r="E970" t="inlineStr">
        <is>
          <t>ÖRNSKÖLDSVIK</t>
        </is>
      </c>
      <c r="F970" t="inlineStr">
        <is>
          <t>Holmen skog AB</t>
        </is>
      </c>
      <c r="G970" t="n">
        <v>0.5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35250-2022</t>
        </is>
      </c>
      <c r="B971" s="1" t="n">
        <v>44798.33560185185</v>
      </c>
      <c r="C971" s="1" t="n">
        <v>45960</v>
      </c>
      <c r="D971" t="inlineStr">
        <is>
          <t>VÄSTERNORRLANDS LÄN</t>
        </is>
      </c>
      <c r="E971" t="inlineStr">
        <is>
          <t>ÖRNSKÖLDSVIK</t>
        </is>
      </c>
      <c r="G971" t="n">
        <v>1.4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35266-2022</t>
        </is>
      </c>
      <c r="B972" s="1" t="n">
        <v>44798</v>
      </c>
      <c r="C972" s="1" t="n">
        <v>45960</v>
      </c>
      <c r="D972" t="inlineStr">
        <is>
          <t>VÄSTERNORRLANDS LÄN</t>
        </is>
      </c>
      <c r="E972" t="inlineStr">
        <is>
          <t>ÖRNSKÖLDSVIK</t>
        </is>
      </c>
      <c r="F972" t="inlineStr">
        <is>
          <t>Kyrkan</t>
        </is>
      </c>
      <c r="G972" t="n">
        <v>13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1795-2025</t>
        </is>
      </c>
      <c r="B973" s="1" t="n">
        <v>45670</v>
      </c>
      <c r="C973" s="1" t="n">
        <v>45960</v>
      </c>
      <c r="D973" t="inlineStr">
        <is>
          <t>VÄSTERNORRLANDS LÄN</t>
        </is>
      </c>
      <c r="E973" t="inlineStr">
        <is>
          <t>ÖRNSKÖLDSVIK</t>
        </is>
      </c>
      <c r="G973" t="n">
        <v>2.1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21034-2024</t>
        </is>
      </c>
      <c r="B974" s="1" t="n">
        <v>45439</v>
      </c>
      <c r="C974" s="1" t="n">
        <v>45960</v>
      </c>
      <c r="D974" t="inlineStr">
        <is>
          <t>VÄSTERNORRLANDS LÄN</t>
        </is>
      </c>
      <c r="E974" t="inlineStr">
        <is>
          <t>ÖRNSKÖLDSVIK</t>
        </is>
      </c>
      <c r="G974" t="n">
        <v>1.9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53457-2023</t>
        </is>
      </c>
      <c r="B975" s="1" t="n">
        <v>45229.96641203704</v>
      </c>
      <c r="C975" s="1" t="n">
        <v>45960</v>
      </c>
      <c r="D975" t="inlineStr">
        <is>
          <t>VÄSTERNORRLANDS LÄN</t>
        </is>
      </c>
      <c r="E975" t="inlineStr">
        <is>
          <t>ÖRNSKÖLDSVIK</t>
        </is>
      </c>
      <c r="F975" t="inlineStr">
        <is>
          <t>SCA</t>
        </is>
      </c>
      <c r="G975" t="n">
        <v>5.3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16799-2023</t>
        </is>
      </c>
      <c r="B976" s="1" t="n">
        <v>45028</v>
      </c>
      <c r="C976" s="1" t="n">
        <v>45960</v>
      </c>
      <c r="D976" t="inlineStr">
        <is>
          <t>VÄSTERNORRLANDS LÄN</t>
        </is>
      </c>
      <c r="E976" t="inlineStr">
        <is>
          <t>ÖRNSKÖLDSVIK</t>
        </is>
      </c>
      <c r="G976" t="n">
        <v>0.3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22631-2024</t>
        </is>
      </c>
      <c r="B977" s="1" t="n">
        <v>45447</v>
      </c>
      <c r="C977" s="1" t="n">
        <v>45960</v>
      </c>
      <c r="D977" t="inlineStr">
        <is>
          <t>VÄSTERNORRLANDS LÄN</t>
        </is>
      </c>
      <c r="E977" t="inlineStr">
        <is>
          <t>ÖRNSKÖLDSVIK</t>
        </is>
      </c>
      <c r="G977" t="n">
        <v>1.1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35472-2024</t>
        </is>
      </c>
      <c r="B978" s="1" t="n">
        <v>45531.46997685185</v>
      </c>
      <c r="C978" s="1" t="n">
        <v>45960</v>
      </c>
      <c r="D978" t="inlineStr">
        <is>
          <t>VÄSTERNORRLANDS LÄN</t>
        </is>
      </c>
      <c r="E978" t="inlineStr">
        <is>
          <t>ÖRNSKÖLDSVIK</t>
        </is>
      </c>
      <c r="F978" t="inlineStr">
        <is>
          <t>Holmen skog AB</t>
        </is>
      </c>
      <c r="G978" t="n">
        <v>0.9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37924-2024</t>
        </is>
      </c>
      <c r="B979" s="1" t="n">
        <v>45544</v>
      </c>
      <c r="C979" s="1" t="n">
        <v>45960</v>
      </c>
      <c r="D979" t="inlineStr">
        <is>
          <t>VÄSTERNORRLANDS LÄN</t>
        </is>
      </c>
      <c r="E979" t="inlineStr">
        <is>
          <t>ÖRNSKÖLDSVIK</t>
        </is>
      </c>
      <c r="G979" t="n">
        <v>4.5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66636-2021</t>
        </is>
      </c>
      <c r="B980" s="1" t="n">
        <v>44519.56555555556</v>
      </c>
      <c r="C980" s="1" t="n">
        <v>45960</v>
      </c>
      <c r="D980" t="inlineStr">
        <is>
          <t>VÄSTERNORRLANDS LÄN</t>
        </is>
      </c>
      <c r="E980" t="inlineStr">
        <is>
          <t>ÖRNSKÖLDSVIK</t>
        </is>
      </c>
      <c r="F980" t="inlineStr">
        <is>
          <t>Holmen skog AB</t>
        </is>
      </c>
      <c r="G980" t="n">
        <v>2.1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21701-2024</t>
        </is>
      </c>
      <c r="B981" s="1" t="n">
        <v>45442</v>
      </c>
      <c r="C981" s="1" t="n">
        <v>45960</v>
      </c>
      <c r="D981" t="inlineStr">
        <is>
          <t>VÄSTERNORRLANDS LÄN</t>
        </is>
      </c>
      <c r="E981" t="inlineStr">
        <is>
          <t>ÖRNSKÖLDSVIK</t>
        </is>
      </c>
      <c r="G981" t="n">
        <v>10.4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67765-2021</t>
        </is>
      </c>
      <c r="B982" s="1" t="n">
        <v>44525</v>
      </c>
      <c r="C982" s="1" t="n">
        <v>45960</v>
      </c>
      <c r="D982" t="inlineStr">
        <is>
          <t>VÄSTERNORRLANDS LÄN</t>
        </is>
      </c>
      <c r="E982" t="inlineStr">
        <is>
          <t>ÖRNSKÖLDSVIK</t>
        </is>
      </c>
      <c r="G982" t="n">
        <v>5.4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34852-2024</t>
        </is>
      </c>
      <c r="B983" s="1" t="n">
        <v>45527</v>
      </c>
      <c r="C983" s="1" t="n">
        <v>45960</v>
      </c>
      <c r="D983" t="inlineStr">
        <is>
          <t>VÄSTERNORRLANDS LÄN</t>
        </is>
      </c>
      <c r="E983" t="inlineStr">
        <is>
          <t>ÖRNSKÖLDSVIK</t>
        </is>
      </c>
      <c r="F983" t="inlineStr">
        <is>
          <t>Holmen skog AB</t>
        </is>
      </c>
      <c r="G983" t="n">
        <v>1.3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2966-2023</t>
        </is>
      </c>
      <c r="B984" s="1" t="n">
        <v>44944</v>
      </c>
      <c r="C984" s="1" t="n">
        <v>45960</v>
      </c>
      <c r="D984" t="inlineStr">
        <is>
          <t>VÄSTERNORRLANDS LÄN</t>
        </is>
      </c>
      <c r="E984" t="inlineStr">
        <is>
          <t>ÖRNSKÖLDSVIK</t>
        </is>
      </c>
      <c r="G984" t="n">
        <v>21.3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33917-2024</t>
        </is>
      </c>
      <c r="B985" s="1" t="n">
        <v>45523</v>
      </c>
      <c r="C985" s="1" t="n">
        <v>45960</v>
      </c>
      <c r="D985" t="inlineStr">
        <is>
          <t>VÄSTERNORRLANDS LÄN</t>
        </is>
      </c>
      <c r="E985" t="inlineStr">
        <is>
          <t>ÖRNSKÖLDSVIK</t>
        </is>
      </c>
      <c r="F985" t="inlineStr">
        <is>
          <t>Holmen skog AB</t>
        </is>
      </c>
      <c r="G985" t="n">
        <v>1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25449-2021</t>
        </is>
      </c>
      <c r="B986" s="1" t="n">
        <v>44342.6740162037</v>
      </c>
      <c r="C986" s="1" t="n">
        <v>45960</v>
      </c>
      <c r="D986" t="inlineStr">
        <is>
          <t>VÄSTERNORRLANDS LÄN</t>
        </is>
      </c>
      <c r="E986" t="inlineStr">
        <is>
          <t>ÖRNSKÖLDSVIK</t>
        </is>
      </c>
      <c r="F986" t="inlineStr">
        <is>
          <t>Holmen skog AB</t>
        </is>
      </c>
      <c r="G986" t="n">
        <v>3.7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56566-2024</t>
        </is>
      </c>
      <c r="B987" s="1" t="n">
        <v>45625.5858912037</v>
      </c>
      <c r="C987" s="1" t="n">
        <v>45960</v>
      </c>
      <c r="D987" t="inlineStr">
        <is>
          <t>VÄSTERNORRLANDS LÄN</t>
        </is>
      </c>
      <c r="E987" t="inlineStr">
        <is>
          <t>ÖRNSKÖLDSVIK</t>
        </is>
      </c>
      <c r="G987" t="n">
        <v>0.5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31721-2024</t>
        </is>
      </c>
      <c r="B988" s="1" t="n">
        <v>45509</v>
      </c>
      <c r="C988" s="1" t="n">
        <v>45960</v>
      </c>
      <c r="D988" t="inlineStr">
        <is>
          <t>VÄSTERNORRLANDS LÄN</t>
        </is>
      </c>
      <c r="E988" t="inlineStr">
        <is>
          <t>ÖRNSKÖLDSVIK</t>
        </is>
      </c>
      <c r="F988" t="inlineStr">
        <is>
          <t>Holmen skog AB</t>
        </is>
      </c>
      <c r="G988" t="n">
        <v>5.9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25329-2024</t>
        </is>
      </c>
      <c r="B989" s="1" t="n">
        <v>45462</v>
      </c>
      <c r="C989" s="1" t="n">
        <v>45960</v>
      </c>
      <c r="D989" t="inlineStr">
        <is>
          <t>VÄSTERNORRLANDS LÄN</t>
        </is>
      </c>
      <c r="E989" t="inlineStr">
        <is>
          <t>ÖRNSKÖLDSVIK</t>
        </is>
      </c>
      <c r="G989" t="n">
        <v>2.2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44258-2023</t>
        </is>
      </c>
      <c r="B990" s="1" t="n">
        <v>45188.59456018519</v>
      </c>
      <c r="C990" s="1" t="n">
        <v>45960</v>
      </c>
      <c r="D990" t="inlineStr">
        <is>
          <t>VÄSTERNORRLANDS LÄN</t>
        </is>
      </c>
      <c r="E990" t="inlineStr">
        <is>
          <t>ÖRNSKÖLDSVIK</t>
        </is>
      </c>
      <c r="F990" t="inlineStr">
        <is>
          <t>Holmen skog AB</t>
        </is>
      </c>
      <c r="G990" t="n">
        <v>4.3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44431-2022</t>
        </is>
      </c>
      <c r="B991" s="1" t="n">
        <v>44839</v>
      </c>
      <c r="C991" s="1" t="n">
        <v>45960</v>
      </c>
      <c r="D991" t="inlineStr">
        <is>
          <t>VÄSTERNORRLANDS LÄN</t>
        </is>
      </c>
      <c r="E991" t="inlineStr">
        <is>
          <t>ÖRNSKÖLDSVIK</t>
        </is>
      </c>
      <c r="F991" t="inlineStr">
        <is>
          <t>SCA</t>
        </is>
      </c>
      <c r="G991" t="n">
        <v>1.2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44865-2024</t>
        </is>
      </c>
      <c r="B992" s="1" t="n">
        <v>45575.32356481482</v>
      </c>
      <c r="C992" s="1" t="n">
        <v>45960</v>
      </c>
      <c r="D992" t="inlineStr">
        <is>
          <t>VÄSTERNORRLANDS LÄN</t>
        </is>
      </c>
      <c r="E992" t="inlineStr">
        <is>
          <t>ÖRNSKÖLDSVIK</t>
        </is>
      </c>
      <c r="F992" t="inlineStr">
        <is>
          <t>Holmen skog AB</t>
        </is>
      </c>
      <c r="G992" t="n">
        <v>1.1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20856-2024</t>
        </is>
      </c>
      <c r="B993" s="1" t="n">
        <v>45439.42201388889</v>
      </c>
      <c r="C993" s="1" t="n">
        <v>45960</v>
      </c>
      <c r="D993" t="inlineStr">
        <is>
          <t>VÄSTERNORRLANDS LÄN</t>
        </is>
      </c>
      <c r="E993" t="inlineStr">
        <is>
          <t>ÖRNSKÖLDSVIK</t>
        </is>
      </c>
      <c r="F993" t="inlineStr">
        <is>
          <t>Holmen skog AB</t>
        </is>
      </c>
      <c r="G993" t="n">
        <v>1.1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48701-2024</t>
        </is>
      </c>
      <c r="B994" s="1" t="n">
        <v>45593</v>
      </c>
      <c r="C994" s="1" t="n">
        <v>45960</v>
      </c>
      <c r="D994" t="inlineStr">
        <is>
          <t>VÄSTERNORRLANDS LÄN</t>
        </is>
      </c>
      <c r="E994" t="inlineStr">
        <is>
          <t>ÖRNSKÖLDSVIK</t>
        </is>
      </c>
      <c r="G994" t="n">
        <v>0.7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59164-2024</t>
        </is>
      </c>
      <c r="B995" s="1" t="n">
        <v>45637.47819444445</v>
      </c>
      <c r="C995" s="1" t="n">
        <v>45960</v>
      </c>
      <c r="D995" t="inlineStr">
        <is>
          <t>VÄSTERNORRLANDS LÄN</t>
        </is>
      </c>
      <c r="E995" t="inlineStr">
        <is>
          <t>ÖRNSKÖLDSVIK</t>
        </is>
      </c>
      <c r="G995" t="n">
        <v>0.8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54582-2024</t>
        </is>
      </c>
      <c r="B996" s="1" t="n">
        <v>45617.65704861111</v>
      </c>
      <c r="C996" s="1" t="n">
        <v>45960</v>
      </c>
      <c r="D996" t="inlineStr">
        <is>
          <t>VÄSTERNORRLANDS LÄN</t>
        </is>
      </c>
      <c r="E996" t="inlineStr">
        <is>
          <t>ÖRNSKÖLDSVIK</t>
        </is>
      </c>
      <c r="F996" t="inlineStr">
        <is>
          <t>Holmen skog AB</t>
        </is>
      </c>
      <c r="G996" t="n">
        <v>0.5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20533-2025</t>
        </is>
      </c>
      <c r="B997" s="1" t="n">
        <v>45775.61537037037</v>
      </c>
      <c r="C997" s="1" t="n">
        <v>45960</v>
      </c>
      <c r="D997" t="inlineStr">
        <is>
          <t>VÄSTERNORRLANDS LÄN</t>
        </is>
      </c>
      <c r="E997" t="inlineStr">
        <is>
          <t>ÖRNSKÖLDSVIK</t>
        </is>
      </c>
      <c r="F997" t="inlineStr">
        <is>
          <t>SCA</t>
        </is>
      </c>
      <c r="G997" t="n">
        <v>52.9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23869-2024</t>
        </is>
      </c>
      <c r="B998" s="1" t="n">
        <v>45455.60939814815</v>
      </c>
      <c r="C998" s="1" t="n">
        <v>45960</v>
      </c>
      <c r="D998" t="inlineStr">
        <is>
          <t>VÄSTERNORRLANDS LÄN</t>
        </is>
      </c>
      <c r="E998" t="inlineStr">
        <is>
          <t>ÖRNSKÖLDSVIK</t>
        </is>
      </c>
      <c r="G998" t="n">
        <v>1.1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18051-2024</t>
        </is>
      </c>
      <c r="B999" s="1" t="n">
        <v>45420</v>
      </c>
      <c r="C999" s="1" t="n">
        <v>45960</v>
      </c>
      <c r="D999" t="inlineStr">
        <is>
          <t>VÄSTERNORRLANDS LÄN</t>
        </is>
      </c>
      <c r="E999" t="inlineStr">
        <is>
          <t>ÖRNSKÖLDSVIK</t>
        </is>
      </c>
      <c r="G999" t="n">
        <v>1.2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53162-2021</t>
        </is>
      </c>
      <c r="B1000" s="1" t="n">
        <v>44468</v>
      </c>
      <c r="C1000" s="1" t="n">
        <v>45960</v>
      </c>
      <c r="D1000" t="inlineStr">
        <is>
          <t>VÄSTERNORRLANDS LÄN</t>
        </is>
      </c>
      <c r="E1000" t="inlineStr">
        <is>
          <t>ÖRNSKÖLDSVIK</t>
        </is>
      </c>
      <c r="F1000" t="inlineStr">
        <is>
          <t>Holmen skog AB</t>
        </is>
      </c>
      <c r="G1000" t="n">
        <v>9.199999999999999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11485-2025</t>
        </is>
      </c>
      <c r="B1001" s="1" t="n">
        <v>45726.69515046296</v>
      </c>
      <c r="C1001" s="1" t="n">
        <v>45960</v>
      </c>
      <c r="D1001" t="inlineStr">
        <is>
          <t>VÄSTERNORRLANDS LÄN</t>
        </is>
      </c>
      <c r="E1001" t="inlineStr">
        <is>
          <t>ÖRNSKÖLDSVIK</t>
        </is>
      </c>
      <c r="G1001" t="n">
        <v>2.4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13161-2025</t>
        </is>
      </c>
      <c r="B1002" s="1" t="n">
        <v>45734</v>
      </c>
      <c r="C1002" s="1" t="n">
        <v>45960</v>
      </c>
      <c r="D1002" t="inlineStr">
        <is>
          <t>VÄSTERNORRLANDS LÄN</t>
        </is>
      </c>
      <c r="E1002" t="inlineStr">
        <is>
          <t>ÖRNSKÖLDSVIK</t>
        </is>
      </c>
      <c r="G1002" t="n">
        <v>2.8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71547-2021</t>
        </is>
      </c>
      <c r="B1003" s="1" t="n">
        <v>44540</v>
      </c>
      <c r="C1003" s="1" t="n">
        <v>45960</v>
      </c>
      <c r="D1003" t="inlineStr">
        <is>
          <t>VÄSTERNORRLANDS LÄN</t>
        </is>
      </c>
      <c r="E1003" t="inlineStr">
        <is>
          <t>ÖRNSKÖLDSVIK</t>
        </is>
      </c>
      <c r="F1003" t="inlineStr">
        <is>
          <t>Holmen skog AB</t>
        </is>
      </c>
      <c r="G1003" t="n">
        <v>4.3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17356-2023</t>
        </is>
      </c>
      <c r="B1004" s="1" t="n">
        <v>45033</v>
      </c>
      <c r="C1004" s="1" t="n">
        <v>45960</v>
      </c>
      <c r="D1004" t="inlineStr">
        <is>
          <t>VÄSTERNORRLANDS LÄN</t>
        </is>
      </c>
      <c r="E1004" t="inlineStr">
        <is>
          <t>ÖRNSKÖLDSVIK</t>
        </is>
      </c>
      <c r="G1004" t="n">
        <v>18.3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62285-2023</t>
        </is>
      </c>
      <c r="B1005" s="1" t="n">
        <v>45267.65267361111</v>
      </c>
      <c r="C1005" s="1" t="n">
        <v>45960</v>
      </c>
      <c r="D1005" t="inlineStr">
        <is>
          <t>VÄSTERNORRLANDS LÄN</t>
        </is>
      </c>
      <c r="E1005" t="inlineStr">
        <is>
          <t>ÖRNSKÖLDSVIK</t>
        </is>
      </c>
      <c r="F1005" t="inlineStr">
        <is>
          <t>Holmen skog AB</t>
        </is>
      </c>
      <c r="G1005" t="n">
        <v>1.2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12980-2023</t>
        </is>
      </c>
      <c r="B1006" s="1" t="n">
        <v>45002</v>
      </c>
      <c r="C1006" s="1" t="n">
        <v>45960</v>
      </c>
      <c r="D1006" t="inlineStr">
        <is>
          <t>VÄSTERNORRLANDS LÄN</t>
        </is>
      </c>
      <c r="E1006" t="inlineStr">
        <is>
          <t>ÖRNSKÖLDSVIK</t>
        </is>
      </c>
      <c r="F1006" t="inlineStr">
        <is>
          <t>SCA</t>
        </is>
      </c>
      <c r="G1006" t="n">
        <v>5.2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59218-2024</t>
        </is>
      </c>
      <c r="B1007" s="1" t="n">
        <v>45637.57275462963</v>
      </c>
      <c r="C1007" s="1" t="n">
        <v>45960</v>
      </c>
      <c r="D1007" t="inlineStr">
        <is>
          <t>VÄSTERNORRLANDS LÄN</t>
        </is>
      </c>
      <c r="E1007" t="inlineStr">
        <is>
          <t>ÖRNSKÖLDSVIK</t>
        </is>
      </c>
      <c r="G1007" t="n">
        <v>2.8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44498-2023</t>
        </is>
      </c>
      <c r="B1008" s="1" t="n">
        <v>45189.45719907407</v>
      </c>
      <c r="C1008" s="1" t="n">
        <v>45960</v>
      </c>
      <c r="D1008" t="inlineStr">
        <is>
          <t>VÄSTERNORRLANDS LÄN</t>
        </is>
      </c>
      <c r="E1008" t="inlineStr">
        <is>
          <t>ÖRNSKÖLDSVIK</t>
        </is>
      </c>
      <c r="G1008" t="n">
        <v>1.4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43424-2021</t>
        </is>
      </c>
      <c r="B1009" s="1" t="n">
        <v>44432</v>
      </c>
      <c r="C1009" s="1" t="n">
        <v>45960</v>
      </c>
      <c r="D1009" t="inlineStr">
        <is>
          <t>VÄSTERNORRLANDS LÄN</t>
        </is>
      </c>
      <c r="E1009" t="inlineStr">
        <is>
          <t>ÖRNSKÖLDSVIK</t>
        </is>
      </c>
      <c r="G1009" t="n">
        <v>1.2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27847-2023</t>
        </is>
      </c>
      <c r="B1010" s="1" t="n">
        <v>45098.5552662037</v>
      </c>
      <c r="C1010" s="1" t="n">
        <v>45960</v>
      </c>
      <c r="D1010" t="inlineStr">
        <is>
          <t>VÄSTERNORRLANDS LÄN</t>
        </is>
      </c>
      <c r="E1010" t="inlineStr">
        <is>
          <t>ÖRNSKÖLDSVIK</t>
        </is>
      </c>
      <c r="G1010" t="n">
        <v>5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13816-2024</t>
        </is>
      </c>
      <c r="B1011" s="1" t="n">
        <v>45390</v>
      </c>
      <c r="C1011" s="1" t="n">
        <v>45960</v>
      </c>
      <c r="D1011" t="inlineStr">
        <is>
          <t>VÄSTERNORRLANDS LÄN</t>
        </is>
      </c>
      <c r="E1011" t="inlineStr">
        <is>
          <t>ÖRNSKÖLDSVIK</t>
        </is>
      </c>
      <c r="G1011" t="n">
        <v>0.9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698-2024</t>
        </is>
      </c>
      <c r="B1012" s="1" t="n">
        <v>45300.38689814815</v>
      </c>
      <c r="C1012" s="1" t="n">
        <v>45960</v>
      </c>
      <c r="D1012" t="inlineStr">
        <is>
          <t>VÄSTERNORRLANDS LÄN</t>
        </is>
      </c>
      <c r="E1012" t="inlineStr">
        <is>
          <t>ÖRNSKÖLDSVIK</t>
        </is>
      </c>
      <c r="G1012" t="n">
        <v>2.4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61121-2024</t>
        </is>
      </c>
      <c r="B1013" s="1" t="n">
        <v>45645.57063657408</v>
      </c>
      <c r="C1013" s="1" t="n">
        <v>45960</v>
      </c>
      <c r="D1013" t="inlineStr">
        <is>
          <t>VÄSTERNORRLANDS LÄN</t>
        </is>
      </c>
      <c r="E1013" t="inlineStr">
        <is>
          <t>ÖRNSKÖLDSVIK</t>
        </is>
      </c>
      <c r="G1013" t="n">
        <v>0.9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61148-2024</t>
        </is>
      </c>
      <c r="B1014" s="1" t="n">
        <v>45645.58738425926</v>
      </c>
      <c r="C1014" s="1" t="n">
        <v>45960</v>
      </c>
      <c r="D1014" t="inlineStr">
        <is>
          <t>VÄSTERNORRLANDS LÄN</t>
        </is>
      </c>
      <c r="E1014" t="inlineStr">
        <is>
          <t>ÖRNSKÖLDSVIK</t>
        </is>
      </c>
      <c r="G1014" t="n">
        <v>4.7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39637-2024</t>
        </is>
      </c>
      <c r="B1015" s="1" t="n">
        <v>45552.44851851852</v>
      </c>
      <c r="C1015" s="1" t="n">
        <v>45960</v>
      </c>
      <c r="D1015" t="inlineStr">
        <is>
          <t>VÄSTERNORRLANDS LÄN</t>
        </is>
      </c>
      <c r="E1015" t="inlineStr">
        <is>
          <t>ÖRNSKÖLDSVIK</t>
        </is>
      </c>
      <c r="F1015" t="inlineStr">
        <is>
          <t>SCA</t>
        </is>
      </c>
      <c r="G1015" t="n">
        <v>4.6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55490-2023</t>
        </is>
      </c>
      <c r="B1016" s="1" t="n">
        <v>45238.54555555555</v>
      </c>
      <c r="C1016" s="1" t="n">
        <v>45960</v>
      </c>
      <c r="D1016" t="inlineStr">
        <is>
          <t>VÄSTERNORRLANDS LÄN</t>
        </is>
      </c>
      <c r="E1016" t="inlineStr">
        <is>
          <t>ÖRNSKÖLDSVIK</t>
        </is>
      </c>
      <c r="G1016" t="n">
        <v>1.2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42838-2024</t>
        </is>
      </c>
      <c r="B1017" s="1" t="n">
        <v>45566.62291666667</v>
      </c>
      <c r="C1017" s="1" t="n">
        <v>45960</v>
      </c>
      <c r="D1017" t="inlineStr">
        <is>
          <t>VÄSTERNORRLANDS LÄN</t>
        </is>
      </c>
      <c r="E1017" t="inlineStr">
        <is>
          <t>ÖRNSKÖLDSVIK</t>
        </is>
      </c>
      <c r="F1017" t="inlineStr">
        <is>
          <t>Holmen skog AB</t>
        </is>
      </c>
      <c r="G1017" t="n">
        <v>0.4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14761-2025</t>
        </is>
      </c>
      <c r="B1018" s="1" t="n">
        <v>45742</v>
      </c>
      <c r="C1018" s="1" t="n">
        <v>45960</v>
      </c>
      <c r="D1018" t="inlineStr">
        <is>
          <t>VÄSTERNORRLANDS LÄN</t>
        </is>
      </c>
      <c r="E1018" t="inlineStr">
        <is>
          <t>ÖRNSKÖLDSVIK</t>
        </is>
      </c>
      <c r="G1018" t="n">
        <v>1.1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2118-2025</t>
        </is>
      </c>
      <c r="B1019" s="1" t="n">
        <v>45672</v>
      </c>
      <c r="C1019" s="1" t="n">
        <v>45960</v>
      </c>
      <c r="D1019" t="inlineStr">
        <is>
          <t>VÄSTERNORRLANDS LÄN</t>
        </is>
      </c>
      <c r="E1019" t="inlineStr">
        <is>
          <t>ÖRNSKÖLDSVIK</t>
        </is>
      </c>
      <c r="G1019" t="n">
        <v>2.2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49025-2022</t>
        </is>
      </c>
      <c r="B1020" s="1" t="n">
        <v>44860.43298611111</v>
      </c>
      <c r="C1020" s="1" t="n">
        <v>45960</v>
      </c>
      <c r="D1020" t="inlineStr">
        <is>
          <t>VÄSTERNORRLANDS LÄN</t>
        </is>
      </c>
      <c r="E1020" t="inlineStr">
        <is>
          <t>ÖRNSKÖLDSVIK</t>
        </is>
      </c>
      <c r="F1020" t="inlineStr">
        <is>
          <t>Holmen skog AB</t>
        </is>
      </c>
      <c r="G1020" t="n">
        <v>10.3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33233-2023</t>
        </is>
      </c>
      <c r="B1021" s="1" t="n">
        <v>45114</v>
      </c>
      <c r="C1021" s="1" t="n">
        <v>45960</v>
      </c>
      <c r="D1021" t="inlineStr">
        <is>
          <t>VÄSTERNORRLANDS LÄN</t>
        </is>
      </c>
      <c r="E1021" t="inlineStr">
        <is>
          <t>ÖRNSKÖLDSVIK</t>
        </is>
      </c>
      <c r="G1021" t="n">
        <v>0.7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2129-2024</t>
        </is>
      </c>
      <c r="B1022" s="1" t="n">
        <v>45309</v>
      </c>
      <c r="C1022" s="1" t="n">
        <v>45960</v>
      </c>
      <c r="D1022" t="inlineStr">
        <is>
          <t>VÄSTERNORRLANDS LÄN</t>
        </is>
      </c>
      <c r="E1022" t="inlineStr">
        <is>
          <t>ÖRNSKÖLDSVIK</t>
        </is>
      </c>
      <c r="G1022" t="n">
        <v>4.7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31192-2023</t>
        </is>
      </c>
      <c r="B1023" s="1" t="n">
        <v>45113</v>
      </c>
      <c r="C1023" s="1" t="n">
        <v>45960</v>
      </c>
      <c r="D1023" t="inlineStr">
        <is>
          <t>VÄSTERNORRLANDS LÄN</t>
        </is>
      </c>
      <c r="E1023" t="inlineStr">
        <is>
          <t>ÖRNSKÖLDSVIK</t>
        </is>
      </c>
      <c r="F1023" t="inlineStr">
        <is>
          <t>SCA</t>
        </is>
      </c>
      <c r="G1023" t="n">
        <v>5.3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48611-2022</t>
        </is>
      </c>
      <c r="B1024" s="1" t="n">
        <v>44859</v>
      </c>
      <c r="C1024" s="1" t="n">
        <v>45960</v>
      </c>
      <c r="D1024" t="inlineStr">
        <is>
          <t>VÄSTERNORRLANDS LÄN</t>
        </is>
      </c>
      <c r="E1024" t="inlineStr">
        <is>
          <t>ÖRNSKÖLDSVIK</t>
        </is>
      </c>
      <c r="F1024" t="inlineStr">
        <is>
          <t>Holmen skog AB</t>
        </is>
      </c>
      <c r="G1024" t="n">
        <v>1.9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48612-2022</t>
        </is>
      </c>
      <c r="B1025" s="1" t="n">
        <v>44854</v>
      </c>
      <c r="C1025" s="1" t="n">
        <v>45960</v>
      </c>
      <c r="D1025" t="inlineStr">
        <is>
          <t>VÄSTERNORRLANDS LÄN</t>
        </is>
      </c>
      <c r="E1025" t="inlineStr">
        <is>
          <t>ÖRNSKÖLDSVIK</t>
        </is>
      </c>
      <c r="G1025" t="n">
        <v>1.1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41102-2024</t>
        </is>
      </c>
      <c r="B1026" s="1" t="n">
        <v>45559.44012731482</v>
      </c>
      <c r="C1026" s="1" t="n">
        <v>45960</v>
      </c>
      <c r="D1026" t="inlineStr">
        <is>
          <t>VÄSTERNORRLANDS LÄN</t>
        </is>
      </c>
      <c r="E1026" t="inlineStr">
        <is>
          <t>ÖRNSKÖLDSVIK</t>
        </is>
      </c>
      <c r="G1026" t="n">
        <v>5.3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61255-2024</t>
        </is>
      </c>
      <c r="B1027" s="1" t="n">
        <v>45644</v>
      </c>
      <c r="C1027" s="1" t="n">
        <v>45960</v>
      </c>
      <c r="D1027" t="inlineStr">
        <is>
          <t>VÄSTERNORRLANDS LÄN</t>
        </is>
      </c>
      <c r="E1027" t="inlineStr">
        <is>
          <t>ÖRNSKÖLDSVIK</t>
        </is>
      </c>
      <c r="G1027" t="n">
        <v>2.8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47330-2023</t>
        </is>
      </c>
      <c r="B1028" s="1" t="n">
        <v>45196</v>
      </c>
      <c r="C1028" s="1" t="n">
        <v>45960</v>
      </c>
      <c r="D1028" t="inlineStr">
        <is>
          <t>VÄSTERNORRLANDS LÄN</t>
        </is>
      </c>
      <c r="E1028" t="inlineStr">
        <is>
          <t>ÖRNSKÖLDSVIK</t>
        </is>
      </c>
      <c r="G1028" t="n">
        <v>12.7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8054-2024</t>
        </is>
      </c>
      <c r="B1029" s="1" t="n">
        <v>45351.36135416666</v>
      </c>
      <c r="C1029" s="1" t="n">
        <v>45960</v>
      </c>
      <c r="D1029" t="inlineStr">
        <is>
          <t>VÄSTERNORRLANDS LÄN</t>
        </is>
      </c>
      <c r="E1029" t="inlineStr">
        <is>
          <t>ÖRNSKÖLDSVIK</t>
        </is>
      </c>
      <c r="G1029" t="n">
        <v>3.7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44574-2023</t>
        </is>
      </c>
      <c r="B1030" s="1" t="n">
        <v>45189</v>
      </c>
      <c r="C1030" s="1" t="n">
        <v>45960</v>
      </c>
      <c r="D1030" t="inlineStr">
        <is>
          <t>VÄSTERNORRLANDS LÄN</t>
        </is>
      </c>
      <c r="E1030" t="inlineStr">
        <is>
          <t>ÖRNSKÖLDSVIK</t>
        </is>
      </c>
      <c r="G1030" t="n">
        <v>2.2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33258-2023</t>
        </is>
      </c>
      <c r="B1031" s="1" t="n">
        <v>45114</v>
      </c>
      <c r="C1031" s="1" t="n">
        <v>45960</v>
      </c>
      <c r="D1031" t="inlineStr">
        <is>
          <t>VÄSTERNORRLANDS LÄN</t>
        </is>
      </c>
      <c r="E1031" t="inlineStr">
        <is>
          <t>ÖRNSKÖLDSVIK</t>
        </is>
      </c>
      <c r="G1031" t="n">
        <v>2.7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33261-2023</t>
        </is>
      </c>
      <c r="B1032" s="1" t="n">
        <v>45114</v>
      </c>
      <c r="C1032" s="1" t="n">
        <v>45960</v>
      </c>
      <c r="D1032" t="inlineStr">
        <is>
          <t>VÄSTERNORRLANDS LÄN</t>
        </is>
      </c>
      <c r="E1032" t="inlineStr">
        <is>
          <t>ÖRNSKÖLDSVIK</t>
        </is>
      </c>
      <c r="G1032" t="n">
        <v>1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33288-2023</t>
        </is>
      </c>
      <c r="B1033" s="1" t="n">
        <v>45127</v>
      </c>
      <c r="C1033" s="1" t="n">
        <v>45960</v>
      </c>
      <c r="D1033" t="inlineStr">
        <is>
          <t>VÄSTERNORRLANDS LÄN</t>
        </is>
      </c>
      <c r="E1033" t="inlineStr">
        <is>
          <t>ÖRNSKÖLDSVIK</t>
        </is>
      </c>
      <c r="F1033" t="inlineStr">
        <is>
          <t>Holmen skog AB</t>
        </is>
      </c>
      <c r="G1033" t="n">
        <v>1.2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33906-2023</t>
        </is>
      </c>
      <c r="B1034" s="1" t="n">
        <v>45134.40055555556</v>
      </c>
      <c r="C1034" s="1" t="n">
        <v>45960</v>
      </c>
      <c r="D1034" t="inlineStr">
        <is>
          <t>VÄSTERNORRLANDS LÄN</t>
        </is>
      </c>
      <c r="E1034" t="inlineStr">
        <is>
          <t>ÖRNSKÖLDSVIK</t>
        </is>
      </c>
      <c r="F1034" t="inlineStr">
        <is>
          <t>Holmen skog AB</t>
        </is>
      </c>
      <c r="G1034" t="n">
        <v>4.3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31873-2024</t>
        </is>
      </c>
      <c r="B1035" s="1" t="n">
        <v>45509.92914351852</v>
      </c>
      <c r="C1035" s="1" t="n">
        <v>45960</v>
      </c>
      <c r="D1035" t="inlineStr">
        <is>
          <t>VÄSTERNORRLANDS LÄN</t>
        </is>
      </c>
      <c r="E1035" t="inlineStr">
        <is>
          <t>ÖRNSKÖLDSVIK</t>
        </is>
      </c>
      <c r="G1035" t="n">
        <v>3.2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38386-2023</t>
        </is>
      </c>
      <c r="B1036" s="1" t="n">
        <v>45162.28376157407</v>
      </c>
      <c r="C1036" s="1" t="n">
        <v>45960</v>
      </c>
      <c r="D1036" t="inlineStr">
        <is>
          <t>VÄSTERNORRLANDS LÄN</t>
        </is>
      </c>
      <c r="E1036" t="inlineStr">
        <is>
          <t>ÖRNSKÖLDSVIK</t>
        </is>
      </c>
      <c r="G1036" t="n">
        <v>1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802-2024</t>
        </is>
      </c>
      <c r="B1037" s="1" t="n">
        <v>45300</v>
      </c>
      <c r="C1037" s="1" t="n">
        <v>45960</v>
      </c>
      <c r="D1037" t="inlineStr">
        <is>
          <t>VÄSTERNORRLANDS LÄN</t>
        </is>
      </c>
      <c r="E1037" t="inlineStr">
        <is>
          <t>ÖRNSKÖLDSVIK</t>
        </is>
      </c>
      <c r="G1037" t="n">
        <v>1.8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44522-2023</t>
        </is>
      </c>
      <c r="B1038" s="1" t="n">
        <v>45189.47681712963</v>
      </c>
      <c r="C1038" s="1" t="n">
        <v>45960</v>
      </c>
      <c r="D1038" t="inlineStr">
        <is>
          <t>VÄSTERNORRLANDS LÄN</t>
        </is>
      </c>
      <c r="E1038" t="inlineStr">
        <is>
          <t>ÖRNSKÖLDSVIK</t>
        </is>
      </c>
      <c r="G1038" t="n">
        <v>22.6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53924-2023</t>
        </is>
      </c>
      <c r="B1039" s="1" t="n">
        <v>45231.57295138889</v>
      </c>
      <c r="C1039" s="1" t="n">
        <v>45960</v>
      </c>
      <c r="D1039" t="inlineStr">
        <is>
          <t>VÄSTERNORRLANDS LÄN</t>
        </is>
      </c>
      <c r="E1039" t="inlineStr">
        <is>
          <t>ÖRNSKÖLDSVIK</t>
        </is>
      </c>
      <c r="F1039" t="inlineStr">
        <is>
          <t>Holmen skog AB</t>
        </is>
      </c>
      <c r="G1039" t="n">
        <v>4.1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6274-2024</t>
        </is>
      </c>
      <c r="B1040" s="1" t="n">
        <v>45337.95461805556</v>
      </c>
      <c r="C1040" s="1" t="n">
        <v>45960</v>
      </c>
      <c r="D1040" t="inlineStr">
        <is>
          <t>VÄSTERNORRLANDS LÄN</t>
        </is>
      </c>
      <c r="E1040" t="inlineStr">
        <is>
          <t>ÖRNSKÖLDSVIK</t>
        </is>
      </c>
      <c r="F1040" t="inlineStr">
        <is>
          <t>SCA</t>
        </is>
      </c>
      <c r="G1040" t="n">
        <v>2.2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7147-2023</t>
        </is>
      </c>
      <c r="B1041" s="1" t="n">
        <v>44965</v>
      </c>
      <c r="C1041" s="1" t="n">
        <v>45960</v>
      </c>
      <c r="D1041" t="inlineStr">
        <is>
          <t>VÄSTERNORRLANDS LÄN</t>
        </is>
      </c>
      <c r="E1041" t="inlineStr">
        <is>
          <t>ÖRNSKÖLDSVIK</t>
        </is>
      </c>
      <c r="G1041" t="n">
        <v>1.4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48896-2024</t>
        </is>
      </c>
      <c r="B1042" s="1" t="n">
        <v>45594.34439814815</v>
      </c>
      <c r="C1042" s="1" t="n">
        <v>45960</v>
      </c>
      <c r="D1042" t="inlineStr">
        <is>
          <t>VÄSTERNORRLANDS LÄN</t>
        </is>
      </c>
      <c r="E1042" t="inlineStr">
        <is>
          <t>ÖRNSKÖLDSVIK</t>
        </is>
      </c>
      <c r="F1042" t="inlineStr">
        <is>
          <t>SCA</t>
        </is>
      </c>
      <c r="G1042" t="n">
        <v>5.8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44948-2022</t>
        </is>
      </c>
      <c r="B1043" s="1" t="n">
        <v>44841.57553240741</v>
      </c>
      <c r="C1043" s="1" t="n">
        <v>45960</v>
      </c>
      <c r="D1043" t="inlineStr">
        <is>
          <t>VÄSTERNORRLANDS LÄN</t>
        </is>
      </c>
      <c r="E1043" t="inlineStr">
        <is>
          <t>ÖRNSKÖLDSVIK</t>
        </is>
      </c>
      <c r="G1043" t="n">
        <v>1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41979-2023</t>
        </is>
      </c>
      <c r="B1044" s="1" t="n">
        <v>45177.39858796296</v>
      </c>
      <c r="C1044" s="1" t="n">
        <v>45960</v>
      </c>
      <c r="D1044" t="inlineStr">
        <is>
          <t>VÄSTERNORRLANDS LÄN</t>
        </is>
      </c>
      <c r="E1044" t="inlineStr">
        <is>
          <t>ÖRNSKÖLDSVIK</t>
        </is>
      </c>
      <c r="G1044" t="n">
        <v>1.2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1001-2025</t>
        </is>
      </c>
      <c r="B1045" s="1" t="n">
        <v>45666</v>
      </c>
      <c r="C1045" s="1" t="n">
        <v>45960</v>
      </c>
      <c r="D1045" t="inlineStr">
        <is>
          <t>VÄSTERNORRLANDS LÄN</t>
        </is>
      </c>
      <c r="E1045" t="inlineStr">
        <is>
          <t>ÖRNSKÖLDSVIK</t>
        </is>
      </c>
      <c r="G1045" t="n">
        <v>1.3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58287-2024</t>
        </is>
      </c>
      <c r="B1046" s="1" t="n">
        <v>45632.5887037037</v>
      </c>
      <c r="C1046" s="1" t="n">
        <v>45960</v>
      </c>
      <c r="D1046" t="inlineStr">
        <is>
          <t>VÄSTERNORRLANDS LÄN</t>
        </is>
      </c>
      <c r="E1046" t="inlineStr">
        <is>
          <t>ÖRNSKÖLDSVIK</t>
        </is>
      </c>
      <c r="F1046" t="inlineStr">
        <is>
          <t>Holmen skog AB</t>
        </is>
      </c>
      <c r="G1046" t="n">
        <v>2.1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60773-2023</t>
        </is>
      </c>
      <c r="B1047" s="1" t="n">
        <v>45260</v>
      </c>
      <c r="C1047" s="1" t="n">
        <v>45960</v>
      </c>
      <c r="D1047" t="inlineStr">
        <is>
          <t>VÄSTERNORRLANDS LÄN</t>
        </is>
      </c>
      <c r="E1047" t="inlineStr">
        <is>
          <t>ÖRNSKÖLDSVIK</t>
        </is>
      </c>
      <c r="G1047" t="n">
        <v>3.6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21479-2023</t>
        </is>
      </c>
      <c r="B1048" s="1" t="n">
        <v>45063</v>
      </c>
      <c r="C1048" s="1" t="n">
        <v>45960</v>
      </c>
      <c r="D1048" t="inlineStr">
        <is>
          <t>VÄSTERNORRLANDS LÄN</t>
        </is>
      </c>
      <c r="E1048" t="inlineStr">
        <is>
          <t>ÖRNSKÖLDSVIK</t>
        </is>
      </c>
      <c r="G1048" t="n">
        <v>1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62865-2020</t>
        </is>
      </c>
      <c r="B1049" s="1" t="n">
        <v>44161</v>
      </c>
      <c r="C1049" s="1" t="n">
        <v>45960</v>
      </c>
      <c r="D1049" t="inlineStr">
        <is>
          <t>VÄSTERNORRLANDS LÄN</t>
        </is>
      </c>
      <c r="E1049" t="inlineStr">
        <is>
          <t>ÖRNSKÖLDSVIK</t>
        </is>
      </c>
      <c r="F1049" t="inlineStr">
        <is>
          <t>SCA</t>
        </is>
      </c>
      <c r="G1049" t="n">
        <v>8.199999999999999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40559-2021</t>
        </is>
      </c>
      <c r="B1050" s="1" t="n">
        <v>44420.43424768518</v>
      </c>
      <c r="C1050" s="1" t="n">
        <v>45960</v>
      </c>
      <c r="D1050" t="inlineStr">
        <is>
          <t>VÄSTERNORRLANDS LÄN</t>
        </is>
      </c>
      <c r="E1050" t="inlineStr">
        <is>
          <t>ÖRNSKÖLDSVIK</t>
        </is>
      </c>
      <c r="G1050" t="n">
        <v>2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32185-2023</t>
        </is>
      </c>
      <c r="B1051" s="1" t="n">
        <v>45119.84378472222</v>
      </c>
      <c r="C1051" s="1" t="n">
        <v>45960</v>
      </c>
      <c r="D1051" t="inlineStr">
        <is>
          <t>VÄSTERNORRLANDS LÄN</t>
        </is>
      </c>
      <c r="E1051" t="inlineStr">
        <is>
          <t>ÖRNSKÖLDSVIK</t>
        </is>
      </c>
      <c r="G1051" t="n">
        <v>3.8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39317-2024</t>
        </is>
      </c>
      <c r="B1052" s="1" t="n">
        <v>45551.40878472223</v>
      </c>
      <c r="C1052" s="1" t="n">
        <v>45960</v>
      </c>
      <c r="D1052" t="inlineStr">
        <is>
          <t>VÄSTERNORRLANDS LÄN</t>
        </is>
      </c>
      <c r="E1052" t="inlineStr">
        <is>
          <t>ÖRNSKÖLDSVIK</t>
        </is>
      </c>
      <c r="F1052" t="inlineStr">
        <is>
          <t>Holmen skog AB</t>
        </is>
      </c>
      <c r="G1052" t="n">
        <v>7.4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59592-2023</t>
        </is>
      </c>
      <c r="B1053" s="1" t="n">
        <v>45254</v>
      </c>
      <c r="C1053" s="1" t="n">
        <v>45960</v>
      </c>
      <c r="D1053" t="inlineStr">
        <is>
          <t>VÄSTERNORRLANDS LÄN</t>
        </is>
      </c>
      <c r="E1053" t="inlineStr">
        <is>
          <t>ÖRNSKÖLDSVIK</t>
        </is>
      </c>
      <c r="F1053" t="inlineStr">
        <is>
          <t>Holmen skog AB</t>
        </is>
      </c>
      <c r="G1053" t="n">
        <v>0.6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70307-2021</t>
        </is>
      </c>
      <c r="B1054" s="1" t="n">
        <v>44536</v>
      </c>
      <c r="C1054" s="1" t="n">
        <v>45960</v>
      </c>
      <c r="D1054" t="inlineStr">
        <is>
          <t>VÄSTERNORRLANDS LÄN</t>
        </is>
      </c>
      <c r="E1054" t="inlineStr">
        <is>
          <t>ÖRNSKÖLDSVIK</t>
        </is>
      </c>
      <c r="G1054" t="n">
        <v>9.699999999999999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67482-2020</t>
        </is>
      </c>
      <c r="B1055" s="1" t="n">
        <v>44180</v>
      </c>
      <c r="C1055" s="1" t="n">
        <v>45960</v>
      </c>
      <c r="D1055" t="inlineStr">
        <is>
          <t>VÄSTERNORRLANDS LÄN</t>
        </is>
      </c>
      <c r="E1055" t="inlineStr">
        <is>
          <t>ÖRNSKÖLDSVIK</t>
        </is>
      </c>
      <c r="G1055" t="n">
        <v>0.5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9455-2025</t>
        </is>
      </c>
      <c r="B1056" s="1" t="n">
        <v>45715.43388888889</v>
      </c>
      <c r="C1056" s="1" t="n">
        <v>45960</v>
      </c>
      <c r="D1056" t="inlineStr">
        <is>
          <t>VÄSTERNORRLANDS LÄN</t>
        </is>
      </c>
      <c r="E1056" t="inlineStr">
        <is>
          <t>ÖRNSKÖLDSVIK</t>
        </is>
      </c>
      <c r="G1056" t="n">
        <v>2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6273-2024</t>
        </is>
      </c>
      <c r="B1057" s="1" t="n">
        <v>45337.95451388889</v>
      </c>
      <c r="C1057" s="1" t="n">
        <v>45960</v>
      </c>
      <c r="D1057" t="inlineStr">
        <is>
          <t>VÄSTERNORRLANDS LÄN</t>
        </is>
      </c>
      <c r="E1057" t="inlineStr">
        <is>
          <t>ÖRNSKÖLDSVIK</t>
        </is>
      </c>
      <c r="F1057" t="inlineStr">
        <is>
          <t>SCA</t>
        </is>
      </c>
      <c r="G1057" t="n">
        <v>9.1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12477-2024</t>
        </is>
      </c>
      <c r="B1058" s="1" t="n">
        <v>45379</v>
      </c>
      <c r="C1058" s="1" t="n">
        <v>45960</v>
      </c>
      <c r="D1058" t="inlineStr">
        <is>
          <t>VÄSTERNORRLANDS LÄN</t>
        </is>
      </c>
      <c r="E1058" t="inlineStr">
        <is>
          <t>ÖRNSKÖLDSVIK</t>
        </is>
      </c>
      <c r="G1058" t="n">
        <v>7.5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25001-2024</t>
        </is>
      </c>
      <c r="B1059" s="1" t="n">
        <v>45461.78337962963</v>
      </c>
      <c r="C1059" s="1" t="n">
        <v>45960</v>
      </c>
      <c r="D1059" t="inlineStr">
        <is>
          <t>VÄSTERNORRLANDS LÄN</t>
        </is>
      </c>
      <c r="E1059" t="inlineStr">
        <is>
          <t>ÖRNSKÖLDSVIK</t>
        </is>
      </c>
      <c r="G1059" t="n">
        <v>0.7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9053-2025</t>
        </is>
      </c>
      <c r="B1060" s="1" t="n">
        <v>45713.63590277778</v>
      </c>
      <c r="C1060" s="1" t="n">
        <v>45960</v>
      </c>
      <c r="D1060" t="inlineStr">
        <is>
          <t>VÄSTERNORRLANDS LÄN</t>
        </is>
      </c>
      <c r="E1060" t="inlineStr">
        <is>
          <t>ÖRNSKÖLDSVIK</t>
        </is>
      </c>
      <c r="G1060" t="n">
        <v>7.1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61392-2022</t>
        </is>
      </c>
      <c r="B1061" s="1" t="n">
        <v>44915.94341435185</v>
      </c>
      <c r="C1061" s="1" t="n">
        <v>45960</v>
      </c>
      <c r="D1061" t="inlineStr">
        <is>
          <t>VÄSTERNORRLANDS LÄN</t>
        </is>
      </c>
      <c r="E1061" t="inlineStr">
        <is>
          <t>ÖRNSKÖLDSVIK</t>
        </is>
      </c>
      <c r="F1061" t="inlineStr">
        <is>
          <t>SCA</t>
        </is>
      </c>
      <c r="G1061" t="n">
        <v>6.8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38714-2024</t>
        </is>
      </c>
      <c r="B1062" s="1" t="n">
        <v>45547.38568287037</v>
      </c>
      <c r="C1062" s="1" t="n">
        <v>45960</v>
      </c>
      <c r="D1062" t="inlineStr">
        <is>
          <t>VÄSTERNORRLANDS LÄN</t>
        </is>
      </c>
      <c r="E1062" t="inlineStr">
        <is>
          <t>ÖRNSKÖLDSVIK</t>
        </is>
      </c>
      <c r="F1062" t="inlineStr">
        <is>
          <t>Holmen skog AB</t>
        </is>
      </c>
      <c r="G1062" t="n">
        <v>1.1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10160-2025</t>
        </is>
      </c>
      <c r="B1063" s="1" t="n">
        <v>45719</v>
      </c>
      <c r="C1063" s="1" t="n">
        <v>45960</v>
      </c>
      <c r="D1063" t="inlineStr">
        <is>
          <t>VÄSTERNORRLANDS LÄN</t>
        </is>
      </c>
      <c r="E1063" t="inlineStr">
        <is>
          <t>ÖRNSKÖLDSVIK</t>
        </is>
      </c>
      <c r="G1063" t="n">
        <v>0.7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6005-2021</t>
        </is>
      </c>
      <c r="B1064" s="1" t="n">
        <v>44231</v>
      </c>
      <c r="C1064" s="1" t="n">
        <v>45960</v>
      </c>
      <c r="D1064" t="inlineStr">
        <is>
          <t>VÄSTERNORRLANDS LÄN</t>
        </is>
      </c>
      <c r="E1064" t="inlineStr">
        <is>
          <t>ÖRNSKÖLDSVIK</t>
        </is>
      </c>
      <c r="G1064" t="n">
        <v>2.1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33191-2024</t>
        </is>
      </c>
      <c r="B1065" s="1" t="n">
        <v>45518</v>
      </c>
      <c r="C1065" s="1" t="n">
        <v>45960</v>
      </c>
      <c r="D1065" t="inlineStr">
        <is>
          <t>VÄSTERNORRLANDS LÄN</t>
        </is>
      </c>
      <c r="E1065" t="inlineStr">
        <is>
          <t>ÖRNSKÖLDSVIK</t>
        </is>
      </c>
      <c r="F1065" t="inlineStr">
        <is>
          <t>Holmen skog AB</t>
        </is>
      </c>
      <c r="G1065" t="n">
        <v>0.8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18274-2025</t>
        </is>
      </c>
      <c r="B1066" s="1" t="n">
        <v>45762.37736111111</v>
      </c>
      <c r="C1066" s="1" t="n">
        <v>45960</v>
      </c>
      <c r="D1066" t="inlineStr">
        <is>
          <t>VÄSTERNORRLANDS LÄN</t>
        </is>
      </c>
      <c r="E1066" t="inlineStr">
        <is>
          <t>ÖRNSKÖLDSVIK</t>
        </is>
      </c>
      <c r="F1066" t="inlineStr">
        <is>
          <t>Holmen skog AB</t>
        </is>
      </c>
      <c r="G1066" t="n">
        <v>9.6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35941-2024</t>
        </is>
      </c>
      <c r="B1067" s="1" t="n">
        <v>45533</v>
      </c>
      <c r="C1067" s="1" t="n">
        <v>45960</v>
      </c>
      <c r="D1067" t="inlineStr">
        <is>
          <t>VÄSTERNORRLANDS LÄN</t>
        </is>
      </c>
      <c r="E1067" t="inlineStr">
        <is>
          <t>ÖRNSKÖLDSVIK</t>
        </is>
      </c>
      <c r="F1067" t="inlineStr">
        <is>
          <t>Holmen skog AB</t>
        </is>
      </c>
      <c r="G1067" t="n">
        <v>11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34545-2022</t>
        </is>
      </c>
      <c r="B1068" s="1" t="n">
        <v>44793.93188657407</v>
      </c>
      <c r="C1068" s="1" t="n">
        <v>45960</v>
      </c>
      <c r="D1068" t="inlineStr">
        <is>
          <t>VÄSTERNORRLANDS LÄN</t>
        </is>
      </c>
      <c r="E1068" t="inlineStr">
        <is>
          <t>ÖRNSKÖLDSVIK</t>
        </is>
      </c>
      <c r="G1068" t="n">
        <v>3.1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37578-2023</t>
        </is>
      </c>
      <c r="B1069" s="1" t="n">
        <v>45159.38454861111</v>
      </c>
      <c r="C1069" s="1" t="n">
        <v>45960</v>
      </c>
      <c r="D1069" t="inlineStr">
        <is>
          <t>VÄSTERNORRLANDS LÄN</t>
        </is>
      </c>
      <c r="E1069" t="inlineStr">
        <is>
          <t>ÖRNSKÖLDSVIK</t>
        </is>
      </c>
      <c r="F1069" t="inlineStr">
        <is>
          <t>Holmen skog AB</t>
        </is>
      </c>
      <c r="G1069" t="n">
        <v>0.9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21324-2024</t>
        </is>
      </c>
      <c r="B1070" s="1" t="n">
        <v>45440.76388888889</v>
      </c>
      <c r="C1070" s="1" t="n">
        <v>45960</v>
      </c>
      <c r="D1070" t="inlineStr">
        <is>
          <t>VÄSTERNORRLANDS LÄN</t>
        </is>
      </c>
      <c r="E1070" t="inlineStr">
        <is>
          <t>ÖRNSKÖLDSVIK</t>
        </is>
      </c>
      <c r="F1070" t="inlineStr">
        <is>
          <t>Holmen skog AB</t>
        </is>
      </c>
      <c r="G1070" t="n">
        <v>1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62440-2023</t>
        </is>
      </c>
      <c r="B1071" s="1" t="n">
        <v>45268.458125</v>
      </c>
      <c r="C1071" s="1" t="n">
        <v>45960</v>
      </c>
      <c r="D1071" t="inlineStr">
        <is>
          <t>VÄSTERNORRLANDS LÄN</t>
        </is>
      </c>
      <c r="E1071" t="inlineStr">
        <is>
          <t>ÖRNSKÖLDSVIK</t>
        </is>
      </c>
      <c r="F1071" t="inlineStr">
        <is>
          <t>Holmen skog AB</t>
        </is>
      </c>
      <c r="G1071" t="n">
        <v>2.2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41492-2024</t>
        </is>
      </c>
      <c r="B1072" s="1" t="n">
        <v>45560.45149305555</v>
      </c>
      <c r="C1072" s="1" t="n">
        <v>45960</v>
      </c>
      <c r="D1072" t="inlineStr">
        <is>
          <t>VÄSTERNORRLANDS LÄN</t>
        </is>
      </c>
      <c r="E1072" t="inlineStr">
        <is>
          <t>ÖRNSKÖLDSVIK</t>
        </is>
      </c>
      <c r="F1072" t="inlineStr">
        <is>
          <t>Holmen skog AB</t>
        </is>
      </c>
      <c r="G1072" t="n">
        <v>3.2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50947-2023</t>
        </is>
      </c>
      <c r="B1073" s="1" t="n">
        <v>45211</v>
      </c>
      <c r="C1073" s="1" t="n">
        <v>45960</v>
      </c>
      <c r="D1073" t="inlineStr">
        <is>
          <t>VÄSTERNORRLANDS LÄN</t>
        </is>
      </c>
      <c r="E1073" t="inlineStr">
        <is>
          <t>ÖRNSKÖLDSVIK</t>
        </is>
      </c>
      <c r="G1073" t="n">
        <v>2.9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27854-2024</t>
        </is>
      </c>
      <c r="B1074" s="1" t="n">
        <v>45475.65396990741</v>
      </c>
      <c r="C1074" s="1" t="n">
        <v>45960</v>
      </c>
      <c r="D1074" t="inlineStr">
        <is>
          <t>VÄSTERNORRLANDS LÄN</t>
        </is>
      </c>
      <c r="E1074" t="inlineStr">
        <is>
          <t>ÖRNSKÖLDSVIK</t>
        </is>
      </c>
      <c r="F1074" t="inlineStr">
        <is>
          <t>Holmen skog AB</t>
        </is>
      </c>
      <c r="G1074" t="n">
        <v>3.1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44159-2024</t>
        </is>
      </c>
      <c r="B1075" s="1" t="n">
        <v>45572.69930555556</v>
      </c>
      <c r="C1075" s="1" t="n">
        <v>45960</v>
      </c>
      <c r="D1075" t="inlineStr">
        <is>
          <t>VÄSTERNORRLANDS LÄN</t>
        </is>
      </c>
      <c r="E1075" t="inlineStr">
        <is>
          <t>ÖRNSKÖLDSVIK</t>
        </is>
      </c>
      <c r="G1075" t="n">
        <v>2.5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58702-2023</t>
        </is>
      </c>
      <c r="B1076" s="1" t="n">
        <v>45251.68495370371</v>
      </c>
      <c r="C1076" s="1" t="n">
        <v>45960</v>
      </c>
      <c r="D1076" t="inlineStr">
        <is>
          <t>VÄSTERNORRLANDS LÄN</t>
        </is>
      </c>
      <c r="E1076" t="inlineStr">
        <is>
          <t>ÖRNSKÖLDSVIK</t>
        </is>
      </c>
      <c r="F1076" t="inlineStr">
        <is>
          <t>Holmen skog AB</t>
        </is>
      </c>
      <c r="G1076" t="n">
        <v>3.7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34462-2024</t>
        </is>
      </c>
      <c r="B1077" s="1" t="n">
        <v>45525</v>
      </c>
      <c r="C1077" s="1" t="n">
        <v>45960</v>
      </c>
      <c r="D1077" t="inlineStr">
        <is>
          <t>VÄSTERNORRLANDS LÄN</t>
        </is>
      </c>
      <c r="E1077" t="inlineStr">
        <is>
          <t>ÖRNSKÖLDSVIK</t>
        </is>
      </c>
      <c r="G1077" t="n">
        <v>1.6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2853-2025</t>
        </is>
      </c>
      <c r="B1078" s="1" t="n">
        <v>45677.65922453703</v>
      </c>
      <c r="C1078" s="1" t="n">
        <v>45960</v>
      </c>
      <c r="D1078" t="inlineStr">
        <is>
          <t>VÄSTERNORRLANDS LÄN</t>
        </is>
      </c>
      <c r="E1078" t="inlineStr">
        <is>
          <t>ÖRNSKÖLDSVIK</t>
        </is>
      </c>
      <c r="G1078" t="n">
        <v>0.7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18198-2023</t>
        </is>
      </c>
      <c r="B1079" s="1" t="n">
        <v>45041.36590277778</v>
      </c>
      <c r="C1079" s="1" t="n">
        <v>45960</v>
      </c>
      <c r="D1079" t="inlineStr">
        <is>
          <t>VÄSTERNORRLANDS LÄN</t>
        </is>
      </c>
      <c r="E1079" t="inlineStr">
        <is>
          <t>ÖRNSKÖLDSVIK</t>
        </is>
      </c>
      <c r="G1079" t="n">
        <v>1.1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22519-2024</t>
        </is>
      </c>
      <c r="B1080" s="1" t="n">
        <v>45447</v>
      </c>
      <c r="C1080" s="1" t="n">
        <v>45960</v>
      </c>
      <c r="D1080" t="inlineStr">
        <is>
          <t>VÄSTERNORRLANDS LÄN</t>
        </is>
      </c>
      <c r="E1080" t="inlineStr">
        <is>
          <t>ÖRNSKÖLDSVIK</t>
        </is>
      </c>
      <c r="F1080" t="inlineStr">
        <is>
          <t>Holmen skog AB</t>
        </is>
      </c>
      <c r="G1080" t="n">
        <v>6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63729-2023</t>
        </is>
      </c>
      <c r="B1081" s="1" t="n">
        <v>45276</v>
      </c>
      <c r="C1081" s="1" t="n">
        <v>45960</v>
      </c>
      <c r="D1081" t="inlineStr">
        <is>
          <t>VÄSTERNORRLANDS LÄN</t>
        </is>
      </c>
      <c r="E1081" t="inlineStr">
        <is>
          <t>ÖRNSKÖLDSVIK</t>
        </is>
      </c>
      <c r="F1081" t="inlineStr">
        <is>
          <t>SCA</t>
        </is>
      </c>
      <c r="G1081" t="n">
        <v>2.8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63737-2023</t>
        </is>
      </c>
      <c r="B1082" s="1" t="n">
        <v>45277</v>
      </c>
      <c r="C1082" s="1" t="n">
        <v>45960</v>
      </c>
      <c r="D1082" t="inlineStr">
        <is>
          <t>VÄSTERNORRLANDS LÄN</t>
        </is>
      </c>
      <c r="E1082" t="inlineStr">
        <is>
          <t>ÖRNSKÖLDSVIK</t>
        </is>
      </c>
      <c r="F1082" t="inlineStr">
        <is>
          <t>Övriga Aktiebolag</t>
        </is>
      </c>
      <c r="G1082" t="n">
        <v>8.699999999999999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63750-2023</t>
        </is>
      </c>
      <c r="B1083" s="1" t="n">
        <v>45277.8662962963</v>
      </c>
      <c r="C1083" s="1" t="n">
        <v>45960</v>
      </c>
      <c r="D1083" t="inlineStr">
        <is>
          <t>VÄSTERNORRLANDS LÄN</t>
        </is>
      </c>
      <c r="E1083" t="inlineStr">
        <is>
          <t>ÖRNSKÖLDSVIK</t>
        </is>
      </c>
      <c r="F1083" t="inlineStr">
        <is>
          <t>Övriga Aktiebolag</t>
        </is>
      </c>
      <c r="G1083" t="n">
        <v>2.1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21737-2023</t>
        </is>
      </c>
      <c r="B1084" s="1" t="n">
        <v>45065</v>
      </c>
      <c r="C1084" s="1" t="n">
        <v>45960</v>
      </c>
      <c r="D1084" t="inlineStr">
        <is>
          <t>VÄSTERNORRLANDS LÄN</t>
        </is>
      </c>
      <c r="E1084" t="inlineStr">
        <is>
          <t>ÖRNSKÖLDSVIK</t>
        </is>
      </c>
      <c r="G1084" t="n">
        <v>0.8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48741-2023</t>
        </is>
      </c>
      <c r="B1085" s="1" t="n">
        <v>45208</v>
      </c>
      <c r="C1085" s="1" t="n">
        <v>45960</v>
      </c>
      <c r="D1085" t="inlineStr">
        <is>
          <t>VÄSTERNORRLANDS LÄN</t>
        </is>
      </c>
      <c r="E1085" t="inlineStr">
        <is>
          <t>ÖRNSKÖLDSVIK</t>
        </is>
      </c>
      <c r="G1085" t="n">
        <v>0.2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46623-2024</t>
        </is>
      </c>
      <c r="B1086" s="1" t="n">
        <v>45583.32759259259</v>
      </c>
      <c r="C1086" s="1" t="n">
        <v>45960</v>
      </c>
      <c r="D1086" t="inlineStr">
        <is>
          <t>VÄSTERNORRLANDS LÄN</t>
        </is>
      </c>
      <c r="E1086" t="inlineStr">
        <is>
          <t>ÖRNSKÖLDSVIK</t>
        </is>
      </c>
      <c r="G1086" t="n">
        <v>7.4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7218-2025</t>
        </is>
      </c>
      <c r="B1087" s="1" t="n">
        <v>45702.47903935185</v>
      </c>
      <c r="C1087" s="1" t="n">
        <v>45960</v>
      </c>
      <c r="D1087" t="inlineStr">
        <is>
          <t>VÄSTERNORRLANDS LÄN</t>
        </is>
      </c>
      <c r="E1087" t="inlineStr">
        <is>
          <t>ÖRNSKÖLDSVIK</t>
        </is>
      </c>
      <c r="G1087" t="n">
        <v>5.6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38605-2023</t>
        </is>
      </c>
      <c r="B1088" s="1" t="n">
        <v>45162.65064814815</v>
      </c>
      <c r="C1088" s="1" t="n">
        <v>45960</v>
      </c>
      <c r="D1088" t="inlineStr">
        <is>
          <t>VÄSTERNORRLANDS LÄN</t>
        </is>
      </c>
      <c r="E1088" t="inlineStr">
        <is>
          <t>ÖRNSKÖLDSVIK</t>
        </is>
      </c>
      <c r="F1088" t="inlineStr">
        <is>
          <t>Holmen skog AB</t>
        </is>
      </c>
      <c r="G1088" t="n">
        <v>1.6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62342-2022</t>
        </is>
      </c>
      <c r="B1089" s="1" t="n">
        <v>44916</v>
      </c>
      <c r="C1089" s="1" t="n">
        <v>45960</v>
      </c>
      <c r="D1089" t="inlineStr">
        <is>
          <t>VÄSTERNORRLANDS LÄN</t>
        </is>
      </c>
      <c r="E1089" t="inlineStr">
        <is>
          <t>ÖRNSKÖLDSVIK</t>
        </is>
      </c>
      <c r="G1089" t="n">
        <v>3.5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47755-2023</t>
        </is>
      </c>
      <c r="B1090" s="1" t="n">
        <v>45203.8250462963</v>
      </c>
      <c r="C1090" s="1" t="n">
        <v>45960</v>
      </c>
      <c r="D1090" t="inlineStr">
        <is>
          <t>VÄSTERNORRLANDS LÄN</t>
        </is>
      </c>
      <c r="E1090" t="inlineStr">
        <is>
          <t>ÖRNSKÖLDSVIK</t>
        </is>
      </c>
      <c r="F1090" t="inlineStr">
        <is>
          <t>Holmen skog AB</t>
        </is>
      </c>
      <c r="G1090" t="n">
        <v>0.6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6510-2025</t>
        </is>
      </c>
      <c r="B1091" s="1" t="n">
        <v>45699</v>
      </c>
      <c r="C1091" s="1" t="n">
        <v>45960</v>
      </c>
      <c r="D1091" t="inlineStr">
        <is>
          <t>VÄSTERNORRLANDS LÄN</t>
        </is>
      </c>
      <c r="E1091" t="inlineStr">
        <is>
          <t>ÖRNSKÖLDSVIK</t>
        </is>
      </c>
      <c r="G1091" t="n">
        <v>6.3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37926-2024</t>
        </is>
      </c>
      <c r="B1092" s="1" t="n">
        <v>45544</v>
      </c>
      <c r="C1092" s="1" t="n">
        <v>45960</v>
      </c>
      <c r="D1092" t="inlineStr">
        <is>
          <t>VÄSTERNORRLANDS LÄN</t>
        </is>
      </c>
      <c r="E1092" t="inlineStr">
        <is>
          <t>ÖRNSKÖLDSVIK</t>
        </is>
      </c>
      <c r="G1092" t="n">
        <v>5.7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8019-2025</t>
        </is>
      </c>
      <c r="B1093" s="1" t="n">
        <v>45707</v>
      </c>
      <c r="C1093" s="1" t="n">
        <v>45960</v>
      </c>
      <c r="D1093" t="inlineStr">
        <is>
          <t>VÄSTERNORRLANDS LÄN</t>
        </is>
      </c>
      <c r="E1093" t="inlineStr">
        <is>
          <t>ÖRNSKÖLDSVIK</t>
        </is>
      </c>
      <c r="G1093" t="n">
        <v>1.7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8068-2025</t>
        </is>
      </c>
      <c r="B1094" s="1" t="n">
        <v>45707.64283564815</v>
      </c>
      <c r="C1094" s="1" t="n">
        <v>45960</v>
      </c>
      <c r="D1094" t="inlineStr">
        <is>
          <t>VÄSTERNORRLANDS LÄN</t>
        </is>
      </c>
      <c r="E1094" t="inlineStr">
        <is>
          <t>ÖRNSKÖLDSVIK</t>
        </is>
      </c>
      <c r="G1094" t="n">
        <v>12.6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287-2023</t>
        </is>
      </c>
      <c r="B1095" s="1" t="n">
        <v>44928</v>
      </c>
      <c r="C1095" s="1" t="n">
        <v>45960</v>
      </c>
      <c r="D1095" t="inlineStr">
        <is>
          <t>VÄSTERNORRLANDS LÄN</t>
        </is>
      </c>
      <c r="E1095" t="inlineStr">
        <is>
          <t>ÖRNSKÖLDSVIK</t>
        </is>
      </c>
      <c r="F1095" t="inlineStr">
        <is>
          <t>SCA</t>
        </is>
      </c>
      <c r="G1095" t="n">
        <v>0.2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20177-2025</t>
        </is>
      </c>
      <c r="B1096" s="1" t="n">
        <v>45772</v>
      </c>
      <c r="C1096" s="1" t="n">
        <v>45960</v>
      </c>
      <c r="D1096" t="inlineStr">
        <is>
          <t>VÄSTERNORRLANDS LÄN</t>
        </is>
      </c>
      <c r="E1096" t="inlineStr">
        <is>
          <t>ÖRNSKÖLDSVIK</t>
        </is>
      </c>
      <c r="G1096" t="n">
        <v>9.4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35555-2023</t>
        </is>
      </c>
      <c r="B1097" s="1" t="n">
        <v>45146</v>
      </c>
      <c r="C1097" s="1" t="n">
        <v>45960</v>
      </c>
      <c r="D1097" t="inlineStr">
        <is>
          <t>VÄSTERNORRLANDS LÄN</t>
        </is>
      </c>
      <c r="E1097" t="inlineStr">
        <is>
          <t>ÖRNSKÖLDSVIK</t>
        </is>
      </c>
      <c r="G1097" t="n">
        <v>4.7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26706-2024</t>
        </is>
      </c>
      <c r="B1098" s="1" t="n">
        <v>45470.3927662037</v>
      </c>
      <c r="C1098" s="1" t="n">
        <v>45960</v>
      </c>
      <c r="D1098" t="inlineStr">
        <is>
          <t>VÄSTERNORRLANDS LÄN</t>
        </is>
      </c>
      <c r="E1098" t="inlineStr">
        <is>
          <t>ÖRNSKÖLDSVIK</t>
        </is>
      </c>
      <c r="F1098" t="inlineStr">
        <is>
          <t>Holmen skog AB</t>
        </is>
      </c>
      <c r="G1098" t="n">
        <v>1.9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61212-2024</t>
        </is>
      </c>
      <c r="B1099" s="1" t="n">
        <v>45645.65394675926</v>
      </c>
      <c r="C1099" s="1" t="n">
        <v>45960</v>
      </c>
      <c r="D1099" t="inlineStr">
        <is>
          <t>VÄSTERNORRLANDS LÄN</t>
        </is>
      </c>
      <c r="E1099" t="inlineStr">
        <is>
          <t>ÖRNSKÖLDSVIK</t>
        </is>
      </c>
      <c r="G1099" t="n">
        <v>4.6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53221-2021</t>
        </is>
      </c>
      <c r="B1100" s="1" t="n">
        <v>44467</v>
      </c>
      <c r="C1100" s="1" t="n">
        <v>45960</v>
      </c>
      <c r="D1100" t="inlineStr">
        <is>
          <t>VÄSTERNORRLANDS LÄN</t>
        </is>
      </c>
      <c r="E1100" t="inlineStr">
        <is>
          <t>ÖRNSKÖLDSVIK</t>
        </is>
      </c>
      <c r="G1100" t="n">
        <v>1.8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40342-2024</t>
        </is>
      </c>
      <c r="B1101" s="1" t="n">
        <v>45555.34199074074</v>
      </c>
      <c r="C1101" s="1" t="n">
        <v>45960</v>
      </c>
      <c r="D1101" t="inlineStr">
        <is>
          <t>VÄSTERNORRLANDS LÄN</t>
        </is>
      </c>
      <c r="E1101" t="inlineStr">
        <is>
          <t>ÖRNSKÖLDSVIK</t>
        </is>
      </c>
      <c r="F1101" t="inlineStr">
        <is>
          <t>Holmen skog AB</t>
        </is>
      </c>
      <c r="G1101" t="n">
        <v>1.4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30118-2024</t>
        </is>
      </c>
      <c r="B1102" s="1" t="n">
        <v>45489.47517361111</v>
      </c>
      <c r="C1102" s="1" t="n">
        <v>45960</v>
      </c>
      <c r="D1102" t="inlineStr">
        <is>
          <t>VÄSTERNORRLANDS LÄN</t>
        </is>
      </c>
      <c r="E1102" t="inlineStr">
        <is>
          <t>ÖRNSKÖLDSVIK</t>
        </is>
      </c>
      <c r="F1102" t="inlineStr">
        <is>
          <t>Holmen skog AB</t>
        </is>
      </c>
      <c r="G1102" t="n">
        <v>0.8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47342-2023</t>
        </is>
      </c>
      <c r="B1103" s="1" t="n">
        <v>45196</v>
      </c>
      <c r="C1103" s="1" t="n">
        <v>45960</v>
      </c>
      <c r="D1103" t="inlineStr">
        <is>
          <t>VÄSTERNORRLANDS LÄN</t>
        </is>
      </c>
      <c r="E1103" t="inlineStr">
        <is>
          <t>ÖRNSKÖLDSVIK</t>
        </is>
      </c>
      <c r="G1103" t="n">
        <v>1.8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42583-2024</t>
        </is>
      </c>
      <c r="B1104" s="1" t="n">
        <v>45565</v>
      </c>
      <c r="C1104" s="1" t="n">
        <v>45960</v>
      </c>
      <c r="D1104" t="inlineStr">
        <is>
          <t>VÄSTERNORRLANDS LÄN</t>
        </is>
      </c>
      <c r="E1104" t="inlineStr">
        <is>
          <t>ÖRNSKÖLDSVIK</t>
        </is>
      </c>
      <c r="G1104" t="n">
        <v>11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4360-2023</t>
        </is>
      </c>
      <c r="B1105" s="1" t="n">
        <v>44954.72591435185</v>
      </c>
      <c r="C1105" s="1" t="n">
        <v>45960</v>
      </c>
      <c r="D1105" t="inlineStr">
        <is>
          <t>VÄSTERNORRLANDS LÄN</t>
        </is>
      </c>
      <c r="E1105" t="inlineStr">
        <is>
          <t>ÖRNSKÖLDSVIK</t>
        </is>
      </c>
      <c r="G1105" t="n">
        <v>4.4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51035-2024</t>
        </is>
      </c>
      <c r="B1106" s="1" t="n">
        <v>45603.42741898148</v>
      </c>
      <c r="C1106" s="1" t="n">
        <v>45960</v>
      </c>
      <c r="D1106" t="inlineStr">
        <is>
          <t>VÄSTERNORRLANDS LÄN</t>
        </is>
      </c>
      <c r="E1106" t="inlineStr">
        <is>
          <t>ÖRNSKÖLDSVIK</t>
        </is>
      </c>
      <c r="F1106" t="inlineStr">
        <is>
          <t>Holmen skog AB</t>
        </is>
      </c>
      <c r="G1106" t="n">
        <v>16.2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34015-2021</t>
        </is>
      </c>
      <c r="B1107" s="1" t="n">
        <v>44379</v>
      </c>
      <c r="C1107" s="1" t="n">
        <v>45960</v>
      </c>
      <c r="D1107" t="inlineStr">
        <is>
          <t>VÄSTERNORRLANDS LÄN</t>
        </is>
      </c>
      <c r="E1107" t="inlineStr">
        <is>
          <t>ÖRNSKÖLDSVIK</t>
        </is>
      </c>
      <c r="G1107" t="n">
        <v>1.1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31410-2024</t>
        </is>
      </c>
      <c r="B1108" s="1" t="n">
        <v>45505.60340277778</v>
      </c>
      <c r="C1108" s="1" t="n">
        <v>45960</v>
      </c>
      <c r="D1108" t="inlineStr">
        <is>
          <t>VÄSTERNORRLANDS LÄN</t>
        </is>
      </c>
      <c r="E1108" t="inlineStr">
        <is>
          <t>ÖRNSKÖLDSVIK</t>
        </is>
      </c>
      <c r="F1108" t="inlineStr">
        <is>
          <t>Holmen skog AB</t>
        </is>
      </c>
      <c r="G1108" t="n">
        <v>0.7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37914-2022</t>
        </is>
      </c>
      <c r="B1109" s="1" t="n">
        <v>44811</v>
      </c>
      <c r="C1109" s="1" t="n">
        <v>45960</v>
      </c>
      <c r="D1109" t="inlineStr">
        <is>
          <t>VÄSTERNORRLANDS LÄN</t>
        </is>
      </c>
      <c r="E1109" t="inlineStr">
        <is>
          <t>ÖRNSKÖLDSVIK</t>
        </is>
      </c>
      <c r="F1109" t="inlineStr">
        <is>
          <t>Holmen skog AB</t>
        </is>
      </c>
      <c r="G1109" t="n">
        <v>1.3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9474-2023</t>
        </is>
      </c>
      <c r="B1110" s="1" t="n">
        <v>44977</v>
      </c>
      <c r="C1110" s="1" t="n">
        <v>45960</v>
      </c>
      <c r="D1110" t="inlineStr">
        <is>
          <t>VÄSTERNORRLANDS LÄN</t>
        </is>
      </c>
      <c r="E1110" t="inlineStr">
        <is>
          <t>ÖRNSKÖLDSVIK</t>
        </is>
      </c>
      <c r="G1110" t="n">
        <v>2.5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27153-2022</t>
        </is>
      </c>
      <c r="B1111" s="1" t="n">
        <v>44741</v>
      </c>
      <c r="C1111" s="1" t="n">
        <v>45960</v>
      </c>
      <c r="D1111" t="inlineStr">
        <is>
          <t>VÄSTERNORRLANDS LÄN</t>
        </is>
      </c>
      <c r="E1111" t="inlineStr">
        <is>
          <t>ÖRNSKÖLDSVIK</t>
        </is>
      </c>
      <c r="G1111" t="n">
        <v>6.3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68084-2021</t>
        </is>
      </c>
      <c r="B1112" s="1" t="n">
        <v>44526.33138888889</v>
      </c>
      <c r="C1112" s="1" t="n">
        <v>45960</v>
      </c>
      <c r="D1112" t="inlineStr">
        <is>
          <t>VÄSTERNORRLANDS LÄN</t>
        </is>
      </c>
      <c r="E1112" t="inlineStr">
        <is>
          <t>ÖRNSKÖLDSVIK</t>
        </is>
      </c>
      <c r="F1112" t="inlineStr">
        <is>
          <t>Övriga Aktiebolag</t>
        </is>
      </c>
      <c r="G1112" t="n">
        <v>9.699999999999999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59163-2024</t>
        </is>
      </c>
      <c r="B1113" s="1" t="n">
        <v>45637.47483796296</v>
      </c>
      <c r="C1113" s="1" t="n">
        <v>45960</v>
      </c>
      <c r="D1113" t="inlineStr">
        <is>
          <t>VÄSTERNORRLANDS LÄN</t>
        </is>
      </c>
      <c r="E1113" t="inlineStr">
        <is>
          <t>ÖRNSKÖLDSVIK</t>
        </is>
      </c>
      <c r="G1113" t="n">
        <v>3.9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20451-2024</t>
        </is>
      </c>
      <c r="B1114" s="1" t="n">
        <v>45435.63512731482</v>
      </c>
      <c r="C1114" s="1" t="n">
        <v>45960</v>
      </c>
      <c r="D1114" t="inlineStr">
        <is>
          <t>VÄSTERNORRLANDS LÄN</t>
        </is>
      </c>
      <c r="E1114" t="inlineStr">
        <is>
          <t>ÖRNSKÖLDSVIK</t>
        </is>
      </c>
      <c r="F1114" t="inlineStr">
        <is>
          <t>Holmen skog AB</t>
        </is>
      </c>
      <c r="G1114" t="n">
        <v>1.7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38374-2022</t>
        </is>
      </c>
      <c r="B1115" s="1" t="n">
        <v>44812.68200231482</v>
      </c>
      <c r="C1115" s="1" t="n">
        <v>45960</v>
      </c>
      <c r="D1115" t="inlineStr">
        <is>
          <t>VÄSTERNORRLANDS LÄN</t>
        </is>
      </c>
      <c r="E1115" t="inlineStr">
        <is>
          <t>ÖRNSKÖLDSVIK</t>
        </is>
      </c>
      <c r="G1115" t="n">
        <v>3.2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46826-2024</t>
        </is>
      </c>
      <c r="B1116" s="1" t="n">
        <v>45583.58082175926</v>
      </c>
      <c r="C1116" s="1" t="n">
        <v>45960</v>
      </c>
      <c r="D1116" t="inlineStr">
        <is>
          <t>VÄSTERNORRLANDS LÄN</t>
        </is>
      </c>
      <c r="E1116" t="inlineStr">
        <is>
          <t>ÖRNSKÖLDSVIK</t>
        </is>
      </c>
      <c r="F1116" t="inlineStr">
        <is>
          <t>Holmen skog AB</t>
        </is>
      </c>
      <c r="G1116" t="n">
        <v>0.8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38601-2023</t>
        </is>
      </c>
      <c r="B1117" s="1" t="n">
        <v>45162.64715277778</v>
      </c>
      <c r="C1117" s="1" t="n">
        <v>45960</v>
      </c>
      <c r="D1117" t="inlineStr">
        <is>
          <t>VÄSTERNORRLANDS LÄN</t>
        </is>
      </c>
      <c r="E1117" t="inlineStr">
        <is>
          <t>ÖRNSKÖLDSVIK</t>
        </is>
      </c>
      <c r="F1117" t="inlineStr">
        <is>
          <t>Holmen skog AB</t>
        </is>
      </c>
      <c r="G1117" t="n">
        <v>3.8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1745-2025</t>
        </is>
      </c>
      <c r="B1118" s="1" t="n">
        <v>45671.40597222222</v>
      </c>
      <c r="C1118" s="1" t="n">
        <v>45960</v>
      </c>
      <c r="D1118" t="inlineStr">
        <is>
          <t>VÄSTERNORRLANDS LÄN</t>
        </is>
      </c>
      <c r="E1118" t="inlineStr">
        <is>
          <t>ÖRNSKÖLDSVIK</t>
        </is>
      </c>
      <c r="G1118" t="n">
        <v>1.7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62091-2022</t>
        </is>
      </c>
      <c r="B1119" s="1" t="n">
        <v>44919</v>
      </c>
      <c r="C1119" s="1" t="n">
        <v>45960</v>
      </c>
      <c r="D1119" t="inlineStr">
        <is>
          <t>VÄSTERNORRLANDS LÄN</t>
        </is>
      </c>
      <c r="E1119" t="inlineStr">
        <is>
          <t>ÖRNSKÖLDSVIK</t>
        </is>
      </c>
      <c r="G1119" t="n">
        <v>44.3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24164-2021</t>
        </is>
      </c>
      <c r="B1120" s="1" t="n">
        <v>44336</v>
      </c>
      <c r="C1120" s="1" t="n">
        <v>45960</v>
      </c>
      <c r="D1120" t="inlineStr">
        <is>
          <t>VÄSTERNORRLANDS LÄN</t>
        </is>
      </c>
      <c r="E1120" t="inlineStr">
        <is>
          <t>ÖRNSKÖLDSVIK</t>
        </is>
      </c>
      <c r="F1120" t="inlineStr">
        <is>
          <t>Holmen skog AB</t>
        </is>
      </c>
      <c r="G1120" t="n">
        <v>2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49284-2023</t>
        </is>
      </c>
      <c r="B1121" s="1" t="n">
        <v>45210.7169212963</v>
      </c>
      <c r="C1121" s="1" t="n">
        <v>45960</v>
      </c>
      <c r="D1121" t="inlineStr">
        <is>
          <t>VÄSTERNORRLANDS LÄN</t>
        </is>
      </c>
      <c r="E1121" t="inlineStr">
        <is>
          <t>ÖRNSKÖLDSVIK</t>
        </is>
      </c>
      <c r="F1121" t="inlineStr">
        <is>
          <t>Holmen skog AB</t>
        </is>
      </c>
      <c r="G1121" t="n">
        <v>1.4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58481-2024</t>
        </is>
      </c>
      <c r="B1122" s="1" t="n">
        <v>45635.39123842592</v>
      </c>
      <c r="C1122" s="1" t="n">
        <v>45960</v>
      </c>
      <c r="D1122" t="inlineStr">
        <is>
          <t>VÄSTERNORRLANDS LÄN</t>
        </is>
      </c>
      <c r="E1122" t="inlineStr">
        <is>
          <t>ÖRNSKÖLDSVIK</t>
        </is>
      </c>
      <c r="G1122" t="n">
        <v>0.3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54252-2021</t>
        </is>
      </c>
      <c r="B1123" s="1" t="n">
        <v>44470.65844907407</v>
      </c>
      <c r="C1123" s="1" t="n">
        <v>45960</v>
      </c>
      <c r="D1123" t="inlineStr">
        <is>
          <t>VÄSTERNORRLANDS LÄN</t>
        </is>
      </c>
      <c r="E1123" t="inlineStr">
        <is>
          <t>ÖRNSKÖLDSVIK</t>
        </is>
      </c>
      <c r="F1123" t="inlineStr">
        <is>
          <t>Holmen skog AB</t>
        </is>
      </c>
      <c r="G1123" t="n">
        <v>3.7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39879-2021</t>
        </is>
      </c>
      <c r="B1124" s="1" t="n">
        <v>44417</v>
      </c>
      <c r="C1124" s="1" t="n">
        <v>45960</v>
      </c>
      <c r="D1124" t="inlineStr">
        <is>
          <t>VÄSTERNORRLANDS LÄN</t>
        </is>
      </c>
      <c r="E1124" t="inlineStr">
        <is>
          <t>ÖRNSKÖLDSVIK</t>
        </is>
      </c>
      <c r="F1124" t="inlineStr">
        <is>
          <t>Holmen skog AB</t>
        </is>
      </c>
      <c r="G1124" t="n">
        <v>1.5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13585-2025</t>
        </is>
      </c>
      <c r="B1125" s="1" t="n">
        <v>45736.59268518518</v>
      </c>
      <c r="C1125" s="1" t="n">
        <v>45960</v>
      </c>
      <c r="D1125" t="inlineStr">
        <is>
          <t>VÄSTERNORRLANDS LÄN</t>
        </is>
      </c>
      <c r="E1125" t="inlineStr">
        <is>
          <t>ÖRNSKÖLDSVIK</t>
        </is>
      </c>
      <c r="F1125" t="inlineStr">
        <is>
          <t>Holmen skog AB</t>
        </is>
      </c>
      <c r="G1125" t="n">
        <v>5.1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47164-2023</t>
        </is>
      </c>
      <c r="B1126" s="1" t="n">
        <v>45201</v>
      </c>
      <c r="C1126" s="1" t="n">
        <v>45960</v>
      </c>
      <c r="D1126" t="inlineStr">
        <is>
          <t>VÄSTERNORRLANDS LÄN</t>
        </is>
      </c>
      <c r="E1126" t="inlineStr">
        <is>
          <t>ÖRNSKÖLDSVIK</t>
        </is>
      </c>
      <c r="F1126" t="inlineStr">
        <is>
          <t>SCA</t>
        </is>
      </c>
      <c r="G1126" t="n">
        <v>10.5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26776-2024</t>
        </is>
      </c>
      <c r="B1127" s="1" t="n">
        <v>45470</v>
      </c>
      <c r="C1127" s="1" t="n">
        <v>45960</v>
      </c>
      <c r="D1127" t="inlineStr">
        <is>
          <t>VÄSTERNORRLANDS LÄN</t>
        </is>
      </c>
      <c r="E1127" t="inlineStr">
        <is>
          <t>ÖRNSKÖLDSVIK</t>
        </is>
      </c>
      <c r="G1127" t="n">
        <v>1.8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25218-2024</t>
        </is>
      </c>
      <c r="B1128" s="1" t="n">
        <v>45462.58224537037</v>
      </c>
      <c r="C1128" s="1" t="n">
        <v>45960</v>
      </c>
      <c r="D1128" t="inlineStr">
        <is>
          <t>VÄSTERNORRLANDS LÄN</t>
        </is>
      </c>
      <c r="E1128" t="inlineStr">
        <is>
          <t>ÖRNSKÖLDSVIK</t>
        </is>
      </c>
      <c r="F1128" t="inlineStr">
        <is>
          <t>Holmen skog AB</t>
        </is>
      </c>
      <c r="G1128" t="n">
        <v>1.1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11804-2024</t>
        </is>
      </c>
      <c r="B1129" s="1" t="n">
        <v>45375</v>
      </c>
      <c r="C1129" s="1" t="n">
        <v>45960</v>
      </c>
      <c r="D1129" t="inlineStr">
        <is>
          <t>VÄSTERNORRLANDS LÄN</t>
        </is>
      </c>
      <c r="E1129" t="inlineStr">
        <is>
          <t>ÖRNSKÖLDSVIK</t>
        </is>
      </c>
      <c r="G1129" t="n">
        <v>0.2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52548-2024</t>
        </is>
      </c>
      <c r="B1130" s="1" t="n">
        <v>45609</v>
      </c>
      <c r="C1130" s="1" t="n">
        <v>45960</v>
      </c>
      <c r="D1130" t="inlineStr">
        <is>
          <t>VÄSTERNORRLANDS LÄN</t>
        </is>
      </c>
      <c r="E1130" t="inlineStr">
        <is>
          <t>ÖRNSKÖLDSVIK</t>
        </is>
      </c>
      <c r="G1130" t="n">
        <v>2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15989-2025</t>
        </is>
      </c>
      <c r="B1131" s="1" t="n">
        <v>45749.57783564815</v>
      </c>
      <c r="C1131" s="1" t="n">
        <v>45960</v>
      </c>
      <c r="D1131" t="inlineStr">
        <is>
          <t>VÄSTERNORRLANDS LÄN</t>
        </is>
      </c>
      <c r="E1131" t="inlineStr">
        <is>
          <t>ÖRNSKÖLDSVIK</t>
        </is>
      </c>
      <c r="G1131" t="n">
        <v>1.7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48913-2023</t>
        </is>
      </c>
      <c r="B1132" s="1" t="n">
        <v>45204</v>
      </c>
      <c r="C1132" s="1" t="n">
        <v>45960</v>
      </c>
      <c r="D1132" t="inlineStr">
        <is>
          <t>VÄSTERNORRLANDS LÄN</t>
        </is>
      </c>
      <c r="E1132" t="inlineStr">
        <is>
          <t>ÖRNSKÖLDSVIK</t>
        </is>
      </c>
      <c r="G1132" t="n">
        <v>0.9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33244-2023</t>
        </is>
      </c>
      <c r="B1133" s="1" t="n">
        <v>45114</v>
      </c>
      <c r="C1133" s="1" t="n">
        <v>45960</v>
      </c>
      <c r="D1133" t="inlineStr">
        <is>
          <t>VÄSTERNORRLANDS LÄN</t>
        </is>
      </c>
      <c r="E1133" t="inlineStr">
        <is>
          <t>ÖRNSKÖLDSVIK</t>
        </is>
      </c>
      <c r="G1133" t="n">
        <v>3.3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29170-2024</t>
        </is>
      </c>
      <c r="B1134" s="1" t="n">
        <v>45482</v>
      </c>
      <c r="C1134" s="1" t="n">
        <v>45960</v>
      </c>
      <c r="D1134" t="inlineStr">
        <is>
          <t>VÄSTERNORRLANDS LÄN</t>
        </is>
      </c>
      <c r="E1134" t="inlineStr">
        <is>
          <t>ÖRNSKÖLDSVIK</t>
        </is>
      </c>
      <c r="G1134" t="n">
        <v>1.2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64987-2021</t>
        </is>
      </c>
      <c r="B1135" s="1" t="n">
        <v>44514</v>
      </c>
      <c r="C1135" s="1" t="n">
        <v>45960</v>
      </c>
      <c r="D1135" t="inlineStr">
        <is>
          <t>VÄSTERNORRLANDS LÄN</t>
        </is>
      </c>
      <c r="E1135" t="inlineStr">
        <is>
          <t>ÖRNSKÖLDSVIK</t>
        </is>
      </c>
      <c r="G1135" t="n">
        <v>4.2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37177-2024</t>
        </is>
      </c>
      <c r="B1136" s="1" t="n">
        <v>45539</v>
      </c>
      <c r="C1136" s="1" t="n">
        <v>45960</v>
      </c>
      <c r="D1136" t="inlineStr">
        <is>
          <t>VÄSTERNORRLANDS LÄN</t>
        </is>
      </c>
      <c r="E1136" t="inlineStr">
        <is>
          <t>ÖRNSKÖLDSVIK</t>
        </is>
      </c>
      <c r="G1136" t="n">
        <v>5.8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26590-2024</t>
        </is>
      </c>
      <c r="B1137" s="1" t="n">
        <v>45469.68261574074</v>
      </c>
      <c r="C1137" s="1" t="n">
        <v>45960</v>
      </c>
      <c r="D1137" t="inlineStr">
        <is>
          <t>VÄSTERNORRLANDS LÄN</t>
        </is>
      </c>
      <c r="E1137" t="inlineStr">
        <is>
          <t>ÖRNSKÖLDSVIK</t>
        </is>
      </c>
      <c r="F1137" t="inlineStr">
        <is>
          <t>Holmen skog AB</t>
        </is>
      </c>
      <c r="G1137" t="n">
        <v>3.4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60161-2024</t>
        </is>
      </c>
      <c r="B1138" s="1" t="n">
        <v>45642.63049768518</v>
      </c>
      <c r="C1138" s="1" t="n">
        <v>45960</v>
      </c>
      <c r="D1138" t="inlineStr">
        <is>
          <t>VÄSTERNORRLANDS LÄN</t>
        </is>
      </c>
      <c r="E1138" t="inlineStr">
        <is>
          <t>ÖRNSKÖLDSVIK</t>
        </is>
      </c>
      <c r="G1138" t="n">
        <v>4.7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57807-2024</t>
        </is>
      </c>
      <c r="B1139" s="1" t="n">
        <v>45631.35287037037</v>
      </c>
      <c r="C1139" s="1" t="n">
        <v>45960</v>
      </c>
      <c r="D1139" t="inlineStr">
        <is>
          <t>VÄSTERNORRLANDS LÄN</t>
        </is>
      </c>
      <c r="E1139" t="inlineStr">
        <is>
          <t>ÖRNSKÖLDSVIK</t>
        </is>
      </c>
      <c r="G1139" t="n">
        <v>10.3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8523-2024</t>
        </is>
      </c>
      <c r="B1140" s="1" t="n">
        <v>45351</v>
      </c>
      <c r="C1140" s="1" t="n">
        <v>45960</v>
      </c>
      <c r="D1140" t="inlineStr">
        <is>
          <t>VÄSTERNORRLANDS LÄN</t>
        </is>
      </c>
      <c r="E1140" t="inlineStr">
        <is>
          <t>ÖRNSKÖLDSVIK</t>
        </is>
      </c>
      <c r="G1140" t="n">
        <v>0.7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42451-2024</t>
        </is>
      </c>
      <c r="B1141" s="1" t="n">
        <v>45565.44592592592</v>
      </c>
      <c r="C1141" s="1" t="n">
        <v>45960</v>
      </c>
      <c r="D1141" t="inlineStr">
        <is>
          <t>VÄSTERNORRLANDS LÄN</t>
        </is>
      </c>
      <c r="E1141" t="inlineStr">
        <is>
          <t>ÖRNSKÖLDSVIK</t>
        </is>
      </c>
      <c r="F1141" t="inlineStr">
        <is>
          <t>Holmen skog AB</t>
        </is>
      </c>
      <c r="G1141" t="n">
        <v>1.5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42512-2024</t>
        </is>
      </c>
      <c r="B1142" s="1" t="n">
        <v>45565.53475694444</v>
      </c>
      <c r="C1142" s="1" t="n">
        <v>45960</v>
      </c>
      <c r="D1142" t="inlineStr">
        <is>
          <t>VÄSTERNORRLANDS LÄN</t>
        </is>
      </c>
      <c r="E1142" t="inlineStr">
        <is>
          <t>ÖRNSKÖLDSVIK</t>
        </is>
      </c>
      <c r="F1142" t="inlineStr">
        <is>
          <t>Holmen skog AB</t>
        </is>
      </c>
      <c r="G1142" t="n">
        <v>2.8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42396-2023</t>
        </is>
      </c>
      <c r="B1143" s="1" t="n">
        <v>45175</v>
      </c>
      <c r="C1143" s="1" t="n">
        <v>45960</v>
      </c>
      <c r="D1143" t="inlineStr">
        <is>
          <t>VÄSTERNORRLANDS LÄN</t>
        </is>
      </c>
      <c r="E1143" t="inlineStr">
        <is>
          <t>ÖRNSKÖLDSVIK</t>
        </is>
      </c>
      <c r="G1143" t="n">
        <v>1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61445-2022</t>
        </is>
      </c>
      <c r="B1144" s="1" t="n">
        <v>44916.396875</v>
      </c>
      <c r="C1144" s="1" t="n">
        <v>45960</v>
      </c>
      <c r="D1144" t="inlineStr">
        <is>
          <t>VÄSTERNORRLANDS LÄN</t>
        </is>
      </c>
      <c r="E1144" t="inlineStr">
        <is>
          <t>ÖRNSKÖLDSVIK</t>
        </is>
      </c>
      <c r="G1144" t="n">
        <v>1.1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29179-2024</t>
        </is>
      </c>
      <c r="B1145" s="1" t="n">
        <v>45482.54008101852</v>
      </c>
      <c r="C1145" s="1" t="n">
        <v>45960</v>
      </c>
      <c r="D1145" t="inlineStr">
        <is>
          <t>VÄSTERNORRLANDS LÄN</t>
        </is>
      </c>
      <c r="E1145" t="inlineStr">
        <is>
          <t>ÖRNSKÖLDSVIK</t>
        </is>
      </c>
      <c r="F1145" t="inlineStr">
        <is>
          <t>Holmen skog AB</t>
        </is>
      </c>
      <c r="G1145" t="n">
        <v>3.5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25278-2024</t>
        </is>
      </c>
      <c r="B1146" s="1" t="n">
        <v>45462.63206018518</v>
      </c>
      <c r="C1146" s="1" t="n">
        <v>45960</v>
      </c>
      <c r="D1146" t="inlineStr">
        <is>
          <t>VÄSTERNORRLANDS LÄN</t>
        </is>
      </c>
      <c r="E1146" t="inlineStr">
        <is>
          <t>ÖRNSKÖLDSVIK</t>
        </is>
      </c>
      <c r="F1146" t="inlineStr">
        <is>
          <t>Holmen skog AB</t>
        </is>
      </c>
      <c r="G1146" t="n">
        <v>2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56095-2024</t>
        </is>
      </c>
      <c r="B1147" s="1" t="n">
        <v>45624.41864583334</v>
      </c>
      <c r="C1147" s="1" t="n">
        <v>45960</v>
      </c>
      <c r="D1147" t="inlineStr">
        <is>
          <t>VÄSTERNORRLANDS LÄN</t>
        </is>
      </c>
      <c r="E1147" t="inlineStr">
        <is>
          <t>ÖRNSKÖLDSVIK</t>
        </is>
      </c>
      <c r="F1147" t="inlineStr">
        <is>
          <t>Holmen skog AB</t>
        </is>
      </c>
      <c r="G1147" t="n">
        <v>2.3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25560-2021</t>
        </is>
      </c>
      <c r="B1148" s="1" t="n">
        <v>44342</v>
      </c>
      <c r="C1148" s="1" t="n">
        <v>45960</v>
      </c>
      <c r="D1148" t="inlineStr">
        <is>
          <t>VÄSTERNORRLANDS LÄN</t>
        </is>
      </c>
      <c r="E1148" t="inlineStr">
        <is>
          <t>ÖRNSKÖLDSVIK</t>
        </is>
      </c>
      <c r="G1148" t="n">
        <v>2.8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28336-2024</t>
        </is>
      </c>
      <c r="B1149" s="1" t="n">
        <v>45477.54378472222</v>
      </c>
      <c r="C1149" s="1" t="n">
        <v>45960</v>
      </c>
      <c r="D1149" t="inlineStr">
        <is>
          <t>VÄSTERNORRLANDS LÄN</t>
        </is>
      </c>
      <c r="E1149" t="inlineStr">
        <is>
          <t>ÖRNSKÖLDSVIK</t>
        </is>
      </c>
      <c r="G1149" t="n">
        <v>2.1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37855-2024</t>
        </is>
      </c>
      <c r="B1150" s="1" t="n">
        <v>45544.3822337963</v>
      </c>
      <c r="C1150" s="1" t="n">
        <v>45960</v>
      </c>
      <c r="D1150" t="inlineStr">
        <is>
          <t>VÄSTERNORRLANDS LÄN</t>
        </is>
      </c>
      <c r="E1150" t="inlineStr">
        <is>
          <t>ÖRNSKÖLDSVIK</t>
        </is>
      </c>
      <c r="F1150" t="inlineStr">
        <is>
          <t>Holmen skog AB</t>
        </is>
      </c>
      <c r="G1150" t="n">
        <v>2.5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56337-2024</t>
        </is>
      </c>
      <c r="B1151" s="1" t="n">
        <v>45624.81244212963</v>
      </c>
      <c r="C1151" s="1" t="n">
        <v>45960</v>
      </c>
      <c r="D1151" t="inlineStr">
        <is>
          <t>VÄSTERNORRLANDS LÄN</t>
        </is>
      </c>
      <c r="E1151" t="inlineStr">
        <is>
          <t>ÖRNSKÖLDSVIK</t>
        </is>
      </c>
      <c r="F1151" t="inlineStr">
        <is>
          <t>Holmen skog AB</t>
        </is>
      </c>
      <c r="G1151" t="n">
        <v>5.6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50727-2021</t>
        </is>
      </c>
      <c r="B1152" s="1" t="n">
        <v>44459</v>
      </c>
      <c r="C1152" s="1" t="n">
        <v>45960</v>
      </c>
      <c r="D1152" t="inlineStr">
        <is>
          <t>VÄSTERNORRLANDS LÄN</t>
        </is>
      </c>
      <c r="E1152" t="inlineStr">
        <is>
          <t>ÖRNSKÖLDSVIK</t>
        </is>
      </c>
      <c r="G1152" t="n">
        <v>1.7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20571-2025</t>
        </is>
      </c>
      <c r="B1153" s="1" t="n">
        <v>45775.6683912037</v>
      </c>
      <c r="C1153" s="1" t="n">
        <v>45960</v>
      </c>
      <c r="D1153" t="inlineStr">
        <is>
          <t>VÄSTERNORRLANDS LÄN</t>
        </is>
      </c>
      <c r="E1153" t="inlineStr">
        <is>
          <t>ÖRNSKÖLDSVIK</t>
        </is>
      </c>
      <c r="F1153" t="inlineStr">
        <is>
          <t>Holmen skog AB</t>
        </is>
      </c>
      <c r="G1153" t="n">
        <v>18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45820-2023</t>
        </is>
      </c>
      <c r="B1154" s="1" t="n">
        <v>45189</v>
      </c>
      <c r="C1154" s="1" t="n">
        <v>45960</v>
      </c>
      <c r="D1154" t="inlineStr">
        <is>
          <t>VÄSTERNORRLANDS LÄN</t>
        </is>
      </c>
      <c r="E1154" t="inlineStr">
        <is>
          <t>ÖRNSKÖLDSVIK</t>
        </is>
      </c>
      <c r="G1154" t="n">
        <v>0.8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47040-2024</t>
        </is>
      </c>
      <c r="B1155" s="1" t="n">
        <v>45586.44152777778</v>
      </c>
      <c r="C1155" s="1" t="n">
        <v>45960</v>
      </c>
      <c r="D1155" t="inlineStr">
        <is>
          <t>VÄSTERNORRLANDS LÄN</t>
        </is>
      </c>
      <c r="E1155" t="inlineStr">
        <is>
          <t>ÖRNSKÖLDSVIK</t>
        </is>
      </c>
      <c r="F1155" t="inlineStr">
        <is>
          <t>Holmen skog AB</t>
        </is>
      </c>
      <c r="G1155" t="n">
        <v>2.2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13887-2022</t>
        </is>
      </c>
      <c r="B1156" s="1" t="n">
        <v>44649</v>
      </c>
      <c r="C1156" s="1" t="n">
        <v>45960</v>
      </c>
      <c r="D1156" t="inlineStr">
        <is>
          <t>VÄSTERNORRLANDS LÄN</t>
        </is>
      </c>
      <c r="E1156" t="inlineStr">
        <is>
          <t>ÖRNSKÖLDSVIK</t>
        </is>
      </c>
      <c r="G1156" t="n">
        <v>20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54500-2021</t>
        </is>
      </c>
      <c r="B1157" s="1" t="n">
        <v>44473.50857638889</v>
      </c>
      <c r="C1157" s="1" t="n">
        <v>45960</v>
      </c>
      <c r="D1157" t="inlineStr">
        <is>
          <t>VÄSTERNORRLANDS LÄN</t>
        </is>
      </c>
      <c r="E1157" t="inlineStr">
        <is>
          <t>ÖRNSKÖLDSVIK</t>
        </is>
      </c>
      <c r="F1157" t="inlineStr">
        <is>
          <t>Holmen skog AB</t>
        </is>
      </c>
      <c r="G1157" t="n">
        <v>0.9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59334-2022</t>
        </is>
      </c>
      <c r="B1158" s="1" t="n">
        <v>44904.65364583334</v>
      </c>
      <c r="C1158" s="1" t="n">
        <v>45960</v>
      </c>
      <c r="D1158" t="inlineStr">
        <is>
          <t>VÄSTERNORRLANDS LÄN</t>
        </is>
      </c>
      <c r="E1158" t="inlineStr">
        <is>
          <t>ÖRNSKÖLDSVIK</t>
        </is>
      </c>
      <c r="F1158" t="inlineStr">
        <is>
          <t>Holmen skog AB</t>
        </is>
      </c>
      <c r="G1158" t="n">
        <v>0.4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3026-2023</t>
        </is>
      </c>
      <c r="B1159" s="1" t="n">
        <v>44945</v>
      </c>
      <c r="C1159" s="1" t="n">
        <v>45960</v>
      </c>
      <c r="D1159" t="inlineStr">
        <is>
          <t>VÄSTERNORRLANDS LÄN</t>
        </is>
      </c>
      <c r="E1159" t="inlineStr">
        <is>
          <t>ÖRNSKÖLDSVIK</t>
        </is>
      </c>
      <c r="F1159" t="inlineStr">
        <is>
          <t>SCA</t>
        </is>
      </c>
      <c r="G1159" t="n">
        <v>7.6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45943-2023</t>
        </is>
      </c>
      <c r="B1160" s="1" t="n">
        <v>45195</v>
      </c>
      <c r="C1160" s="1" t="n">
        <v>45960</v>
      </c>
      <c r="D1160" t="inlineStr">
        <is>
          <t>VÄSTERNORRLANDS LÄN</t>
        </is>
      </c>
      <c r="E1160" t="inlineStr">
        <is>
          <t>ÖRNSKÖLDSVIK</t>
        </is>
      </c>
      <c r="F1160" t="inlineStr">
        <is>
          <t>SCA</t>
        </is>
      </c>
      <c r="G1160" t="n">
        <v>4.5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42354-2021</t>
        </is>
      </c>
      <c r="B1161" s="1" t="n">
        <v>44427.44137731481</v>
      </c>
      <c r="C1161" s="1" t="n">
        <v>45960</v>
      </c>
      <c r="D1161" t="inlineStr">
        <is>
          <t>VÄSTERNORRLANDS LÄN</t>
        </is>
      </c>
      <c r="E1161" t="inlineStr">
        <is>
          <t>ÖRNSKÖLDSVIK</t>
        </is>
      </c>
      <c r="G1161" t="n">
        <v>4.1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29151-2023</t>
        </is>
      </c>
      <c r="B1162" s="1" t="n">
        <v>45105</v>
      </c>
      <c r="C1162" s="1" t="n">
        <v>45960</v>
      </c>
      <c r="D1162" t="inlineStr">
        <is>
          <t>VÄSTERNORRLANDS LÄN</t>
        </is>
      </c>
      <c r="E1162" t="inlineStr">
        <is>
          <t>ÖRNSKÖLDSVIK</t>
        </is>
      </c>
      <c r="F1162" t="inlineStr">
        <is>
          <t>Holmen skog AB</t>
        </is>
      </c>
      <c r="G1162" t="n">
        <v>5.3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11925-2024</t>
        </is>
      </c>
      <c r="B1163" s="1" t="n">
        <v>45376.64160879629</v>
      </c>
      <c r="C1163" s="1" t="n">
        <v>45960</v>
      </c>
      <c r="D1163" t="inlineStr">
        <is>
          <t>VÄSTERNORRLANDS LÄN</t>
        </is>
      </c>
      <c r="E1163" t="inlineStr">
        <is>
          <t>ÖRNSKÖLDSVIK</t>
        </is>
      </c>
      <c r="G1163" t="n">
        <v>2.1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5849-2024</t>
        </is>
      </c>
      <c r="B1164" s="1" t="n">
        <v>45335</v>
      </c>
      <c r="C1164" s="1" t="n">
        <v>45960</v>
      </c>
      <c r="D1164" t="inlineStr">
        <is>
          <t>VÄSTERNORRLANDS LÄN</t>
        </is>
      </c>
      <c r="E1164" t="inlineStr">
        <is>
          <t>ÖRNSKÖLDSVIK</t>
        </is>
      </c>
      <c r="F1164" t="inlineStr">
        <is>
          <t>Holmen skog AB</t>
        </is>
      </c>
      <c r="G1164" t="n">
        <v>1.7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60867-2021</t>
        </is>
      </c>
      <c r="B1165" s="1" t="n">
        <v>44497</v>
      </c>
      <c r="C1165" s="1" t="n">
        <v>45960</v>
      </c>
      <c r="D1165" t="inlineStr">
        <is>
          <t>VÄSTERNORRLANDS LÄN</t>
        </is>
      </c>
      <c r="E1165" t="inlineStr">
        <is>
          <t>ÖRNSKÖLDSVIK</t>
        </is>
      </c>
      <c r="F1165" t="inlineStr">
        <is>
          <t>Holmen skog AB</t>
        </is>
      </c>
      <c r="G1165" t="n">
        <v>0.4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20097-2022</t>
        </is>
      </c>
      <c r="B1166" s="1" t="n">
        <v>44698.32898148148</v>
      </c>
      <c r="C1166" s="1" t="n">
        <v>45960</v>
      </c>
      <c r="D1166" t="inlineStr">
        <is>
          <t>VÄSTERNORRLANDS LÄN</t>
        </is>
      </c>
      <c r="E1166" t="inlineStr">
        <is>
          <t>ÖRNSKÖLDSVIK</t>
        </is>
      </c>
      <c r="G1166" t="n">
        <v>2.9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21322-2024</t>
        </is>
      </c>
      <c r="B1167" s="1" t="n">
        <v>45440.74586805556</v>
      </c>
      <c r="C1167" s="1" t="n">
        <v>45960</v>
      </c>
      <c r="D1167" t="inlineStr">
        <is>
          <t>VÄSTERNORRLANDS LÄN</t>
        </is>
      </c>
      <c r="E1167" t="inlineStr">
        <is>
          <t>ÖRNSKÖLDSVIK</t>
        </is>
      </c>
      <c r="F1167" t="inlineStr">
        <is>
          <t>Holmen skog AB</t>
        </is>
      </c>
      <c r="G1167" t="n">
        <v>3.4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10523-2025</t>
        </is>
      </c>
      <c r="B1168" s="1" t="n">
        <v>45721.43300925926</v>
      </c>
      <c r="C1168" s="1" t="n">
        <v>45960</v>
      </c>
      <c r="D1168" t="inlineStr">
        <is>
          <t>VÄSTERNORRLANDS LÄN</t>
        </is>
      </c>
      <c r="E1168" t="inlineStr">
        <is>
          <t>ÖRNSKÖLDSVIK</t>
        </is>
      </c>
      <c r="G1168" t="n">
        <v>5.3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6571-2021</t>
        </is>
      </c>
      <c r="B1169" s="1" t="n">
        <v>44236</v>
      </c>
      <c r="C1169" s="1" t="n">
        <v>45960</v>
      </c>
      <c r="D1169" t="inlineStr">
        <is>
          <t>VÄSTERNORRLANDS LÄN</t>
        </is>
      </c>
      <c r="E1169" t="inlineStr">
        <is>
          <t>ÖRNSKÖLDSVIK</t>
        </is>
      </c>
      <c r="G1169" t="n">
        <v>2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28546-2024</t>
        </is>
      </c>
      <c r="B1170" s="1" t="n">
        <v>45478.35644675926</v>
      </c>
      <c r="C1170" s="1" t="n">
        <v>45960</v>
      </c>
      <c r="D1170" t="inlineStr">
        <is>
          <t>VÄSTERNORRLANDS LÄN</t>
        </is>
      </c>
      <c r="E1170" t="inlineStr">
        <is>
          <t>ÖRNSKÖLDSVIK</t>
        </is>
      </c>
      <c r="G1170" t="n">
        <v>4.8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57994-2023</t>
        </is>
      </c>
      <c r="B1171" s="1" t="n">
        <v>45247.6033912037</v>
      </c>
      <c r="C1171" s="1" t="n">
        <v>45960</v>
      </c>
      <c r="D1171" t="inlineStr">
        <is>
          <t>VÄSTERNORRLANDS LÄN</t>
        </is>
      </c>
      <c r="E1171" t="inlineStr">
        <is>
          <t>ÖRNSKÖLDSVIK</t>
        </is>
      </c>
      <c r="F1171" t="inlineStr">
        <is>
          <t>Holmen skog AB</t>
        </is>
      </c>
      <c r="G1171" t="n">
        <v>1.3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61251-2023</t>
        </is>
      </c>
      <c r="B1172" s="1" t="n">
        <v>45264.47675925926</v>
      </c>
      <c r="C1172" s="1" t="n">
        <v>45960</v>
      </c>
      <c r="D1172" t="inlineStr">
        <is>
          <t>VÄSTERNORRLANDS LÄN</t>
        </is>
      </c>
      <c r="E1172" t="inlineStr">
        <is>
          <t>ÖRNSKÖLDSVIK</t>
        </is>
      </c>
      <c r="G1172" t="n">
        <v>1.8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61297-2023</t>
        </is>
      </c>
      <c r="B1173" s="1" t="n">
        <v>45261</v>
      </c>
      <c r="C1173" s="1" t="n">
        <v>45960</v>
      </c>
      <c r="D1173" t="inlineStr">
        <is>
          <t>VÄSTERNORRLANDS LÄN</t>
        </is>
      </c>
      <c r="E1173" t="inlineStr">
        <is>
          <t>ÖRNSKÖLDSVIK</t>
        </is>
      </c>
      <c r="G1173" t="n">
        <v>5.6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40134-2023</t>
        </is>
      </c>
      <c r="B1174" s="1" t="n">
        <v>45169.33306712963</v>
      </c>
      <c r="C1174" s="1" t="n">
        <v>45960</v>
      </c>
      <c r="D1174" t="inlineStr">
        <is>
          <t>VÄSTERNORRLANDS LÄN</t>
        </is>
      </c>
      <c r="E1174" t="inlineStr">
        <is>
          <t>ÖRNSKÖLDSVIK</t>
        </is>
      </c>
      <c r="G1174" t="n">
        <v>2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56217-2024</t>
        </is>
      </c>
      <c r="B1175" s="1" t="n">
        <v>45624</v>
      </c>
      <c r="C1175" s="1" t="n">
        <v>45960</v>
      </c>
      <c r="D1175" t="inlineStr">
        <is>
          <t>VÄSTERNORRLANDS LÄN</t>
        </is>
      </c>
      <c r="E1175" t="inlineStr">
        <is>
          <t>ÖRNSKÖLDSVIK</t>
        </is>
      </c>
      <c r="F1175" t="inlineStr">
        <is>
          <t>Holmen skog AB</t>
        </is>
      </c>
      <c r="G1175" t="n">
        <v>1.8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38811-2022</t>
        </is>
      </c>
      <c r="B1176" s="1" t="n">
        <v>44816</v>
      </c>
      <c r="C1176" s="1" t="n">
        <v>45960</v>
      </c>
      <c r="D1176" t="inlineStr">
        <is>
          <t>VÄSTERNORRLANDS LÄN</t>
        </is>
      </c>
      <c r="E1176" t="inlineStr">
        <is>
          <t>ÖRNSKÖLDSVIK</t>
        </is>
      </c>
      <c r="G1176" t="n">
        <v>1.3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46307-2023</t>
        </is>
      </c>
      <c r="B1177" s="1" t="n">
        <v>45197</v>
      </c>
      <c r="C1177" s="1" t="n">
        <v>45960</v>
      </c>
      <c r="D1177" t="inlineStr">
        <is>
          <t>VÄSTERNORRLANDS LÄN</t>
        </is>
      </c>
      <c r="E1177" t="inlineStr">
        <is>
          <t>ÖRNSKÖLDSVIK</t>
        </is>
      </c>
      <c r="G1177" t="n">
        <v>1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10598-2025</t>
        </is>
      </c>
      <c r="B1178" s="1" t="n">
        <v>45721.58021990741</v>
      </c>
      <c r="C1178" s="1" t="n">
        <v>45960</v>
      </c>
      <c r="D1178" t="inlineStr">
        <is>
          <t>VÄSTERNORRLANDS LÄN</t>
        </is>
      </c>
      <c r="E1178" t="inlineStr">
        <is>
          <t>ÖRNSKÖLDSVIK</t>
        </is>
      </c>
      <c r="G1178" t="n">
        <v>4.4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10078-2021</t>
        </is>
      </c>
      <c r="B1179" s="1" t="n">
        <v>44256</v>
      </c>
      <c r="C1179" s="1" t="n">
        <v>45960</v>
      </c>
      <c r="D1179" t="inlineStr">
        <is>
          <t>VÄSTERNORRLANDS LÄN</t>
        </is>
      </c>
      <c r="E1179" t="inlineStr">
        <is>
          <t>ÖRNSKÖLDSVIK</t>
        </is>
      </c>
      <c r="G1179" t="n">
        <v>1.9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1531-2025</t>
        </is>
      </c>
      <c r="B1180" s="1" t="n">
        <v>45670.4811574074</v>
      </c>
      <c r="C1180" s="1" t="n">
        <v>45960</v>
      </c>
      <c r="D1180" t="inlineStr">
        <is>
          <t>VÄSTERNORRLANDS LÄN</t>
        </is>
      </c>
      <c r="E1180" t="inlineStr">
        <is>
          <t>ÖRNSKÖLDSVIK</t>
        </is>
      </c>
      <c r="G1180" t="n">
        <v>2.6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48323-2023</t>
        </is>
      </c>
      <c r="B1181" s="1" t="n">
        <v>45201</v>
      </c>
      <c r="C1181" s="1" t="n">
        <v>45960</v>
      </c>
      <c r="D1181" t="inlineStr">
        <is>
          <t>VÄSTERNORRLANDS LÄN</t>
        </is>
      </c>
      <c r="E1181" t="inlineStr">
        <is>
          <t>ÖRNSKÖLDSVIK</t>
        </is>
      </c>
      <c r="G1181" t="n">
        <v>0.5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62857-2023</t>
        </is>
      </c>
      <c r="B1182" s="1" t="n">
        <v>45272</v>
      </c>
      <c r="C1182" s="1" t="n">
        <v>45960</v>
      </c>
      <c r="D1182" t="inlineStr">
        <is>
          <t>VÄSTERNORRLANDS LÄN</t>
        </is>
      </c>
      <c r="E1182" t="inlineStr">
        <is>
          <t>ÖRNSKÖLDSVIK</t>
        </is>
      </c>
      <c r="F1182" t="inlineStr">
        <is>
          <t>Holmen skog AB</t>
        </is>
      </c>
      <c r="G1182" t="n">
        <v>7.4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33187-2024</t>
        </is>
      </c>
      <c r="B1183" s="1" t="n">
        <v>45518</v>
      </c>
      <c r="C1183" s="1" t="n">
        <v>45960</v>
      </c>
      <c r="D1183" t="inlineStr">
        <is>
          <t>VÄSTERNORRLANDS LÄN</t>
        </is>
      </c>
      <c r="E1183" t="inlineStr">
        <is>
          <t>ÖRNSKÖLDSVIK</t>
        </is>
      </c>
      <c r="F1183" t="inlineStr">
        <is>
          <t>Holmen skog AB</t>
        </is>
      </c>
      <c r="G1183" t="n">
        <v>0.8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40490-2024</t>
        </is>
      </c>
      <c r="B1184" s="1" t="n">
        <v>45555</v>
      </c>
      <c r="C1184" s="1" t="n">
        <v>45960</v>
      </c>
      <c r="D1184" t="inlineStr">
        <is>
          <t>VÄSTERNORRLANDS LÄN</t>
        </is>
      </c>
      <c r="E1184" t="inlineStr">
        <is>
          <t>ÖRNSKÖLDSVIK</t>
        </is>
      </c>
      <c r="F1184" t="inlineStr">
        <is>
          <t>Kommuner</t>
        </is>
      </c>
      <c r="G1184" t="n">
        <v>1.4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49960-2023</t>
        </is>
      </c>
      <c r="B1185" s="1" t="n">
        <v>45215.3856712963</v>
      </c>
      <c r="C1185" s="1" t="n">
        <v>45960</v>
      </c>
      <c r="D1185" t="inlineStr">
        <is>
          <t>VÄSTERNORRLANDS LÄN</t>
        </is>
      </c>
      <c r="E1185" t="inlineStr">
        <is>
          <t>ÖRNSKÖLDSVIK</t>
        </is>
      </c>
      <c r="G1185" t="n">
        <v>0.7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27952-2023</t>
        </is>
      </c>
      <c r="B1186" s="1" t="n">
        <v>45098.6758912037</v>
      </c>
      <c r="C1186" s="1" t="n">
        <v>45960</v>
      </c>
      <c r="D1186" t="inlineStr">
        <is>
          <t>VÄSTERNORRLANDS LÄN</t>
        </is>
      </c>
      <c r="E1186" t="inlineStr">
        <is>
          <t>ÖRNSKÖLDSVIK</t>
        </is>
      </c>
      <c r="F1186" t="inlineStr">
        <is>
          <t>Holmen skog AB</t>
        </is>
      </c>
      <c r="G1186" t="n">
        <v>2.8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1595-2025</t>
        </is>
      </c>
      <c r="B1187" s="1" t="n">
        <v>45667</v>
      </c>
      <c r="C1187" s="1" t="n">
        <v>45960</v>
      </c>
      <c r="D1187" t="inlineStr">
        <is>
          <t>VÄSTERNORRLANDS LÄN</t>
        </is>
      </c>
      <c r="E1187" t="inlineStr">
        <is>
          <t>ÖRNSKÖLDSVIK</t>
        </is>
      </c>
      <c r="G1187" t="n">
        <v>0.8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51479-2024</t>
        </is>
      </c>
      <c r="B1188" s="1" t="n">
        <v>45604.51273148148</v>
      </c>
      <c r="C1188" s="1" t="n">
        <v>45960</v>
      </c>
      <c r="D1188" t="inlineStr">
        <is>
          <t>VÄSTERNORRLANDS LÄN</t>
        </is>
      </c>
      <c r="E1188" t="inlineStr">
        <is>
          <t>ÖRNSKÖLDSVIK</t>
        </is>
      </c>
      <c r="F1188" t="inlineStr">
        <is>
          <t>Holmen skog AB</t>
        </is>
      </c>
      <c r="G1188" t="n">
        <v>2.6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56022-2023</t>
        </is>
      </c>
      <c r="B1189" s="1" t="n">
        <v>45233</v>
      </c>
      <c r="C1189" s="1" t="n">
        <v>45960</v>
      </c>
      <c r="D1189" t="inlineStr">
        <is>
          <t>VÄSTERNORRLANDS LÄN</t>
        </is>
      </c>
      <c r="E1189" t="inlineStr">
        <is>
          <t>ÖRNSKÖLDSVIK</t>
        </is>
      </c>
      <c r="G1189" t="n">
        <v>1.3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55417-2024</t>
        </is>
      </c>
      <c r="B1190" s="1" t="n">
        <v>45622.37831018519</v>
      </c>
      <c r="C1190" s="1" t="n">
        <v>45960</v>
      </c>
      <c r="D1190" t="inlineStr">
        <is>
          <t>VÄSTERNORRLANDS LÄN</t>
        </is>
      </c>
      <c r="E1190" t="inlineStr">
        <is>
          <t>ÖRNSKÖLDSVIK</t>
        </is>
      </c>
      <c r="G1190" t="n">
        <v>0.6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32515-2024</t>
        </is>
      </c>
      <c r="B1191" s="1" t="n">
        <v>45513</v>
      </c>
      <c r="C1191" s="1" t="n">
        <v>45960</v>
      </c>
      <c r="D1191" t="inlineStr">
        <is>
          <t>VÄSTERNORRLANDS LÄN</t>
        </is>
      </c>
      <c r="E1191" t="inlineStr">
        <is>
          <t>ÖRNSKÖLDSVIK</t>
        </is>
      </c>
      <c r="F1191" t="inlineStr">
        <is>
          <t>Holmen skog AB</t>
        </is>
      </c>
      <c r="G1191" t="n">
        <v>1.8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32540-2024</t>
        </is>
      </c>
      <c r="B1192" s="1" t="n">
        <v>45513</v>
      </c>
      <c r="C1192" s="1" t="n">
        <v>45960</v>
      </c>
      <c r="D1192" t="inlineStr">
        <is>
          <t>VÄSTERNORRLANDS LÄN</t>
        </is>
      </c>
      <c r="E1192" t="inlineStr">
        <is>
          <t>ÖRNSKÖLDSVIK</t>
        </is>
      </c>
      <c r="F1192" t="inlineStr">
        <is>
          <t>Holmen skog AB</t>
        </is>
      </c>
      <c r="G1192" t="n">
        <v>1.1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40742-2021</t>
        </is>
      </c>
      <c r="B1193" s="1" t="n">
        <v>44420.67804398148</v>
      </c>
      <c r="C1193" s="1" t="n">
        <v>45960</v>
      </c>
      <c r="D1193" t="inlineStr">
        <is>
          <t>VÄSTERNORRLANDS LÄN</t>
        </is>
      </c>
      <c r="E1193" t="inlineStr">
        <is>
          <t>ÖRNSKÖLDSVIK</t>
        </is>
      </c>
      <c r="F1193" t="inlineStr">
        <is>
          <t>Holmen skog AB</t>
        </is>
      </c>
      <c r="G1193" t="n">
        <v>3.9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22263-2023</t>
        </is>
      </c>
      <c r="B1194" s="1" t="n">
        <v>45068</v>
      </c>
      <c r="C1194" s="1" t="n">
        <v>45960</v>
      </c>
      <c r="D1194" t="inlineStr">
        <is>
          <t>VÄSTERNORRLANDS LÄN</t>
        </is>
      </c>
      <c r="E1194" t="inlineStr">
        <is>
          <t>ÖRNSKÖLDSVIK</t>
        </is>
      </c>
      <c r="G1194" t="n">
        <v>0.9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10784-2023</t>
        </is>
      </c>
      <c r="B1195" s="1" t="n">
        <v>44988</v>
      </c>
      <c r="C1195" s="1" t="n">
        <v>45960</v>
      </c>
      <c r="D1195" t="inlineStr">
        <is>
          <t>VÄSTERNORRLANDS LÄN</t>
        </is>
      </c>
      <c r="E1195" t="inlineStr">
        <is>
          <t>ÖRNSKÖLDSVIK</t>
        </is>
      </c>
      <c r="F1195" t="inlineStr">
        <is>
          <t>SCA</t>
        </is>
      </c>
      <c r="G1195" t="n">
        <v>2.2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35619-2024</t>
        </is>
      </c>
      <c r="B1196" s="1" t="n">
        <v>45531</v>
      </c>
      <c r="C1196" s="1" t="n">
        <v>45960</v>
      </c>
      <c r="D1196" t="inlineStr">
        <is>
          <t>VÄSTERNORRLANDS LÄN</t>
        </is>
      </c>
      <c r="E1196" t="inlineStr">
        <is>
          <t>ÖRNSKÖLDSVIK</t>
        </is>
      </c>
      <c r="G1196" t="n">
        <v>14.1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6119-2024</t>
        </is>
      </c>
      <c r="B1197" s="1" t="n">
        <v>45337</v>
      </c>
      <c r="C1197" s="1" t="n">
        <v>45960</v>
      </c>
      <c r="D1197" t="inlineStr">
        <is>
          <t>VÄSTERNORRLANDS LÄN</t>
        </is>
      </c>
      <c r="E1197" t="inlineStr">
        <is>
          <t>ÖRNSKÖLDSVIK</t>
        </is>
      </c>
      <c r="G1197" t="n">
        <v>2.7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6210-2025</t>
        </is>
      </c>
      <c r="B1198" s="1" t="n">
        <v>45698.49699074074</v>
      </c>
      <c r="C1198" s="1" t="n">
        <v>45960</v>
      </c>
      <c r="D1198" t="inlineStr">
        <is>
          <t>VÄSTERNORRLANDS LÄN</t>
        </is>
      </c>
      <c r="E1198" t="inlineStr">
        <is>
          <t>ÖRNSKÖLDSVIK</t>
        </is>
      </c>
      <c r="F1198" t="inlineStr">
        <is>
          <t>Holmen skog AB</t>
        </is>
      </c>
      <c r="G1198" t="n">
        <v>3.2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10700-2023</t>
        </is>
      </c>
      <c r="B1199" s="1" t="n">
        <v>44988.58526620371</v>
      </c>
      <c r="C1199" s="1" t="n">
        <v>45960</v>
      </c>
      <c r="D1199" t="inlineStr">
        <is>
          <t>VÄSTERNORRLANDS LÄN</t>
        </is>
      </c>
      <c r="E1199" t="inlineStr">
        <is>
          <t>ÖRNSKÖLDSVIK</t>
        </is>
      </c>
      <c r="G1199" t="n">
        <v>0.9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42522-2023</t>
        </is>
      </c>
      <c r="B1200" s="1" t="n">
        <v>45181</v>
      </c>
      <c r="C1200" s="1" t="n">
        <v>45960</v>
      </c>
      <c r="D1200" t="inlineStr">
        <is>
          <t>VÄSTERNORRLANDS LÄN</t>
        </is>
      </c>
      <c r="E1200" t="inlineStr">
        <is>
          <t>ÖRNSKÖLDSVIK</t>
        </is>
      </c>
      <c r="F1200" t="inlineStr">
        <is>
          <t>Holmen skog AB</t>
        </is>
      </c>
      <c r="G1200" t="n">
        <v>2.2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46977-2024</t>
        </is>
      </c>
      <c r="B1201" s="1" t="n">
        <v>45586.3478125</v>
      </c>
      <c r="C1201" s="1" t="n">
        <v>45960</v>
      </c>
      <c r="D1201" t="inlineStr">
        <is>
          <t>VÄSTERNORRLANDS LÄN</t>
        </is>
      </c>
      <c r="E1201" t="inlineStr">
        <is>
          <t>ÖRNSKÖLDSVIK</t>
        </is>
      </c>
      <c r="G1201" t="n">
        <v>0.5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37999-2023</t>
        </is>
      </c>
      <c r="B1202" s="1" t="n">
        <v>45160</v>
      </c>
      <c r="C1202" s="1" t="n">
        <v>45960</v>
      </c>
      <c r="D1202" t="inlineStr">
        <is>
          <t>VÄSTERNORRLANDS LÄN</t>
        </is>
      </c>
      <c r="E1202" t="inlineStr">
        <is>
          <t>ÖRNSKÖLDSVIK</t>
        </is>
      </c>
      <c r="F1202" t="inlineStr">
        <is>
          <t>Holmen skog AB</t>
        </is>
      </c>
      <c r="G1202" t="n">
        <v>0.7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</row>
    <row r="1203" ht="15" customHeight="1">
      <c r="A1203" t="inlineStr">
        <is>
          <t>A 28711-2024</t>
        </is>
      </c>
      <c r="B1203" s="1" t="n">
        <v>45478</v>
      </c>
      <c r="C1203" s="1" t="n">
        <v>45960</v>
      </c>
      <c r="D1203" t="inlineStr">
        <is>
          <t>VÄSTERNORRLANDS LÄN</t>
        </is>
      </c>
      <c r="E1203" t="inlineStr">
        <is>
          <t>ÖRNSKÖLDSVIK</t>
        </is>
      </c>
      <c r="F1203" t="inlineStr">
        <is>
          <t>Holmen skog AB</t>
        </is>
      </c>
      <c r="G1203" t="n">
        <v>0.6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34342-2024</t>
        </is>
      </c>
      <c r="B1204" s="1" t="n">
        <v>45525.32556712963</v>
      </c>
      <c r="C1204" s="1" t="n">
        <v>45960</v>
      </c>
      <c r="D1204" t="inlineStr">
        <is>
          <t>VÄSTERNORRLANDS LÄN</t>
        </is>
      </c>
      <c r="E1204" t="inlineStr">
        <is>
          <t>ÖRNSKÖLDSVIK</t>
        </is>
      </c>
      <c r="F1204" t="inlineStr">
        <is>
          <t>Holmen skog AB</t>
        </is>
      </c>
      <c r="G1204" t="n">
        <v>5.2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69183-2021</t>
        </is>
      </c>
      <c r="B1205" s="1" t="n">
        <v>44531.32788194445</v>
      </c>
      <c r="C1205" s="1" t="n">
        <v>45960</v>
      </c>
      <c r="D1205" t="inlineStr">
        <is>
          <t>VÄSTERNORRLANDS LÄN</t>
        </is>
      </c>
      <c r="E1205" t="inlineStr">
        <is>
          <t>ÖRNSKÖLDSVIK</t>
        </is>
      </c>
      <c r="F1205" t="inlineStr">
        <is>
          <t>Holmen skog AB</t>
        </is>
      </c>
      <c r="G1205" t="n">
        <v>2.6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59654-2024</t>
        </is>
      </c>
      <c r="B1206" s="1" t="n">
        <v>45639.34680555556</v>
      </c>
      <c r="C1206" s="1" t="n">
        <v>45960</v>
      </c>
      <c r="D1206" t="inlineStr">
        <is>
          <t>VÄSTERNORRLANDS LÄN</t>
        </is>
      </c>
      <c r="E1206" t="inlineStr">
        <is>
          <t>ÖRNSKÖLDSVIK</t>
        </is>
      </c>
      <c r="G1206" t="n">
        <v>6.5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18178-2024</t>
        </is>
      </c>
      <c r="B1207" s="1" t="n">
        <v>45420</v>
      </c>
      <c r="C1207" s="1" t="n">
        <v>45960</v>
      </c>
      <c r="D1207" t="inlineStr">
        <is>
          <t>VÄSTERNORRLANDS LÄN</t>
        </is>
      </c>
      <c r="E1207" t="inlineStr">
        <is>
          <t>ÖRNSKÖLDSVIK</t>
        </is>
      </c>
      <c r="G1207" t="n">
        <v>1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40244-2021</t>
        </is>
      </c>
      <c r="B1208" s="1" t="n">
        <v>44419</v>
      </c>
      <c r="C1208" s="1" t="n">
        <v>45960</v>
      </c>
      <c r="D1208" t="inlineStr">
        <is>
          <t>VÄSTERNORRLANDS LÄN</t>
        </is>
      </c>
      <c r="E1208" t="inlineStr">
        <is>
          <t>ÖRNSKÖLDSVIK</t>
        </is>
      </c>
      <c r="F1208" t="inlineStr">
        <is>
          <t>Holmen skog AB</t>
        </is>
      </c>
      <c r="G1208" t="n">
        <v>3.8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63673-2023</t>
        </is>
      </c>
      <c r="B1209" s="1" t="n">
        <v>45275</v>
      </c>
      <c r="C1209" s="1" t="n">
        <v>45960</v>
      </c>
      <c r="D1209" t="inlineStr">
        <is>
          <t>VÄSTERNORRLANDS LÄN</t>
        </is>
      </c>
      <c r="E1209" t="inlineStr">
        <is>
          <t>ÖRNSKÖLDSVIK</t>
        </is>
      </c>
      <c r="G1209" t="n">
        <v>11.5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29498-2023</t>
        </is>
      </c>
      <c r="B1210" s="1" t="n">
        <v>45106.59748842593</v>
      </c>
      <c r="C1210" s="1" t="n">
        <v>45960</v>
      </c>
      <c r="D1210" t="inlineStr">
        <is>
          <t>VÄSTERNORRLANDS LÄN</t>
        </is>
      </c>
      <c r="E1210" t="inlineStr">
        <is>
          <t>ÖRNSKÖLDSVIK</t>
        </is>
      </c>
      <c r="F1210" t="inlineStr">
        <is>
          <t>Holmen skog AB</t>
        </is>
      </c>
      <c r="G1210" t="n">
        <v>1.1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5507-2025</t>
        </is>
      </c>
      <c r="B1211" s="1" t="n">
        <v>45693.39252314815</v>
      </c>
      <c r="C1211" s="1" t="n">
        <v>45960</v>
      </c>
      <c r="D1211" t="inlineStr">
        <is>
          <t>VÄSTERNORRLANDS LÄN</t>
        </is>
      </c>
      <c r="E1211" t="inlineStr">
        <is>
          <t>ÖRNSKÖLDSVIK</t>
        </is>
      </c>
      <c r="G1211" t="n">
        <v>0.7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</row>
    <row r="1212" ht="15" customHeight="1">
      <c r="A1212" t="inlineStr">
        <is>
          <t>A 40197-2022</t>
        </is>
      </c>
      <c r="B1212" s="1" t="n">
        <v>44818</v>
      </c>
      <c r="C1212" s="1" t="n">
        <v>45960</v>
      </c>
      <c r="D1212" t="inlineStr">
        <is>
          <t>VÄSTERNORRLANDS LÄN</t>
        </is>
      </c>
      <c r="E1212" t="inlineStr">
        <is>
          <t>ÖRNSKÖLDSVIK</t>
        </is>
      </c>
      <c r="G1212" t="n">
        <v>3.8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32482-2022</t>
        </is>
      </c>
      <c r="B1213" s="1" t="n">
        <v>44782</v>
      </c>
      <c r="C1213" s="1" t="n">
        <v>45960</v>
      </c>
      <c r="D1213" t="inlineStr">
        <is>
          <t>VÄSTERNORRLANDS LÄN</t>
        </is>
      </c>
      <c r="E1213" t="inlineStr">
        <is>
          <t>ÖRNSKÖLDSVIK</t>
        </is>
      </c>
      <c r="G1213" t="n">
        <v>1.8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16489-2023</t>
        </is>
      </c>
      <c r="B1214" s="1" t="n">
        <v>45027</v>
      </c>
      <c r="C1214" s="1" t="n">
        <v>45960</v>
      </c>
      <c r="D1214" t="inlineStr">
        <is>
          <t>VÄSTERNORRLANDS LÄN</t>
        </is>
      </c>
      <c r="E1214" t="inlineStr">
        <is>
          <t>ÖRNSKÖLDSVIK</t>
        </is>
      </c>
      <c r="G1214" t="n">
        <v>0.5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50878-2023</t>
        </is>
      </c>
      <c r="B1215" s="1" t="n">
        <v>45218</v>
      </c>
      <c r="C1215" s="1" t="n">
        <v>45960</v>
      </c>
      <c r="D1215" t="inlineStr">
        <is>
          <t>VÄSTERNORRLANDS LÄN</t>
        </is>
      </c>
      <c r="E1215" t="inlineStr">
        <is>
          <t>ÖRNSKÖLDSVIK</t>
        </is>
      </c>
      <c r="G1215" t="n">
        <v>1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63039-2021</t>
        </is>
      </c>
      <c r="B1216" s="1" t="n">
        <v>44505</v>
      </c>
      <c r="C1216" s="1" t="n">
        <v>45960</v>
      </c>
      <c r="D1216" t="inlineStr">
        <is>
          <t>VÄSTERNORRLANDS LÄN</t>
        </is>
      </c>
      <c r="E1216" t="inlineStr">
        <is>
          <t>ÖRNSKÖLDSVIK</t>
        </is>
      </c>
      <c r="F1216" t="inlineStr">
        <is>
          <t>Holmen skog AB</t>
        </is>
      </c>
      <c r="G1216" t="n">
        <v>3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16060-2022</t>
        </is>
      </c>
      <c r="B1217" s="1" t="n">
        <v>44665</v>
      </c>
      <c r="C1217" s="1" t="n">
        <v>45960</v>
      </c>
      <c r="D1217" t="inlineStr">
        <is>
          <t>VÄSTERNORRLANDS LÄN</t>
        </is>
      </c>
      <c r="E1217" t="inlineStr">
        <is>
          <t>ÖRNSKÖLDSVIK</t>
        </is>
      </c>
      <c r="G1217" t="n">
        <v>1.6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27562-2024</t>
        </is>
      </c>
      <c r="B1218" s="1" t="n">
        <v>45474</v>
      </c>
      <c r="C1218" s="1" t="n">
        <v>45960</v>
      </c>
      <c r="D1218" t="inlineStr">
        <is>
          <t>VÄSTERNORRLANDS LÄN</t>
        </is>
      </c>
      <c r="E1218" t="inlineStr">
        <is>
          <t>ÖRNSKÖLDSVIK</t>
        </is>
      </c>
      <c r="G1218" t="n">
        <v>1.2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52467-2022</t>
        </is>
      </c>
      <c r="B1219" s="1" t="n">
        <v>44874</v>
      </c>
      <c r="C1219" s="1" t="n">
        <v>45960</v>
      </c>
      <c r="D1219" t="inlineStr">
        <is>
          <t>VÄSTERNORRLANDS LÄN</t>
        </is>
      </c>
      <c r="E1219" t="inlineStr">
        <is>
          <t>ÖRNSKÖLDSVIK</t>
        </is>
      </c>
      <c r="F1219" t="inlineStr">
        <is>
          <t>Holmen skog AB</t>
        </is>
      </c>
      <c r="G1219" t="n">
        <v>4.5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30460-2024</t>
        </is>
      </c>
      <c r="B1220" s="1" t="n">
        <v>45491.945625</v>
      </c>
      <c r="C1220" s="1" t="n">
        <v>45960</v>
      </c>
      <c r="D1220" t="inlineStr">
        <is>
          <t>VÄSTERNORRLANDS LÄN</t>
        </is>
      </c>
      <c r="E1220" t="inlineStr">
        <is>
          <t>ÖRNSKÖLDSVIK</t>
        </is>
      </c>
      <c r="F1220" t="inlineStr">
        <is>
          <t>SCA</t>
        </is>
      </c>
      <c r="G1220" t="n">
        <v>0.6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30894-2024</t>
        </is>
      </c>
      <c r="B1221" s="1" t="n">
        <v>45498.44967592593</v>
      </c>
      <c r="C1221" s="1" t="n">
        <v>45960</v>
      </c>
      <c r="D1221" t="inlineStr">
        <is>
          <t>VÄSTERNORRLANDS LÄN</t>
        </is>
      </c>
      <c r="E1221" t="inlineStr">
        <is>
          <t>ÖRNSKÖLDSVIK</t>
        </is>
      </c>
      <c r="F1221" t="inlineStr">
        <is>
          <t>Holmen skog AB</t>
        </is>
      </c>
      <c r="G1221" t="n">
        <v>0.7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48133-2024</t>
        </is>
      </c>
      <c r="B1222" s="1" t="n">
        <v>45589.65221064815</v>
      </c>
      <c r="C1222" s="1" t="n">
        <v>45960</v>
      </c>
      <c r="D1222" t="inlineStr">
        <is>
          <t>VÄSTERNORRLANDS LÄN</t>
        </is>
      </c>
      <c r="E1222" t="inlineStr">
        <is>
          <t>ÖRNSKÖLDSVIK</t>
        </is>
      </c>
      <c r="G1222" t="n">
        <v>1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43176-2022</t>
        </is>
      </c>
      <c r="B1223" s="1" t="n">
        <v>44834</v>
      </c>
      <c r="C1223" s="1" t="n">
        <v>45960</v>
      </c>
      <c r="D1223" t="inlineStr">
        <is>
          <t>VÄSTERNORRLANDS LÄN</t>
        </is>
      </c>
      <c r="E1223" t="inlineStr">
        <is>
          <t>ÖRNSKÖLDSVIK</t>
        </is>
      </c>
      <c r="F1223" t="inlineStr">
        <is>
          <t>Holmen skog AB</t>
        </is>
      </c>
      <c r="G1223" t="n">
        <v>19.8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57157-2024</t>
        </is>
      </c>
      <c r="B1224" s="1" t="n">
        <v>45629</v>
      </c>
      <c r="C1224" s="1" t="n">
        <v>45960</v>
      </c>
      <c r="D1224" t="inlineStr">
        <is>
          <t>VÄSTERNORRLANDS LÄN</t>
        </is>
      </c>
      <c r="E1224" t="inlineStr">
        <is>
          <t>ÖRNSKÖLDSVIK</t>
        </is>
      </c>
      <c r="F1224" t="inlineStr">
        <is>
          <t>Holmen skog AB</t>
        </is>
      </c>
      <c r="G1224" t="n">
        <v>14.5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13494-2023</t>
        </is>
      </c>
      <c r="B1225" s="1" t="n">
        <v>45005.93950231482</v>
      </c>
      <c r="C1225" s="1" t="n">
        <v>45960</v>
      </c>
      <c r="D1225" t="inlineStr">
        <is>
          <t>VÄSTERNORRLANDS LÄN</t>
        </is>
      </c>
      <c r="E1225" t="inlineStr">
        <is>
          <t>ÖRNSKÖLDSVIK</t>
        </is>
      </c>
      <c r="F1225" t="inlineStr">
        <is>
          <t>SCA</t>
        </is>
      </c>
      <c r="G1225" t="n">
        <v>1.8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62082-2023</t>
        </is>
      </c>
      <c r="B1226" s="1" t="n">
        <v>45266</v>
      </c>
      <c r="C1226" s="1" t="n">
        <v>45960</v>
      </c>
      <c r="D1226" t="inlineStr">
        <is>
          <t>VÄSTERNORRLANDS LÄN</t>
        </is>
      </c>
      <c r="E1226" t="inlineStr">
        <is>
          <t>ÖRNSKÖLDSVIK</t>
        </is>
      </c>
      <c r="G1226" t="n">
        <v>4.6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57567-2022</t>
        </is>
      </c>
      <c r="B1227" s="1" t="n">
        <v>44896</v>
      </c>
      <c r="C1227" s="1" t="n">
        <v>45960</v>
      </c>
      <c r="D1227" t="inlineStr">
        <is>
          <t>VÄSTERNORRLANDS LÄN</t>
        </is>
      </c>
      <c r="E1227" t="inlineStr">
        <is>
          <t>ÖRNSKÖLDSVIK</t>
        </is>
      </c>
      <c r="G1227" t="n">
        <v>5.3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2177-2025</t>
        </is>
      </c>
      <c r="B1228" s="1" t="n">
        <v>45673.34099537037</v>
      </c>
      <c r="C1228" s="1" t="n">
        <v>45960</v>
      </c>
      <c r="D1228" t="inlineStr">
        <is>
          <t>VÄSTERNORRLANDS LÄN</t>
        </is>
      </c>
      <c r="E1228" t="inlineStr">
        <is>
          <t>ÖRNSKÖLDSVIK</t>
        </is>
      </c>
      <c r="G1228" t="n">
        <v>5.1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49179-2024</t>
        </is>
      </c>
      <c r="B1229" s="1" t="n">
        <v>45595.33508101852</v>
      </c>
      <c r="C1229" s="1" t="n">
        <v>45960</v>
      </c>
      <c r="D1229" t="inlineStr">
        <is>
          <t>VÄSTERNORRLANDS LÄN</t>
        </is>
      </c>
      <c r="E1229" t="inlineStr">
        <is>
          <t>ÖRNSKÖLDSVIK</t>
        </is>
      </c>
      <c r="F1229" t="inlineStr">
        <is>
          <t>Holmen skog AB</t>
        </is>
      </c>
      <c r="G1229" t="n">
        <v>7.9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36524-2024</t>
        </is>
      </c>
      <c r="B1230" s="1" t="n">
        <v>45537</v>
      </c>
      <c r="C1230" s="1" t="n">
        <v>45960</v>
      </c>
      <c r="D1230" t="inlineStr">
        <is>
          <t>VÄSTERNORRLANDS LÄN</t>
        </is>
      </c>
      <c r="E1230" t="inlineStr">
        <is>
          <t>ÖRNSKÖLDSVIK</t>
        </is>
      </c>
      <c r="G1230" t="n">
        <v>0.4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59560-2023</t>
        </is>
      </c>
      <c r="B1231" s="1" t="n">
        <v>45254</v>
      </c>
      <c r="C1231" s="1" t="n">
        <v>45960</v>
      </c>
      <c r="D1231" t="inlineStr">
        <is>
          <t>VÄSTERNORRLANDS LÄN</t>
        </is>
      </c>
      <c r="E1231" t="inlineStr">
        <is>
          <t>ÖRNSKÖLDSVIK</t>
        </is>
      </c>
      <c r="G1231" t="n">
        <v>12.1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40590-2022</t>
        </is>
      </c>
      <c r="B1232" s="1" t="n">
        <v>44823.82476851852</v>
      </c>
      <c r="C1232" s="1" t="n">
        <v>45960</v>
      </c>
      <c r="D1232" t="inlineStr">
        <is>
          <t>VÄSTERNORRLANDS LÄN</t>
        </is>
      </c>
      <c r="E1232" t="inlineStr">
        <is>
          <t>ÖRNSKÖLDSVIK</t>
        </is>
      </c>
      <c r="G1232" t="n">
        <v>10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3231-2025</t>
        </is>
      </c>
      <c r="B1233" s="1" t="n">
        <v>45679.4852662037</v>
      </c>
      <c r="C1233" s="1" t="n">
        <v>45960</v>
      </c>
      <c r="D1233" t="inlineStr">
        <is>
          <t>VÄSTERNORRLANDS LÄN</t>
        </is>
      </c>
      <c r="E1233" t="inlineStr">
        <is>
          <t>ÖRNSKÖLDSVIK</t>
        </is>
      </c>
      <c r="G1233" t="n">
        <v>3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30349-2024</t>
        </is>
      </c>
      <c r="B1234" s="1" t="n">
        <v>45490.95533564815</v>
      </c>
      <c r="C1234" s="1" t="n">
        <v>45960</v>
      </c>
      <c r="D1234" t="inlineStr">
        <is>
          <t>VÄSTERNORRLANDS LÄN</t>
        </is>
      </c>
      <c r="E1234" t="inlineStr">
        <is>
          <t>ÖRNSKÖLDSVIK</t>
        </is>
      </c>
      <c r="F1234" t="inlineStr">
        <is>
          <t>SCA</t>
        </is>
      </c>
      <c r="G1234" t="n">
        <v>1.7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39435-2023</t>
        </is>
      </c>
      <c r="B1235" s="1" t="n">
        <v>45163</v>
      </c>
      <c r="C1235" s="1" t="n">
        <v>45960</v>
      </c>
      <c r="D1235" t="inlineStr">
        <is>
          <t>VÄSTERNORRLANDS LÄN</t>
        </is>
      </c>
      <c r="E1235" t="inlineStr">
        <is>
          <t>ÖRNSKÖLDSVIK</t>
        </is>
      </c>
      <c r="G1235" t="n">
        <v>1.8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62593-2023</t>
        </is>
      </c>
      <c r="B1236" s="1" t="n">
        <v>45271.22373842593</v>
      </c>
      <c r="C1236" s="1" t="n">
        <v>45960</v>
      </c>
      <c r="D1236" t="inlineStr">
        <is>
          <t>VÄSTERNORRLANDS LÄN</t>
        </is>
      </c>
      <c r="E1236" t="inlineStr">
        <is>
          <t>ÖRNSKÖLDSVIK</t>
        </is>
      </c>
      <c r="G1236" t="n">
        <v>6.8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41394-2023</t>
        </is>
      </c>
      <c r="B1237" s="1" t="n">
        <v>45174</v>
      </c>
      <c r="C1237" s="1" t="n">
        <v>45960</v>
      </c>
      <c r="D1237" t="inlineStr">
        <is>
          <t>VÄSTERNORRLANDS LÄN</t>
        </is>
      </c>
      <c r="E1237" t="inlineStr">
        <is>
          <t>ÖRNSKÖLDSVIK</t>
        </is>
      </c>
      <c r="G1237" t="n">
        <v>2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60313-2023</t>
        </is>
      </c>
      <c r="B1238" s="1" t="n">
        <v>45258.85435185185</v>
      </c>
      <c r="C1238" s="1" t="n">
        <v>45960</v>
      </c>
      <c r="D1238" t="inlineStr">
        <is>
          <t>VÄSTERNORRLANDS LÄN</t>
        </is>
      </c>
      <c r="E1238" t="inlineStr">
        <is>
          <t>ÖRNSKÖLDSVIK</t>
        </is>
      </c>
      <c r="G1238" t="n">
        <v>3.9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</row>
    <row r="1239" ht="15" customHeight="1">
      <c r="A1239" t="inlineStr">
        <is>
          <t>A 60319-2023</t>
        </is>
      </c>
      <c r="B1239" s="1" t="n">
        <v>45258.9266087963</v>
      </c>
      <c r="C1239" s="1" t="n">
        <v>45960</v>
      </c>
      <c r="D1239" t="inlineStr">
        <is>
          <t>VÄSTERNORRLANDS LÄN</t>
        </is>
      </c>
      <c r="E1239" t="inlineStr">
        <is>
          <t>ÖRNSKÖLDSVIK</t>
        </is>
      </c>
      <c r="G1239" t="n">
        <v>0.4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</row>
    <row r="1240" ht="15" customHeight="1">
      <c r="A1240" t="inlineStr">
        <is>
          <t>A 27765-2024</t>
        </is>
      </c>
      <c r="B1240" s="1" t="n">
        <v>45475.51532407408</v>
      </c>
      <c r="C1240" s="1" t="n">
        <v>45960</v>
      </c>
      <c r="D1240" t="inlineStr">
        <is>
          <t>VÄSTERNORRLANDS LÄN</t>
        </is>
      </c>
      <c r="E1240" t="inlineStr">
        <is>
          <t>ÖRNSKÖLDSVIK</t>
        </is>
      </c>
      <c r="G1240" t="n">
        <v>2.2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30604-2021</t>
        </is>
      </c>
      <c r="B1241" s="1" t="n">
        <v>44364</v>
      </c>
      <c r="C1241" s="1" t="n">
        <v>45960</v>
      </c>
      <c r="D1241" t="inlineStr">
        <is>
          <t>VÄSTERNORRLANDS LÄN</t>
        </is>
      </c>
      <c r="E1241" t="inlineStr">
        <is>
          <t>ÖRNSKÖLDSVIK</t>
        </is>
      </c>
      <c r="G1241" t="n">
        <v>0.2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441-2024</t>
        </is>
      </c>
      <c r="B1242" s="1" t="n">
        <v>45296.60201388889</v>
      </c>
      <c r="C1242" s="1" t="n">
        <v>45960</v>
      </c>
      <c r="D1242" t="inlineStr">
        <is>
          <t>VÄSTERNORRLANDS LÄN</t>
        </is>
      </c>
      <c r="E1242" t="inlineStr">
        <is>
          <t>ÖRNSKÖLDSVIK</t>
        </is>
      </c>
      <c r="F1242" t="inlineStr">
        <is>
          <t>Holmen skog AB</t>
        </is>
      </c>
      <c r="G1242" t="n">
        <v>0.5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53191-2024</t>
        </is>
      </c>
      <c r="B1243" s="1" t="n">
        <v>45611.75025462963</v>
      </c>
      <c r="C1243" s="1" t="n">
        <v>45960</v>
      </c>
      <c r="D1243" t="inlineStr">
        <is>
          <t>VÄSTERNORRLANDS LÄN</t>
        </is>
      </c>
      <c r="E1243" t="inlineStr">
        <is>
          <t>ÖRNSKÖLDSVIK</t>
        </is>
      </c>
      <c r="G1243" t="n">
        <v>0.8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29795-2022</t>
        </is>
      </c>
      <c r="B1244" s="1" t="n">
        <v>44755</v>
      </c>
      <c r="C1244" s="1" t="n">
        <v>45960</v>
      </c>
      <c r="D1244" t="inlineStr">
        <is>
          <t>VÄSTERNORRLANDS LÄN</t>
        </is>
      </c>
      <c r="E1244" t="inlineStr">
        <is>
          <t>ÖRNSKÖLDSVIK</t>
        </is>
      </c>
      <c r="G1244" t="n">
        <v>1.7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27092-2023</t>
        </is>
      </c>
      <c r="B1245" s="1" t="n">
        <v>45096</v>
      </c>
      <c r="C1245" s="1" t="n">
        <v>45960</v>
      </c>
      <c r="D1245" t="inlineStr">
        <is>
          <t>VÄSTERNORRLANDS LÄN</t>
        </is>
      </c>
      <c r="E1245" t="inlineStr">
        <is>
          <t>ÖRNSKÖLDSVIK</t>
        </is>
      </c>
      <c r="G1245" t="n">
        <v>1.1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62089-2022</t>
        </is>
      </c>
      <c r="B1246" s="1" t="n">
        <v>44919</v>
      </c>
      <c r="C1246" s="1" t="n">
        <v>45960</v>
      </c>
      <c r="D1246" t="inlineStr">
        <is>
          <t>VÄSTERNORRLANDS LÄN</t>
        </is>
      </c>
      <c r="E1246" t="inlineStr">
        <is>
          <t>ÖRNSKÖLDSVIK</t>
        </is>
      </c>
      <c r="G1246" t="n">
        <v>24.7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52379-2024</t>
        </is>
      </c>
      <c r="B1247" s="1" t="n">
        <v>45609.4071412037</v>
      </c>
      <c r="C1247" s="1" t="n">
        <v>45960</v>
      </c>
      <c r="D1247" t="inlineStr">
        <is>
          <t>VÄSTERNORRLANDS LÄN</t>
        </is>
      </c>
      <c r="E1247" t="inlineStr">
        <is>
          <t>ÖRNSKÖLDSVIK</t>
        </is>
      </c>
      <c r="G1247" t="n">
        <v>2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279-2025</t>
        </is>
      </c>
      <c r="B1248" s="1" t="n">
        <v>45660.49368055556</v>
      </c>
      <c r="C1248" s="1" t="n">
        <v>45960</v>
      </c>
      <c r="D1248" t="inlineStr">
        <is>
          <t>VÄSTERNORRLANDS LÄN</t>
        </is>
      </c>
      <c r="E1248" t="inlineStr">
        <is>
          <t>ÖRNSKÖLDSVIK</t>
        </is>
      </c>
      <c r="G1248" t="n">
        <v>1.2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43304-2024</t>
        </is>
      </c>
      <c r="B1249" s="1" t="n">
        <v>45568.43524305556</v>
      </c>
      <c r="C1249" s="1" t="n">
        <v>45960</v>
      </c>
      <c r="D1249" t="inlineStr">
        <is>
          <t>VÄSTERNORRLANDS LÄN</t>
        </is>
      </c>
      <c r="E1249" t="inlineStr">
        <is>
          <t>ÖRNSKÖLDSVIK</t>
        </is>
      </c>
      <c r="F1249" t="inlineStr">
        <is>
          <t>Holmen skog AB</t>
        </is>
      </c>
      <c r="G1249" t="n">
        <v>13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4345-2024</t>
        </is>
      </c>
      <c r="B1250" s="1" t="n">
        <v>45324.88559027778</v>
      </c>
      <c r="C1250" s="1" t="n">
        <v>45960</v>
      </c>
      <c r="D1250" t="inlineStr">
        <is>
          <t>VÄSTERNORRLANDS LÄN</t>
        </is>
      </c>
      <c r="E1250" t="inlineStr">
        <is>
          <t>ÖRNSKÖLDSVIK</t>
        </is>
      </c>
      <c r="G1250" t="n">
        <v>9.1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28827-2023</t>
        </is>
      </c>
      <c r="B1251" s="1" t="n">
        <v>45104</v>
      </c>
      <c r="C1251" s="1" t="n">
        <v>45960</v>
      </c>
      <c r="D1251" t="inlineStr">
        <is>
          <t>VÄSTERNORRLANDS LÄN</t>
        </is>
      </c>
      <c r="E1251" t="inlineStr">
        <is>
          <t>ÖRNSKÖLDSVIK</t>
        </is>
      </c>
      <c r="G1251" t="n">
        <v>0.9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32208-2024</t>
        </is>
      </c>
      <c r="B1252" s="1" t="n">
        <v>45511.67479166666</v>
      </c>
      <c r="C1252" s="1" t="n">
        <v>45960</v>
      </c>
      <c r="D1252" t="inlineStr">
        <is>
          <t>VÄSTERNORRLANDS LÄN</t>
        </is>
      </c>
      <c r="E1252" t="inlineStr">
        <is>
          <t>ÖRNSKÖLDSVIK</t>
        </is>
      </c>
      <c r="G1252" t="n">
        <v>1.6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33771-2024</t>
        </is>
      </c>
      <c r="B1253" s="1" t="n">
        <v>45520.57565972222</v>
      </c>
      <c r="C1253" s="1" t="n">
        <v>45960</v>
      </c>
      <c r="D1253" t="inlineStr">
        <is>
          <t>VÄSTERNORRLANDS LÄN</t>
        </is>
      </c>
      <c r="E1253" t="inlineStr">
        <is>
          <t>ÖRNSKÖLDSVIK</t>
        </is>
      </c>
      <c r="G1253" t="n">
        <v>1.9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35761-2024</t>
        </is>
      </c>
      <c r="B1254" s="1" t="n">
        <v>45532.57244212963</v>
      </c>
      <c r="C1254" s="1" t="n">
        <v>45960</v>
      </c>
      <c r="D1254" t="inlineStr">
        <is>
          <t>VÄSTERNORRLANDS LÄN</t>
        </is>
      </c>
      <c r="E1254" t="inlineStr">
        <is>
          <t>ÖRNSKÖLDSVIK</t>
        </is>
      </c>
      <c r="G1254" t="n">
        <v>0.2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43906-2024</t>
        </is>
      </c>
      <c r="B1255" s="1" t="n">
        <v>45572.42702546297</v>
      </c>
      <c r="C1255" s="1" t="n">
        <v>45960</v>
      </c>
      <c r="D1255" t="inlineStr">
        <is>
          <t>VÄSTERNORRLANDS LÄN</t>
        </is>
      </c>
      <c r="E1255" t="inlineStr">
        <is>
          <t>ÖRNSKÖLDSVIK</t>
        </is>
      </c>
      <c r="G1255" t="n">
        <v>0.7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27874-2023</t>
        </is>
      </c>
      <c r="B1256" s="1" t="n">
        <v>45098.5915625</v>
      </c>
      <c r="C1256" s="1" t="n">
        <v>45960</v>
      </c>
      <c r="D1256" t="inlineStr">
        <is>
          <t>VÄSTERNORRLANDS LÄN</t>
        </is>
      </c>
      <c r="E1256" t="inlineStr">
        <is>
          <t>ÖRNSKÖLDSVIK</t>
        </is>
      </c>
      <c r="F1256" t="inlineStr">
        <is>
          <t>Holmen skog AB</t>
        </is>
      </c>
      <c r="G1256" t="n">
        <v>1.5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48979-2023</t>
        </is>
      </c>
      <c r="B1257" s="1" t="n">
        <v>45209.63055555556</v>
      </c>
      <c r="C1257" s="1" t="n">
        <v>45960</v>
      </c>
      <c r="D1257" t="inlineStr">
        <is>
          <t>VÄSTERNORRLANDS LÄN</t>
        </is>
      </c>
      <c r="E1257" t="inlineStr">
        <is>
          <t>ÖRNSKÖLDSVIK</t>
        </is>
      </c>
      <c r="F1257" t="inlineStr">
        <is>
          <t>Holmen skog AB</t>
        </is>
      </c>
      <c r="G1257" t="n">
        <v>3.5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11050-2023</t>
        </is>
      </c>
      <c r="B1258" s="1" t="n">
        <v>44991</v>
      </c>
      <c r="C1258" s="1" t="n">
        <v>45960</v>
      </c>
      <c r="D1258" t="inlineStr">
        <is>
          <t>VÄSTERNORRLANDS LÄN</t>
        </is>
      </c>
      <c r="E1258" t="inlineStr">
        <is>
          <t>ÖRNSKÖLDSVIK</t>
        </is>
      </c>
      <c r="F1258" t="inlineStr">
        <is>
          <t>SCA</t>
        </is>
      </c>
      <c r="G1258" t="n">
        <v>2.6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</row>
    <row r="1259" ht="15" customHeight="1">
      <c r="A1259" t="inlineStr">
        <is>
          <t>A 42603-2023</t>
        </is>
      </c>
      <c r="B1259" s="1" t="n">
        <v>45181.4537037037</v>
      </c>
      <c r="C1259" s="1" t="n">
        <v>45960</v>
      </c>
      <c r="D1259" t="inlineStr">
        <is>
          <t>VÄSTERNORRLANDS LÄN</t>
        </is>
      </c>
      <c r="E1259" t="inlineStr">
        <is>
          <t>ÖRNSKÖLDSVIK</t>
        </is>
      </c>
      <c r="F1259" t="inlineStr">
        <is>
          <t>Holmen skog AB</t>
        </is>
      </c>
      <c r="G1259" t="n">
        <v>2.2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29671-2023</t>
        </is>
      </c>
      <c r="B1260" s="1" t="n">
        <v>45107</v>
      </c>
      <c r="C1260" s="1" t="n">
        <v>45960</v>
      </c>
      <c r="D1260" t="inlineStr">
        <is>
          <t>VÄSTERNORRLANDS LÄN</t>
        </is>
      </c>
      <c r="E1260" t="inlineStr">
        <is>
          <t>ÖRNSKÖLDSVIK</t>
        </is>
      </c>
      <c r="G1260" t="n">
        <v>7.9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42561-2023</t>
        </is>
      </c>
      <c r="B1261" s="1" t="n">
        <v>45181</v>
      </c>
      <c r="C1261" s="1" t="n">
        <v>45960</v>
      </c>
      <c r="D1261" t="inlineStr">
        <is>
          <t>VÄSTERNORRLANDS LÄN</t>
        </is>
      </c>
      <c r="E1261" t="inlineStr">
        <is>
          <t>ÖRNSKÖLDSVIK</t>
        </is>
      </c>
      <c r="G1261" t="n">
        <v>1.5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48760-2022</t>
        </is>
      </c>
      <c r="B1262" s="1" t="n">
        <v>44859.58365740741</v>
      </c>
      <c r="C1262" s="1" t="n">
        <v>45960</v>
      </c>
      <c r="D1262" t="inlineStr">
        <is>
          <t>VÄSTERNORRLANDS LÄN</t>
        </is>
      </c>
      <c r="E1262" t="inlineStr">
        <is>
          <t>ÖRNSKÖLDSVIK</t>
        </is>
      </c>
      <c r="F1262" t="inlineStr">
        <is>
          <t>Holmen skog AB</t>
        </is>
      </c>
      <c r="G1262" t="n">
        <v>5.4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50562-2022</t>
        </is>
      </c>
      <c r="B1263" s="1" t="n">
        <v>44862</v>
      </c>
      <c r="C1263" s="1" t="n">
        <v>45960</v>
      </c>
      <c r="D1263" t="inlineStr">
        <is>
          <t>VÄSTERNORRLANDS LÄN</t>
        </is>
      </c>
      <c r="E1263" t="inlineStr">
        <is>
          <t>ÖRNSKÖLDSVIK</t>
        </is>
      </c>
      <c r="G1263" t="n">
        <v>2.7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59222-2022</t>
        </is>
      </c>
      <c r="B1264" s="1" t="n">
        <v>44904</v>
      </c>
      <c r="C1264" s="1" t="n">
        <v>45960</v>
      </c>
      <c r="D1264" t="inlineStr">
        <is>
          <t>VÄSTERNORRLANDS LÄN</t>
        </is>
      </c>
      <c r="E1264" t="inlineStr">
        <is>
          <t>ÖRNSKÖLDSVIK</t>
        </is>
      </c>
      <c r="F1264" t="inlineStr">
        <is>
          <t>Holmen skog AB</t>
        </is>
      </c>
      <c r="G1264" t="n">
        <v>7.4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48886-2024</t>
        </is>
      </c>
      <c r="B1265" s="1" t="n">
        <v>45594</v>
      </c>
      <c r="C1265" s="1" t="n">
        <v>45960</v>
      </c>
      <c r="D1265" t="inlineStr">
        <is>
          <t>VÄSTERNORRLANDS LÄN</t>
        </is>
      </c>
      <c r="E1265" t="inlineStr">
        <is>
          <t>ÖRNSKÖLDSVIK</t>
        </is>
      </c>
      <c r="G1265" t="n">
        <v>5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62107-2022</t>
        </is>
      </c>
      <c r="B1266" s="1" t="n">
        <v>44920</v>
      </c>
      <c r="C1266" s="1" t="n">
        <v>45960</v>
      </c>
      <c r="D1266" t="inlineStr">
        <is>
          <t>VÄSTERNORRLANDS LÄN</t>
        </is>
      </c>
      <c r="E1266" t="inlineStr">
        <is>
          <t>ÖRNSKÖLDSVIK</t>
        </is>
      </c>
      <c r="G1266" t="n">
        <v>26.3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13815-2023</t>
        </is>
      </c>
      <c r="B1267" s="1" t="n">
        <v>45007.57248842593</v>
      </c>
      <c r="C1267" s="1" t="n">
        <v>45960</v>
      </c>
      <c r="D1267" t="inlineStr">
        <is>
          <t>VÄSTERNORRLANDS LÄN</t>
        </is>
      </c>
      <c r="E1267" t="inlineStr">
        <is>
          <t>ÖRNSKÖLDSVIK</t>
        </is>
      </c>
      <c r="G1267" t="n">
        <v>1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19472-2025</t>
        </is>
      </c>
      <c r="B1268" s="1" t="n">
        <v>45770</v>
      </c>
      <c r="C1268" s="1" t="n">
        <v>45960</v>
      </c>
      <c r="D1268" t="inlineStr">
        <is>
          <t>VÄSTERNORRLANDS LÄN</t>
        </is>
      </c>
      <c r="E1268" t="inlineStr">
        <is>
          <t>ÖRNSKÖLDSVIK</t>
        </is>
      </c>
      <c r="F1268" t="inlineStr">
        <is>
          <t>Holmen skog AB</t>
        </is>
      </c>
      <c r="G1268" t="n">
        <v>4.6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30453-2023</t>
        </is>
      </c>
      <c r="B1269" s="1" t="n">
        <v>45111.57388888889</v>
      </c>
      <c r="C1269" s="1" t="n">
        <v>45960</v>
      </c>
      <c r="D1269" t="inlineStr">
        <is>
          <t>VÄSTERNORRLANDS LÄN</t>
        </is>
      </c>
      <c r="E1269" t="inlineStr">
        <is>
          <t>ÖRNSKÖLDSVIK</t>
        </is>
      </c>
      <c r="F1269" t="inlineStr">
        <is>
          <t>Holmen skog AB</t>
        </is>
      </c>
      <c r="G1269" t="n">
        <v>3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29184-2023</t>
        </is>
      </c>
      <c r="B1270" s="1" t="n">
        <v>45105.53993055555</v>
      </c>
      <c r="C1270" s="1" t="n">
        <v>45960</v>
      </c>
      <c r="D1270" t="inlineStr">
        <is>
          <t>VÄSTERNORRLANDS LÄN</t>
        </is>
      </c>
      <c r="E1270" t="inlineStr">
        <is>
          <t>ÖRNSKÖLDSVIK</t>
        </is>
      </c>
      <c r="F1270" t="inlineStr">
        <is>
          <t>Holmen skog AB</t>
        </is>
      </c>
      <c r="G1270" t="n">
        <v>0.6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29200-2023</t>
        </is>
      </c>
      <c r="B1271" s="1" t="n">
        <v>45105</v>
      </c>
      <c r="C1271" s="1" t="n">
        <v>45960</v>
      </c>
      <c r="D1271" t="inlineStr">
        <is>
          <t>VÄSTERNORRLANDS LÄN</t>
        </is>
      </c>
      <c r="E1271" t="inlineStr">
        <is>
          <t>ÖRNSKÖLDSVIK</t>
        </is>
      </c>
      <c r="F1271" t="inlineStr">
        <is>
          <t>Holmen skog AB</t>
        </is>
      </c>
      <c r="G1271" t="n">
        <v>2.5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39016-2024</t>
        </is>
      </c>
      <c r="B1272" s="1" t="n">
        <v>45548.44478009259</v>
      </c>
      <c r="C1272" s="1" t="n">
        <v>45960</v>
      </c>
      <c r="D1272" t="inlineStr">
        <is>
          <t>VÄSTERNORRLANDS LÄN</t>
        </is>
      </c>
      <c r="E1272" t="inlineStr">
        <is>
          <t>ÖRNSKÖLDSVIK</t>
        </is>
      </c>
      <c r="G1272" t="n">
        <v>0.9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45565-2024</t>
        </is>
      </c>
      <c r="B1273" s="1" t="n">
        <v>45579</v>
      </c>
      <c r="C1273" s="1" t="n">
        <v>45960</v>
      </c>
      <c r="D1273" t="inlineStr">
        <is>
          <t>VÄSTERNORRLANDS LÄN</t>
        </is>
      </c>
      <c r="E1273" t="inlineStr">
        <is>
          <t>ÖRNSKÖLDSVIK</t>
        </is>
      </c>
      <c r="F1273" t="inlineStr">
        <is>
          <t>Holmen skog AB</t>
        </is>
      </c>
      <c r="G1273" t="n">
        <v>0.8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 ht="15" customHeight="1">
      <c r="A1274" t="inlineStr">
        <is>
          <t>A 52763-2024</t>
        </is>
      </c>
      <c r="B1274" s="1" t="n">
        <v>45610.5115625</v>
      </c>
      <c r="C1274" s="1" t="n">
        <v>45960</v>
      </c>
      <c r="D1274" t="inlineStr">
        <is>
          <t>VÄSTERNORRLANDS LÄN</t>
        </is>
      </c>
      <c r="E1274" t="inlineStr">
        <is>
          <t>ÖRNSKÖLDSVIK</t>
        </is>
      </c>
      <c r="G1274" t="n">
        <v>5.2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61661-2022</t>
        </is>
      </c>
      <c r="B1275" s="1" t="n">
        <v>44916</v>
      </c>
      <c r="C1275" s="1" t="n">
        <v>45960</v>
      </c>
      <c r="D1275" t="inlineStr">
        <is>
          <t>VÄSTERNORRLANDS LÄN</t>
        </is>
      </c>
      <c r="E1275" t="inlineStr">
        <is>
          <t>ÖRNSKÖLDSVIK</t>
        </is>
      </c>
      <c r="F1275" t="inlineStr">
        <is>
          <t>SCA</t>
        </is>
      </c>
      <c r="G1275" t="n">
        <v>2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 ht="15" customHeight="1">
      <c r="A1276" t="inlineStr">
        <is>
          <t>A 56389-2024</t>
        </is>
      </c>
      <c r="B1276" s="1" t="n">
        <v>45625.34460648148</v>
      </c>
      <c r="C1276" s="1" t="n">
        <v>45960</v>
      </c>
      <c r="D1276" t="inlineStr">
        <is>
          <t>VÄSTERNORRLANDS LÄN</t>
        </is>
      </c>
      <c r="E1276" t="inlineStr">
        <is>
          <t>ÖRNSKÖLDSVIK</t>
        </is>
      </c>
      <c r="F1276" t="inlineStr">
        <is>
          <t>SCA</t>
        </is>
      </c>
      <c r="G1276" t="n">
        <v>1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  <row r="1277" ht="15" customHeight="1">
      <c r="A1277" t="inlineStr">
        <is>
          <t>A 18148-2023</t>
        </is>
      </c>
      <c r="B1277" s="1" t="n">
        <v>45040.94114583333</v>
      </c>
      <c r="C1277" s="1" t="n">
        <v>45960</v>
      </c>
      <c r="D1277" t="inlineStr">
        <is>
          <t>VÄSTERNORRLANDS LÄN</t>
        </is>
      </c>
      <c r="E1277" t="inlineStr">
        <is>
          <t>ÖRNSKÖLDSVIK</t>
        </is>
      </c>
      <c r="F1277" t="inlineStr">
        <is>
          <t>SCA</t>
        </is>
      </c>
      <c r="G1277" t="n">
        <v>1.1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s="2" t="inlineStr"/>
    </row>
    <row r="1278" ht="15" customHeight="1">
      <c r="A1278" t="inlineStr">
        <is>
          <t>A 63738-2023</t>
        </is>
      </c>
      <c r="B1278" s="1" t="n">
        <v>45277.79240740741</v>
      </c>
      <c r="C1278" s="1" t="n">
        <v>45960</v>
      </c>
      <c r="D1278" t="inlineStr">
        <is>
          <t>VÄSTERNORRLANDS LÄN</t>
        </is>
      </c>
      <c r="E1278" t="inlineStr">
        <is>
          <t>ÖRNSKÖLDSVIK</t>
        </is>
      </c>
      <c r="F1278" t="inlineStr">
        <is>
          <t>Övriga Aktiebolag</t>
        </is>
      </c>
      <c r="G1278" t="n">
        <v>3.2</v>
      </c>
      <c r="H1278" t="n">
        <v>0</v>
      </c>
      <c r="I1278" t="n">
        <v>0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s="2" t="inlineStr"/>
    </row>
    <row r="1279" ht="15" customHeight="1">
      <c r="A1279" t="inlineStr">
        <is>
          <t>A 63744-2023</t>
        </is>
      </c>
      <c r="B1279" s="1" t="n">
        <v>45277</v>
      </c>
      <c r="C1279" s="1" t="n">
        <v>45960</v>
      </c>
      <c r="D1279" t="inlineStr">
        <is>
          <t>VÄSTERNORRLANDS LÄN</t>
        </is>
      </c>
      <c r="E1279" t="inlineStr">
        <is>
          <t>ÖRNSKÖLDSVIK</t>
        </is>
      </c>
      <c r="F1279" t="inlineStr">
        <is>
          <t>Övriga Aktiebolag</t>
        </is>
      </c>
      <c r="G1279" t="n">
        <v>2.9</v>
      </c>
      <c r="H1279" t="n">
        <v>0</v>
      </c>
      <c r="I1279" t="n">
        <v>0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s="2" t="inlineStr"/>
    </row>
    <row r="1280" ht="15" customHeight="1">
      <c r="A1280" t="inlineStr">
        <is>
          <t>A 21890-2023</t>
        </is>
      </c>
      <c r="B1280" s="1" t="n">
        <v>45068</v>
      </c>
      <c r="C1280" s="1" t="n">
        <v>45960</v>
      </c>
      <c r="D1280" t="inlineStr">
        <is>
          <t>VÄSTERNORRLANDS LÄN</t>
        </is>
      </c>
      <c r="E1280" t="inlineStr">
        <is>
          <t>ÖRNSKÖLDSVIK</t>
        </is>
      </c>
      <c r="F1280" t="inlineStr">
        <is>
          <t>Kyrkan</t>
        </is>
      </c>
      <c r="G1280" t="n">
        <v>1.5</v>
      </c>
      <c r="H1280" t="n">
        <v>0</v>
      </c>
      <c r="I1280" t="n">
        <v>0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s="2" t="inlineStr"/>
    </row>
    <row r="1281" ht="15" customHeight="1">
      <c r="A1281" t="inlineStr">
        <is>
          <t>A 21226-2024</t>
        </is>
      </c>
      <c r="B1281" s="1" t="n">
        <v>45440.57903935185</v>
      </c>
      <c r="C1281" s="1" t="n">
        <v>45960</v>
      </c>
      <c r="D1281" t="inlineStr">
        <is>
          <t>VÄSTERNORRLANDS LÄN</t>
        </is>
      </c>
      <c r="E1281" t="inlineStr">
        <is>
          <t>ÖRNSKÖLDSVIK</t>
        </is>
      </c>
      <c r="F1281" t="inlineStr">
        <is>
          <t>Holmen skog AB</t>
        </is>
      </c>
      <c r="G1281" t="n">
        <v>1.3</v>
      </c>
      <c r="H1281" t="n">
        <v>0</v>
      </c>
      <c r="I1281" t="n">
        <v>0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s="2" t="inlineStr"/>
    </row>
    <row r="1282" ht="15" customHeight="1">
      <c r="A1282" t="inlineStr">
        <is>
          <t>A 1686-2023</t>
        </is>
      </c>
      <c r="B1282" s="1" t="n">
        <v>44936</v>
      </c>
      <c r="C1282" s="1" t="n">
        <v>45960</v>
      </c>
      <c r="D1282" t="inlineStr">
        <is>
          <t>VÄSTERNORRLANDS LÄN</t>
        </is>
      </c>
      <c r="E1282" t="inlineStr">
        <is>
          <t>ÖRNSKÖLDSVIK</t>
        </is>
      </c>
      <c r="G1282" t="n">
        <v>3.1</v>
      </c>
      <c r="H1282" t="n">
        <v>0</v>
      </c>
      <c r="I1282" t="n">
        <v>0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s="2" t="inlineStr"/>
    </row>
    <row r="1283" ht="15" customHeight="1">
      <c r="A1283" t="inlineStr">
        <is>
          <t>A 1689-2023</t>
        </is>
      </c>
      <c r="B1283" s="1" t="n">
        <v>44936</v>
      </c>
      <c r="C1283" s="1" t="n">
        <v>45960</v>
      </c>
      <c r="D1283" t="inlineStr">
        <is>
          <t>VÄSTERNORRLANDS LÄN</t>
        </is>
      </c>
      <c r="E1283" t="inlineStr">
        <is>
          <t>ÖRNSKÖLDSVIK</t>
        </is>
      </c>
      <c r="G1283" t="n">
        <v>3.4</v>
      </c>
      <c r="H1283" t="n">
        <v>0</v>
      </c>
      <c r="I1283" t="n">
        <v>0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s="2" t="inlineStr"/>
    </row>
    <row r="1284" ht="15" customHeight="1">
      <c r="A1284" t="inlineStr">
        <is>
          <t>A 22962-2024</t>
        </is>
      </c>
      <c r="B1284" s="1" t="n">
        <v>45449.51231481481</v>
      </c>
      <c r="C1284" s="1" t="n">
        <v>45960</v>
      </c>
      <c r="D1284" t="inlineStr">
        <is>
          <t>VÄSTERNORRLANDS LÄN</t>
        </is>
      </c>
      <c r="E1284" t="inlineStr">
        <is>
          <t>ÖRNSKÖLDSVIK</t>
        </is>
      </c>
      <c r="F1284" t="inlineStr">
        <is>
          <t>Holmen skog AB</t>
        </is>
      </c>
      <c r="G1284" t="n">
        <v>1.6</v>
      </c>
      <c r="H1284" t="n">
        <v>0</v>
      </c>
      <c r="I1284" t="n">
        <v>0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s="2" t="inlineStr"/>
    </row>
    <row r="1285" ht="15" customHeight="1">
      <c r="A1285" t="inlineStr">
        <is>
          <t>A 62560-2023</t>
        </is>
      </c>
      <c r="B1285" s="1" t="n">
        <v>45268.94784722223</v>
      </c>
      <c r="C1285" s="1" t="n">
        <v>45960</v>
      </c>
      <c r="D1285" t="inlineStr">
        <is>
          <t>VÄSTERNORRLANDS LÄN</t>
        </is>
      </c>
      <c r="E1285" t="inlineStr">
        <is>
          <t>ÖRNSKÖLDSVIK</t>
        </is>
      </c>
      <c r="F1285" t="inlineStr">
        <is>
          <t>SCA</t>
        </is>
      </c>
      <c r="G1285" t="n">
        <v>18</v>
      </c>
      <c r="H1285" t="n">
        <v>0</v>
      </c>
      <c r="I1285" t="n">
        <v>0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s="2" t="inlineStr"/>
    </row>
    <row r="1286" ht="15" customHeight="1">
      <c r="A1286" t="inlineStr">
        <is>
          <t>A 22417-2024</t>
        </is>
      </c>
      <c r="B1286" s="1" t="n">
        <v>45446.69421296296</v>
      </c>
      <c r="C1286" s="1" t="n">
        <v>45960</v>
      </c>
      <c r="D1286" t="inlineStr">
        <is>
          <t>VÄSTERNORRLANDS LÄN</t>
        </is>
      </c>
      <c r="E1286" t="inlineStr">
        <is>
          <t>ÖRNSKÖLDSVIK</t>
        </is>
      </c>
      <c r="F1286" t="inlineStr">
        <is>
          <t>Holmen skog AB</t>
        </is>
      </c>
      <c r="G1286" t="n">
        <v>1.3</v>
      </c>
      <c r="H1286" t="n">
        <v>0</v>
      </c>
      <c r="I1286" t="n">
        <v>0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s="2" t="inlineStr"/>
    </row>
    <row r="1287" ht="15" customHeight="1">
      <c r="A1287" t="inlineStr">
        <is>
          <t>A 41999-2023</t>
        </is>
      </c>
      <c r="B1287" s="1" t="n">
        <v>45174</v>
      </c>
      <c r="C1287" s="1" t="n">
        <v>45960</v>
      </c>
      <c r="D1287" t="inlineStr">
        <is>
          <t>VÄSTERNORRLANDS LÄN</t>
        </is>
      </c>
      <c r="E1287" t="inlineStr">
        <is>
          <t>ÖRNSKÖLDSVIK</t>
        </is>
      </c>
      <c r="G1287" t="n">
        <v>3.7</v>
      </c>
      <c r="H1287" t="n">
        <v>0</v>
      </c>
      <c r="I1287" t="n">
        <v>0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s="2" t="inlineStr"/>
    </row>
    <row r="1288" ht="15" customHeight="1">
      <c r="A1288" t="inlineStr">
        <is>
          <t>A 39318-2023</t>
        </is>
      </c>
      <c r="B1288" s="1" t="n">
        <v>45166.58703703704</v>
      </c>
      <c r="C1288" s="1" t="n">
        <v>45960</v>
      </c>
      <c r="D1288" t="inlineStr">
        <is>
          <t>VÄSTERNORRLANDS LÄN</t>
        </is>
      </c>
      <c r="E1288" t="inlineStr">
        <is>
          <t>ÖRNSKÖLDSVIK</t>
        </is>
      </c>
      <c r="F1288" t="inlineStr">
        <is>
          <t>Holmen skog AB</t>
        </is>
      </c>
      <c r="G1288" t="n">
        <v>1.5</v>
      </c>
      <c r="H1288" t="n">
        <v>0</v>
      </c>
      <c r="I1288" t="n">
        <v>0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s="2" t="inlineStr"/>
    </row>
    <row r="1289" ht="15" customHeight="1">
      <c r="A1289" t="inlineStr">
        <is>
          <t>A 17219-2022</t>
        </is>
      </c>
      <c r="B1289" s="1" t="n">
        <v>44677</v>
      </c>
      <c r="C1289" s="1" t="n">
        <v>45960</v>
      </c>
      <c r="D1289" t="inlineStr">
        <is>
          <t>VÄSTERNORRLANDS LÄN</t>
        </is>
      </c>
      <c r="E1289" t="inlineStr">
        <is>
          <t>ÖRNSKÖLDSVIK</t>
        </is>
      </c>
      <c r="F1289" t="inlineStr">
        <is>
          <t>SCA</t>
        </is>
      </c>
      <c r="G1289" t="n">
        <v>8.6</v>
      </c>
      <c r="H1289" t="n">
        <v>0</v>
      </c>
      <c r="I1289" t="n">
        <v>0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s="2" t="inlineStr"/>
    </row>
    <row r="1290" ht="15" customHeight="1">
      <c r="A1290" t="inlineStr">
        <is>
          <t>A 21258-2022</t>
        </is>
      </c>
      <c r="B1290" s="1" t="n">
        <v>44706</v>
      </c>
      <c r="C1290" s="1" t="n">
        <v>45960</v>
      </c>
      <c r="D1290" t="inlineStr">
        <is>
          <t>VÄSTERNORRLANDS LÄN</t>
        </is>
      </c>
      <c r="E1290" t="inlineStr">
        <is>
          <t>ÖRNSKÖLDSVIK</t>
        </is>
      </c>
      <c r="G1290" t="n">
        <v>9.6</v>
      </c>
      <c r="H1290" t="n">
        <v>0</v>
      </c>
      <c r="I1290" t="n">
        <v>0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s="2" t="inlineStr"/>
    </row>
    <row r="1291" ht="15" customHeight="1">
      <c r="A1291" t="inlineStr">
        <is>
          <t>A 12073-2021</t>
        </is>
      </c>
      <c r="B1291" s="1" t="n">
        <v>44266</v>
      </c>
      <c r="C1291" s="1" t="n">
        <v>45960</v>
      </c>
      <c r="D1291" t="inlineStr">
        <is>
          <t>VÄSTERNORRLANDS LÄN</t>
        </is>
      </c>
      <c r="E1291" t="inlineStr">
        <is>
          <t>ÖRNSKÖLDSVIK</t>
        </is>
      </c>
      <c r="G1291" t="n">
        <v>2.1</v>
      </c>
      <c r="H1291" t="n">
        <v>0</v>
      </c>
      <c r="I1291" t="n">
        <v>0</v>
      </c>
      <c r="J1291" t="n">
        <v>0</v>
      </c>
      <c r="K1291" t="n">
        <v>0</v>
      </c>
      <c r="L1291" t="n">
        <v>0</v>
      </c>
      <c r="M1291" t="n">
        <v>0</v>
      </c>
      <c r="N1291" t="n">
        <v>0</v>
      </c>
      <c r="O1291" t="n">
        <v>0</v>
      </c>
      <c r="P1291" t="n">
        <v>0</v>
      </c>
      <c r="Q1291" t="n">
        <v>0</v>
      </c>
      <c r="R1291" s="2" t="inlineStr"/>
    </row>
    <row r="1292" ht="15" customHeight="1">
      <c r="A1292" t="inlineStr">
        <is>
          <t>A 26055-2024</t>
        </is>
      </c>
      <c r="B1292" s="1" t="n">
        <v>45468.34605324074</v>
      </c>
      <c r="C1292" s="1" t="n">
        <v>45960</v>
      </c>
      <c r="D1292" t="inlineStr">
        <is>
          <t>VÄSTERNORRLANDS LÄN</t>
        </is>
      </c>
      <c r="E1292" t="inlineStr">
        <is>
          <t>ÖRNSKÖLDSVIK</t>
        </is>
      </c>
      <c r="G1292" t="n">
        <v>3.5</v>
      </c>
      <c r="H1292" t="n">
        <v>0</v>
      </c>
      <c r="I1292" t="n">
        <v>0</v>
      </c>
      <c r="J1292" t="n">
        <v>0</v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s="2" t="inlineStr"/>
    </row>
    <row r="1293" ht="15" customHeight="1">
      <c r="A1293" t="inlineStr">
        <is>
          <t>A 62544-2021</t>
        </is>
      </c>
      <c r="B1293" s="1" t="n">
        <v>44503.6136574074</v>
      </c>
      <c r="C1293" s="1" t="n">
        <v>45960</v>
      </c>
      <c r="D1293" t="inlineStr">
        <is>
          <t>VÄSTERNORRLANDS LÄN</t>
        </is>
      </c>
      <c r="E1293" t="inlineStr">
        <is>
          <t>ÖRNSKÖLDSVIK</t>
        </is>
      </c>
      <c r="F1293" t="inlineStr">
        <is>
          <t>Holmen skog AB</t>
        </is>
      </c>
      <c r="G1293" t="n">
        <v>1.7</v>
      </c>
      <c r="H1293" t="n">
        <v>0</v>
      </c>
      <c r="I1293" t="n">
        <v>0</v>
      </c>
      <c r="J1293" t="n">
        <v>0</v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s="2" t="inlineStr"/>
    </row>
    <row r="1294" ht="15" customHeight="1">
      <c r="A1294" t="inlineStr">
        <is>
          <t>A 45826-2024</t>
        </is>
      </c>
      <c r="B1294" s="1" t="n">
        <v>45579.82322916666</v>
      </c>
      <c r="C1294" s="1" t="n">
        <v>45960</v>
      </c>
      <c r="D1294" t="inlineStr">
        <is>
          <t>VÄSTERNORRLANDS LÄN</t>
        </is>
      </c>
      <c r="E1294" t="inlineStr">
        <is>
          <t>ÖRNSKÖLDSVIK</t>
        </is>
      </c>
      <c r="F1294" t="inlineStr">
        <is>
          <t>Holmen skog AB</t>
        </is>
      </c>
      <c r="G1294" t="n">
        <v>1.2</v>
      </c>
      <c r="H1294" t="n">
        <v>0</v>
      </c>
      <c r="I1294" t="n">
        <v>0</v>
      </c>
      <c r="J1294" t="n">
        <v>0</v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s="2" t="inlineStr"/>
    </row>
    <row r="1295" ht="15" customHeight="1">
      <c r="A1295" t="inlineStr">
        <is>
          <t>A 39268-2023</t>
        </is>
      </c>
      <c r="B1295" s="1" t="n">
        <v>45162</v>
      </c>
      <c r="C1295" s="1" t="n">
        <v>45960</v>
      </c>
      <c r="D1295" t="inlineStr">
        <is>
          <t>VÄSTERNORRLANDS LÄN</t>
        </is>
      </c>
      <c r="E1295" t="inlineStr">
        <is>
          <t>ÖRNSKÖLDSVIK</t>
        </is>
      </c>
      <c r="G1295" t="n">
        <v>0.6</v>
      </c>
      <c r="H1295" t="n">
        <v>0</v>
      </c>
      <c r="I1295" t="n">
        <v>0</v>
      </c>
      <c r="J1295" t="n">
        <v>0</v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s="2" t="inlineStr"/>
    </row>
    <row r="1296" ht="15" customHeight="1">
      <c r="A1296" t="inlineStr">
        <is>
          <t>A 39313-2023</t>
        </is>
      </c>
      <c r="B1296" s="1" t="n">
        <v>45166.58332175926</v>
      </c>
      <c r="C1296" s="1" t="n">
        <v>45960</v>
      </c>
      <c r="D1296" t="inlineStr">
        <is>
          <t>VÄSTERNORRLANDS LÄN</t>
        </is>
      </c>
      <c r="E1296" t="inlineStr">
        <is>
          <t>ÖRNSKÖLDSVIK</t>
        </is>
      </c>
      <c r="F1296" t="inlineStr">
        <is>
          <t>Holmen skog AB</t>
        </is>
      </c>
      <c r="G1296" t="n">
        <v>2.1</v>
      </c>
      <c r="H1296" t="n">
        <v>0</v>
      </c>
      <c r="I1296" t="n">
        <v>0</v>
      </c>
      <c r="J1296" t="n">
        <v>0</v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s="2" t="inlineStr"/>
    </row>
    <row r="1297" ht="15" customHeight="1">
      <c r="A1297" t="inlineStr">
        <is>
          <t>A 8265-2025</t>
        </is>
      </c>
      <c r="B1297" s="1" t="n">
        <v>45708.510625</v>
      </c>
      <c r="C1297" s="1" t="n">
        <v>45960</v>
      </c>
      <c r="D1297" t="inlineStr">
        <is>
          <t>VÄSTERNORRLANDS LÄN</t>
        </is>
      </c>
      <c r="E1297" t="inlineStr">
        <is>
          <t>ÖRNSKÖLDSVIK</t>
        </is>
      </c>
      <c r="G1297" t="n">
        <v>7.3</v>
      </c>
      <c r="H1297" t="n">
        <v>0</v>
      </c>
      <c r="I1297" t="n">
        <v>0</v>
      </c>
      <c r="J1297" t="n">
        <v>0</v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s="2" t="inlineStr"/>
    </row>
    <row r="1298" ht="15" customHeight="1">
      <c r="A1298" t="inlineStr">
        <is>
          <t>A 16067-2025</t>
        </is>
      </c>
      <c r="B1298" s="1" t="n">
        <v>45749.66819444444</v>
      </c>
      <c r="C1298" s="1" t="n">
        <v>45960</v>
      </c>
      <c r="D1298" t="inlineStr">
        <is>
          <t>VÄSTERNORRLANDS LÄN</t>
        </is>
      </c>
      <c r="E1298" t="inlineStr">
        <is>
          <t>ÖRNSKÖLDSVIK</t>
        </is>
      </c>
      <c r="F1298" t="inlineStr">
        <is>
          <t>Holmen skog AB</t>
        </is>
      </c>
      <c r="G1298" t="n">
        <v>10.5</v>
      </c>
      <c r="H1298" t="n">
        <v>0</v>
      </c>
      <c r="I1298" t="n">
        <v>0</v>
      </c>
      <c r="J1298" t="n">
        <v>0</v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s="2" t="inlineStr"/>
    </row>
    <row r="1299" ht="15" customHeight="1">
      <c r="A1299" t="inlineStr">
        <is>
          <t>A 39294-2023</t>
        </is>
      </c>
      <c r="B1299" s="1" t="n">
        <v>45162</v>
      </c>
      <c r="C1299" s="1" t="n">
        <v>45960</v>
      </c>
      <c r="D1299" t="inlineStr">
        <is>
          <t>VÄSTERNORRLANDS LÄN</t>
        </is>
      </c>
      <c r="E1299" t="inlineStr">
        <is>
          <t>ÖRNSKÖLDSVIK</t>
        </is>
      </c>
      <c r="G1299" t="n">
        <v>0.7</v>
      </c>
      <c r="H1299" t="n">
        <v>0</v>
      </c>
      <c r="I1299" t="n">
        <v>0</v>
      </c>
      <c r="J1299" t="n">
        <v>0</v>
      </c>
      <c r="K1299" t="n">
        <v>0</v>
      </c>
      <c r="L1299" t="n">
        <v>0</v>
      </c>
      <c r="M1299" t="n">
        <v>0</v>
      </c>
      <c r="N1299" t="n">
        <v>0</v>
      </c>
      <c r="O1299" t="n">
        <v>0</v>
      </c>
      <c r="P1299" t="n">
        <v>0</v>
      </c>
      <c r="Q1299" t="n">
        <v>0</v>
      </c>
      <c r="R1299" s="2" t="inlineStr"/>
    </row>
    <row r="1300" ht="15" customHeight="1">
      <c r="A1300" t="inlineStr">
        <is>
          <t>A 11252-2024</t>
        </is>
      </c>
      <c r="B1300" s="1" t="n">
        <v>45371</v>
      </c>
      <c r="C1300" s="1" t="n">
        <v>45960</v>
      </c>
      <c r="D1300" t="inlineStr">
        <is>
          <t>VÄSTERNORRLANDS LÄN</t>
        </is>
      </c>
      <c r="E1300" t="inlineStr">
        <is>
          <t>ÖRNSKÖLDSVIK</t>
        </is>
      </c>
      <c r="G1300" t="n">
        <v>2.6</v>
      </c>
      <c r="H1300" t="n">
        <v>0</v>
      </c>
      <c r="I1300" t="n">
        <v>0</v>
      </c>
      <c r="J1300" t="n">
        <v>0</v>
      </c>
      <c r="K1300" t="n">
        <v>0</v>
      </c>
      <c r="L1300" t="n">
        <v>0</v>
      </c>
      <c r="M1300" t="n">
        <v>0</v>
      </c>
      <c r="N1300" t="n">
        <v>0</v>
      </c>
      <c r="O1300" t="n">
        <v>0</v>
      </c>
      <c r="P1300" t="n">
        <v>0</v>
      </c>
      <c r="Q1300" t="n">
        <v>0</v>
      </c>
      <c r="R1300" s="2" t="inlineStr"/>
    </row>
    <row r="1301" ht="15" customHeight="1">
      <c r="A1301" t="inlineStr">
        <is>
          <t>A 57604-2024</t>
        </is>
      </c>
      <c r="B1301" s="1" t="n">
        <v>45630.53177083333</v>
      </c>
      <c r="C1301" s="1" t="n">
        <v>45960</v>
      </c>
      <c r="D1301" t="inlineStr">
        <is>
          <t>VÄSTERNORRLANDS LÄN</t>
        </is>
      </c>
      <c r="E1301" t="inlineStr">
        <is>
          <t>ÖRNSKÖLDSVIK</t>
        </is>
      </c>
      <c r="F1301" t="inlineStr">
        <is>
          <t>SCA</t>
        </is>
      </c>
      <c r="G1301" t="n">
        <v>2.8</v>
      </c>
      <c r="H1301" t="n">
        <v>0</v>
      </c>
      <c r="I1301" t="n">
        <v>0</v>
      </c>
      <c r="J1301" t="n">
        <v>0</v>
      </c>
      <c r="K1301" t="n">
        <v>0</v>
      </c>
      <c r="L1301" t="n">
        <v>0</v>
      </c>
      <c r="M1301" t="n">
        <v>0</v>
      </c>
      <c r="N1301" t="n">
        <v>0</v>
      </c>
      <c r="O1301" t="n">
        <v>0</v>
      </c>
      <c r="P1301" t="n">
        <v>0</v>
      </c>
      <c r="Q1301" t="n">
        <v>0</v>
      </c>
      <c r="R1301" s="2" t="inlineStr"/>
    </row>
    <row r="1302" ht="15" customHeight="1">
      <c r="A1302" t="inlineStr">
        <is>
          <t>A 38867-2024</t>
        </is>
      </c>
      <c r="B1302" s="1" t="n">
        <v>45547.63798611111</v>
      </c>
      <c r="C1302" s="1" t="n">
        <v>45960</v>
      </c>
      <c r="D1302" t="inlineStr">
        <is>
          <t>VÄSTERNORRLANDS LÄN</t>
        </is>
      </c>
      <c r="E1302" t="inlineStr">
        <is>
          <t>ÖRNSKÖLDSVIK</t>
        </is>
      </c>
      <c r="G1302" t="n">
        <v>0.7</v>
      </c>
      <c r="H1302" t="n">
        <v>0</v>
      </c>
      <c r="I1302" t="n">
        <v>0</v>
      </c>
      <c r="J1302" t="n">
        <v>0</v>
      </c>
      <c r="K1302" t="n">
        <v>0</v>
      </c>
      <c r="L1302" t="n">
        <v>0</v>
      </c>
      <c r="M1302" t="n">
        <v>0</v>
      </c>
      <c r="N1302" t="n">
        <v>0</v>
      </c>
      <c r="O1302" t="n">
        <v>0</v>
      </c>
      <c r="P1302" t="n">
        <v>0</v>
      </c>
      <c r="Q1302" t="n">
        <v>0</v>
      </c>
      <c r="R1302" s="2" t="inlineStr"/>
    </row>
    <row r="1303" ht="15" customHeight="1">
      <c r="A1303" t="inlineStr">
        <is>
          <t>A 19889-2024</t>
        </is>
      </c>
      <c r="B1303" s="1" t="n">
        <v>45433.49839120371</v>
      </c>
      <c r="C1303" s="1" t="n">
        <v>45960</v>
      </c>
      <c r="D1303" t="inlineStr">
        <is>
          <t>VÄSTERNORRLANDS LÄN</t>
        </is>
      </c>
      <c r="E1303" t="inlineStr">
        <is>
          <t>ÖRNSKÖLDSVIK</t>
        </is>
      </c>
      <c r="F1303" t="inlineStr">
        <is>
          <t>Holmen skog AB</t>
        </is>
      </c>
      <c r="G1303" t="n">
        <v>1.5</v>
      </c>
      <c r="H1303" t="n">
        <v>0</v>
      </c>
      <c r="I1303" t="n">
        <v>0</v>
      </c>
      <c r="J1303" t="n">
        <v>0</v>
      </c>
      <c r="K1303" t="n">
        <v>0</v>
      </c>
      <c r="L1303" t="n">
        <v>0</v>
      </c>
      <c r="M1303" t="n">
        <v>0</v>
      </c>
      <c r="N1303" t="n">
        <v>0</v>
      </c>
      <c r="O1303" t="n">
        <v>0</v>
      </c>
      <c r="P1303" t="n">
        <v>0</v>
      </c>
      <c r="Q1303" t="n">
        <v>0</v>
      </c>
      <c r="R1303" s="2" t="inlineStr"/>
    </row>
    <row r="1304" ht="15" customHeight="1">
      <c r="A1304" t="inlineStr">
        <is>
          <t>A 41710-2023</t>
        </is>
      </c>
      <c r="B1304" s="1" t="n">
        <v>45173</v>
      </c>
      <c r="C1304" s="1" t="n">
        <v>45960</v>
      </c>
      <c r="D1304" t="inlineStr">
        <is>
          <t>VÄSTERNORRLANDS LÄN</t>
        </is>
      </c>
      <c r="E1304" t="inlineStr">
        <is>
          <t>ÖRNSKÖLDSVIK</t>
        </is>
      </c>
      <c r="G1304" t="n">
        <v>6.1</v>
      </c>
      <c r="H1304" t="n">
        <v>0</v>
      </c>
      <c r="I1304" t="n">
        <v>0</v>
      </c>
      <c r="J1304" t="n">
        <v>0</v>
      </c>
      <c r="K1304" t="n">
        <v>0</v>
      </c>
      <c r="L1304" t="n">
        <v>0</v>
      </c>
      <c r="M1304" t="n">
        <v>0</v>
      </c>
      <c r="N1304" t="n">
        <v>0</v>
      </c>
      <c r="O1304" t="n">
        <v>0</v>
      </c>
      <c r="P1304" t="n">
        <v>0</v>
      </c>
      <c r="Q1304" t="n">
        <v>0</v>
      </c>
      <c r="R1304" s="2" t="inlineStr"/>
    </row>
    <row r="1305" ht="15" customHeight="1">
      <c r="A1305" t="inlineStr">
        <is>
          <t>A 49312-2024</t>
        </is>
      </c>
      <c r="B1305" s="1" t="n">
        <v>45595.55799768519</v>
      </c>
      <c r="C1305" s="1" t="n">
        <v>45960</v>
      </c>
      <c r="D1305" t="inlineStr">
        <is>
          <t>VÄSTERNORRLANDS LÄN</t>
        </is>
      </c>
      <c r="E1305" t="inlineStr">
        <is>
          <t>ÖRNSKÖLDSVIK</t>
        </is>
      </c>
      <c r="G1305" t="n">
        <v>7.8</v>
      </c>
      <c r="H1305" t="n">
        <v>0</v>
      </c>
      <c r="I1305" t="n">
        <v>0</v>
      </c>
      <c r="J1305" t="n">
        <v>0</v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s="2" t="inlineStr"/>
    </row>
    <row r="1306" ht="15" customHeight="1">
      <c r="A1306" t="inlineStr">
        <is>
          <t>A 39808-2024</t>
        </is>
      </c>
      <c r="B1306" s="1" t="n">
        <v>45553.37101851852</v>
      </c>
      <c r="C1306" s="1" t="n">
        <v>45960</v>
      </c>
      <c r="D1306" t="inlineStr">
        <is>
          <t>VÄSTERNORRLANDS LÄN</t>
        </is>
      </c>
      <c r="E1306" t="inlineStr">
        <is>
          <t>ÖRNSKÖLDSVIK</t>
        </is>
      </c>
      <c r="F1306" t="inlineStr">
        <is>
          <t>Holmen skog AB</t>
        </is>
      </c>
      <c r="G1306" t="n">
        <v>0.6</v>
      </c>
      <c r="H1306" t="n">
        <v>0</v>
      </c>
      <c r="I1306" t="n">
        <v>0</v>
      </c>
      <c r="J1306" t="n">
        <v>0</v>
      </c>
      <c r="K1306" t="n">
        <v>0</v>
      </c>
      <c r="L1306" t="n">
        <v>0</v>
      </c>
      <c r="M1306" t="n">
        <v>0</v>
      </c>
      <c r="N1306" t="n">
        <v>0</v>
      </c>
      <c r="O1306" t="n">
        <v>0</v>
      </c>
      <c r="P1306" t="n">
        <v>0</v>
      </c>
      <c r="Q1306" t="n">
        <v>0</v>
      </c>
      <c r="R1306" s="2" t="inlineStr"/>
    </row>
    <row r="1307" ht="15" customHeight="1">
      <c r="A1307" t="inlineStr">
        <is>
          <t>A 45945-2023</t>
        </is>
      </c>
      <c r="B1307" s="1" t="n">
        <v>45195</v>
      </c>
      <c r="C1307" s="1" t="n">
        <v>45960</v>
      </c>
      <c r="D1307" t="inlineStr">
        <is>
          <t>VÄSTERNORRLANDS LÄN</t>
        </is>
      </c>
      <c r="E1307" t="inlineStr">
        <is>
          <t>ÖRNSKÖLDSVIK</t>
        </is>
      </c>
      <c r="F1307" t="inlineStr">
        <is>
          <t>SCA</t>
        </is>
      </c>
      <c r="G1307" t="n">
        <v>4.9</v>
      </c>
      <c r="H1307" t="n">
        <v>0</v>
      </c>
      <c r="I1307" t="n">
        <v>0</v>
      </c>
      <c r="J1307" t="n">
        <v>0</v>
      </c>
      <c r="K1307" t="n">
        <v>0</v>
      </c>
      <c r="L1307" t="n">
        <v>0</v>
      </c>
      <c r="M1307" t="n">
        <v>0</v>
      </c>
      <c r="N1307" t="n">
        <v>0</v>
      </c>
      <c r="O1307" t="n">
        <v>0</v>
      </c>
      <c r="P1307" t="n">
        <v>0</v>
      </c>
      <c r="Q1307" t="n">
        <v>0</v>
      </c>
      <c r="R1307" s="2" t="inlineStr"/>
    </row>
    <row r="1308" ht="15" customHeight="1">
      <c r="A1308" t="inlineStr">
        <is>
          <t>A 59458-2024</t>
        </is>
      </c>
      <c r="B1308" s="1" t="n">
        <v>45638.4766087963</v>
      </c>
      <c r="C1308" s="1" t="n">
        <v>45960</v>
      </c>
      <c r="D1308" t="inlineStr">
        <is>
          <t>VÄSTERNORRLANDS LÄN</t>
        </is>
      </c>
      <c r="E1308" t="inlineStr">
        <is>
          <t>ÖRNSKÖLDSVIK</t>
        </is>
      </c>
      <c r="G1308" t="n">
        <v>5.1</v>
      </c>
      <c r="H1308" t="n">
        <v>0</v>
      </c>
      <c r="I1308" t="n">
        <v>0</v>
      </c>
      <c r="J1308" t="n">
        <v>0</v>
      </c>
      <c r="K1308" t="n">
        <v>0</v>
      </c>
      <c r="L1308" t="n">
        <v>0</v>
      </c>
      <c r="M1308" t="n">
        <v>0</v>
      </c>
      <c r="N1308" t="n">
        <v>0</v>
      </c>
      <c r="O1308" t="n">
        <v>0</v>
      </c>
      <c r="P1308" t="n">
        <v>0</v>
      </c>
      <c r="Q1308" t="n">
        <v>0</v>
      </c>
      <c r="R1308" s="2" t="inlineStr"/>
    </row>
    <row r="1309" ht="15" customHeight="1">
      <c r="A1309" t="inlineStr">
        <is>
          <t>A 2488-2022</t>
        </is>
      </c>
      <c r="B1309" s="1" t="n">
        <v>44579.67612268519</v>
      </c>
      <c r="C1309" s="1" t="n">
        <v>45960</v>
      </c>
      <c r="D1309" t="inlineStr">
        <is>
          <t>VÄSTERNORRLANDS LÄN</t>
        </is>
      </c>
      <c r="E1309" t="inlineStr">
        <is>
          <t>ÖRNSKÖLDSVIK</t>
        </is>
      </c>
      <c r="G1309" t="n">
        <v>2.3</v>
      </c>
      <c r="H1309" t="n">
        <v>0</v>
      </c>
      <c r="I1309" t="n">
        <v>0</v>
      </c>
      <c r="J1309" t="n">
        <v>0</v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s="2" t="inlineStr"/>
    </row>
    <row r="1310" ht="15" customHeight="1">
      <c r="A1310" t="inlineStr">
        <is>
          <t>A 59787-2022</t>
        </is>
      </c>
      <c r="B1310" s="1" t="n">
        <v>44908</v>
      </c>
      <c r="C1310" s="1" t="n">
        <v>45960</v>
      </c>
      <c r="D1310" t="inlineStr">
        <is>
          <t>VÄSTERNORRLANDS LÄN</t>
        </is>
      </c>
      <c r="E1310" t="inlineStr">
        <is>
          <t>ÖRNSKÖLDSVIK</t>
        </is>
      </c>
      <c r="G1310" t="n">
        <v>2.3</v>
      </c>
      <c r="H1310" t="n">
        <v>0</v>
      </c>
      <c r="I1310" t="n">
        <v>0</v>
      </c>
      <c r="J1310" t="n">
        <v>0</v>
      </c>
      <c r="K1310" t="n">
        <v>0</v>
      </c>
      <c r="L1310" t="n">
        <v>0</v>
      </c>
      <c r="M1310" t="n">
        <v>0</v>
      </c>
      <c r="N1310" t="n">
        <v>0</v>
      </c>
      <c r="O1310" t="n">
        <v>0</v>
      </c>
      <c r="P1310" t="n">
        <v>0</v>
      </c>
      <c r="Q1310" t="n">
        <v>0</v>
      </c>
      <c r="R1310" s="2" t="inlineStr"/>
    </row>
    <row r="1311" ht="15" customHeight="1">
      <c r="A1311" t="inlineStr">
        <is>
          <t>A 20885-2021</t>
        </is>
      </c>
      <c r="B1311" s="1" t="n">
        <v>44319</v>
      </c>
      <c r="C1311" s="1" t="n">
        <v>45960</v>
      </c>
      <c r="D1311" t="inlineStr">
        <is>
          <t>VÄSTERNORRLANDS LÄN</t>
        </is>
      </c>
      <c r="E1311" t="inlineStr">
        <is>
          <t>ÖRNSKÖLDSVIK</t>
        </is>
      </c>
      <c r="G1311" t="n">
        <v>4.9</v>
      </c>
      <c r="H1311" t="n">
        <v>0</v>
      </c>
      <c r="I1311" t="n">
        <v>0</v>
      </c>
      <c r="J1311" t="n">
        <v>0</v>
      </c>
      <c r="K1311" t="n">
        <v>0</v>
      </c>
      <c r="L1311" t="n">
        <v>0</v>
      </c>
      <c r="M1311" t="n">
        <v>0</v>
      </c>
      <c r="N1311" t="n">
        <v>0</v>
      </c>
      <c r="O1311" t="n">
        <v>0</v>
      </c>
      <c r="P1311" t="n">
        <v>0</v>
      </c>
      <c r="Q1311" t="n">
        <v>0</v>
      </c>
      <c r="R1311" s="2" t="inlineStr"/>
    </row>
    <row r="1312" ht="15" customHeight="1">
      <c r="A1312" t="inlineStr">
        <is>
          <t>A 25107-2024</t>
        </is>
      </c>
      <c r="B1312" s="1" t="n">
        <v>45462.43282407407</v>
      </c>
      <c r="C1312" s="1" t="n">
        <v>45960</v>
      </c>
      <c r="D1312" t="inlineStr">
        <is>
          <t>VÄSTERNORRLANDS LÄN</t>
        </is>
      </c>
      <c r="E1312" t="inlineStr">
        <is>
          <t>ÖRNSKÖLDSVIK</t>
        </is>
      </c>
      <c r="F1312" t="inlineStr">
        <is>
          <t>Holmen skog AB</t>
        </is>
      </c>
      <c r="G1312" t="n">
        <v>2</v>
      </c>
      <c r="H1312" t="n">
        <v>0</v>
      </c>
      <c r="I1312" t="n">
        <v>0</v>
      </c>
      <c r="J1312" t="n">
        <v>0</v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s="2" t="inlineStr"/>
    </row>
    <row r="1313" ht="15" customHeight="1">
      <c r="A1313" t="inlineStr">
        <is>
          <t>A 19983-2023</t>
        </is>
      </c>
      <c r="B1313" s="1" t="n">
        <v>45054.60201388889</v>
      </c>
      <c r="C1313" s="1" t="n">
        <v>45960</v>
      </c>
      <c r="D1313" t="inlineStr">
        <is>
          <t>VÄSTERNORRLANDS LÄN</t>
        </is>
      </c>
      <c r="E1313" t="inlineStr">
        <is>
          <t>ÖRNSKÖLDSVIK</t>
        </is>
      </c>
      <c r="F1313" t="inlineStr">
        <is>
          <t>Holmen skog AB</t>
        </is>
      </c>
      <c r="G1313" t="n">
        <v>0.6</v>
      </c>
      <c r="H1313" t="n">
        <v>0</v>
      </c>
      <c r="I1313" t="n">
        <v>0</v>
      </c>
      <c r="J1313" t="n">
        <v>0</v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s="2" t="inlineStr"/>
    </row>
    <row r="1314" ht="15" customHeight="1">
      <c r="A1314" t="inlineStr">
        <is>
          <t>A 54853-2023</t>
        </is>
      </c>
      <c r="B1314" s="1" t="n">
        <v>45236</v>
      </c>
      <c r="C1314" s="1" t="n">
        <v>45960</v>
      </c>
      <c r="D1314" t="inlineStr">
        <is>
          <t>VÄSTERNORRLANDS LÄN</t>
        </is>
      </c>
      <c r="E1314" t="inlineStr">
        <is>
          <t>ÖRNSKÖLDSVIK</t>
        </is>
      </c>
      <c r="F1314" t="inlineStr">
        <is>
          <t>Holmen skog AB</t>
        </is>
      </c>
      <c r="G1314" t="n">
        <v>1.1</v>
      </c>
      <c r="H1314" t="n">
        <v>0</v>
      </c>
      <c r="I1314" t="n">
        <v>0</v>
      </c>
      <c r="J1314" t="n">
        <v>0</v>
      </c>
      <c r="K1314" t="n">
        <v>0</v>
      </c>
      <c r="L1314" t="n">
        <v>0</v>
      </c>
      <c r="M1314" t="n">
        <v>0</v>
      </c>
      <c r="N1314" t="n">
        <v>0</v>
      </c>
      <c r="O1314" t="n">
        <v>0</v>
      </c>
      <c r="P1314" t="n">
        <v>0</v>
      </c>
      <c r="Q1314" t="n">
        <v>0</v>
      </c>
      <c r="R1314" s="2" t="inlineStr"/>
    </row>
    <row r="1315" ht="15" customHeight="1">
      <c r="A1315" t="inlineStr">
        <is>
          <t>A 61265-2024</t>
        </is>
      </c>
      <c r="B1315" s="1" t="n">
        <v>45644</v>
      </c>
      <c r="C1315" s="1" t="n">
        <v>45960</v>
      </c>
      <c r="D1315" t="inlineStr">
        <is>
          <t>VÄSTERNORRLANDS LÄN</t>
        </is>
      </c>
      <c r="E1315" t="inlineStr">
        <is>
          <t>ÖRNSKÖLDSVIK</t>
        </is>
      </c>
      <c r="G1315" t="n">
        <v>3.1</v>
      </c>
      <c r="H1315" t="n">
        <v>0</v>
      </c>
      <c r="I1315" t="n">
        <v>0</v>
      </c>
      <c r="J1315" t="n">
        <v>0</v>
      </c>
      <c r="K1315" t="n">
        <v>0</v>
      </c>
      <c r="L1315" t="n">
        <v>0</v>
      </c>
      <c r="M1315" t="n">
        <v>0</v>
      </c>
      <c r="N1315" t="n">
        <v>0</v>
      </c>
      <c r="O1315" t="n">
        <v>0</v>
      </c>
      <c r="P1315" t="n">
        <v>0</v>
      </c>
      <c r="Q1315" t="n">
        <v>0</v>
      </c>
      <c r="R1315" s="2" t="inlineStr"/>
    </row>
    <row r="1316" ht="15" customHeight="1">
      <c r="A1316" t="inlineStr">
        <is>
          <t>A 20099-2024</t>
        </is>
      </c>
      <c r="B1316" s="1" t="n">
        <v>45434</v>
      </c>
      <c r="C1316" s="1" t="n">
        <v>45960</v>
      </c>
      <c r="D1316" t="inlineStr">
        <is>
          <t>VÄSTERNORRLANDS LÄN</t>
        </is>
      </c>
      <c r="E1316" t="inlineStr">
        <is>
          <t>ÖRNSKÖLDSVIK</t>
        </is>
      </c>
      <c r="G1316" t="n">
        <v>3.2</v>
      </c>
      <c r="H1316" t="n">
        <v>0</v>
      </c>
      <c r="I1316" t="n">
        <v>0</v>
      </c>
      <c r="J1316" t="n">
        <v>0</v>
      </c>
      <c r="K1316" t="n">
        <v>0</v>
      </c>
      <c r="L1316" t="n">
        <v>0</v>
      </c>
      <c r="M1316" t="n">
        <v>0</v>
      </c>
      <c r="N1316" t="n">
        <v>0</v>
      </c>
      <c r="O1316" t="n">
        <v>0</v>
      </c>
      <c r="P1316" t="n">
        <v>0</v>
      </c>
      <c r="Q1316" t="n">
        <v>0</v>
      </c>
      <c r="R1316" s="2" t="inlineStr"/>
    </row>
    <row r="1317" ht="15" customHeight="1">
      <c r="A1317" t="inlineStr">
        <is>
          <t>A 10153-2025</t>
        </is>
      </c>
      <c r="B1317" s="1" t="n">
        <v>45719.64228009259</v>
      </c>
      <c r="C1317" s="1" t="n">
        <v>45960</v>
      </c>
      <c r="D1317" t="inlineStr">
        <is>
          <t>VÄSTERNORRLANDS LÄN</t>
        </is>
      </c>
      <c r="E1317" t="inlineStr">
        <is>
          <t>ÖRNSKÖLDSVIK</t>
        </is>
      </c>
      <c r="G1317" t="n">
        <v>0.7</v>
      </c>
      <c r="H1317" t="n">
        <v>0</v>
      </c>
      <c r="I1317" t="n">
        <v>0</v>
      </c>
      <c r="J1317" t="n">
        <v>0</v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s="2" t="inlineStr"/>
    </row>
    <row r="1318" ht="15" customHeight="1">
      <c r="A1318" t="inlineStr">
        <is>
          <t>A 45288-2024</t>
        </is>
      </c>
      <c r="B1318" s="1" t="n">
        <v>45576.38902777778</v>
      </c>
      <c r="C1318" s="1" t="n">
        <v>45960</v>
      </c>
      <c r="D1318" t="inlineStr">
        <is>
          <t>VÄSTERNORRLANDS LÄN</t>
        </is>
      </c>
      <c r="E1318" t="inlineStr">
        <is>
          <t>ÖRNSKÖLDSVIK</t>
        </is>
      </c>
      <c r="G1318" t="n">
        <v>1.9</v>
      </c>
      <c r="H1318" t="n">
        <v>0</v>
      </c>
      <c r="I1318" t="n">
        <v>0</v>
      </c>
      <c r="J1318" t="n">
        <v>0</v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s="2" t="inlineStr"/>
    </row>
    <row r="1319" ht="15" customHeight="1">
      <c r="A1319" t="inlineStr">
        <is>
          <t>A 61716-2024</t>
        </is>
      </c>
      <c r="B1319" s="1" t="n">
        <v>45648.9</v>
      </c>
      <c r="C1319" s="1" t="n">
        <v>45960</v>
      </c>
      <c r="D1319" t="inlineStr">
        <is>
          <t>VÄSTERNORRLANDS LÄN</t>
        </is>
      </c>
      <c r="E1319" t="inlineStr">
        <is>
          <t>ÖRNSKÖLDSVIK</t>
        </is>
      </c>
      <c r="G1319" t="n">
        <v>5.3</v>
      </c>
      <c r="H1319" t="n">
        <v>0</v>
      </c>
      <c r="I1319" t="n">
        <v>0</v>
      </c>
      <c r="J1319" t="n">
        <v>0</v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s="2" t="inlineStr"/>
    </row>
    <row r="1320" ht="15" customHeight="1">
      <c r="A1320" t="inlineStr">
        <is>
          <t>A 43891-2024</t>
        </is>
      </c>
      <c r="B1320" s="1" t="n">
        <v>45572.40936342593</v>
      </c>
      <c r="C1320" s="1" t="n">
        <v>45960</v>
      </c>
      <c r="D1320" t="inlineStr">
        <is>
          <t>VÄSTERNORRLANDS LÄN</t>
        </is>
      </c>
      <c r="E1320" t="inlineStr">
        <is>
          <t>ÖRNSKÖLDSVIK</t>
        </is>
      </c>
      <c r="G1320" t="n">
        <v>1.3</v>
      </c>
      <c r="H1320" t="n">
        <v>0</v>
      </c>
      <c r="I1320" t="n">
        <v>0</v>
      </c>
      <c r="J1320" t="n">
        <v>0</v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s="2" t="inlineStr"/>
    </row>
    <row r="1321" ht="15" customHeight="1">
      <c r="A1321" t="inlineStr">
        <is>
          <t>A 38745-2024</t>
        </is>
      </c>
      <c r="B1321" s="1" t="n">
        <v>45547.42443287037</v>
      </c>
      <c r="C1321" s="1" t="n">
        <v>45960</v>
      </c>
      <c r="D1321" t="inlineStr">
        <is>
          <t>VÄSTERNORRLANDS LÄN</t>
        </is>
      </c>
      <c r="E1321" t="inlineStr">
        <is>
          <t>ÖRNSKÖLDSVIK</t>
        </is>
      </c>
      <c r="G1321" t="n">
        <v>4.8</v>
      </c>
      <c r="H1321" t="n">
        <v>0</v>
      </c>
      <c r="I1321" t="n">
        <v>0</v>
      </c>
      <c r="J1321" t="n">
        <v>0</v>
      </c>
      <c r="K1321" t="n">
        <v>0</v>
      </c>
      <c r="L1321" t="n">
        <v>0</v>
      </c>
      <c r="M1321" t="n">
        <v>0</v>
      </c>
      <c r="N1321" t="n">
        <v>0</v>
      </c>
      <c r="O1321" t="n">
        <v>0</v>
      </c>
      <c r="P1321" t="n">
        <v>0</v>
      </c>
      <c r="Q1321" t="n">
        <v>0</v>
      </c>
      <c r="R1321" s="2" t="inlineStr"/>
    </row>
    <row r="1322" ht="15" customHeight="1">
      <c r="A1322" t="inlineStr">
        <is>
          <t>A 30346-2023</t>
        </is>
      </c>
      <c r="B1322" s="1" t="n">
        <v>45111.39366898148</v>
      </c>
      <c r="C1322" s="1" t="n">
        <v>45960</v>
      </c>
      <c r="D1322" t="inlineStr">
        <is>
          <t>VÄSTERNORRLANDS LÄN</t>
        </is>
      </c>
      <c r="E1322" t="inlineStr">
        <is>
          <t>ÖRNSKÖLDSVIK</t>
        </is>
      </c>
      <c r="G1322" t="n">
        <v>1.7</v>
      </c>
      <c r="H1322" t="n">
        <v>0</v>
      </c>
      <c r="I1322" t="n">
        <v>0</v>
      </c>
      <c r="J1322" t="n">
        <v>0</v>
      </c>
      <c r="K1322" t="n">
        <v>0</v>
      </c>
      <c r="L1322" t="n">
        <v>0</v>
      </c>
      <c r="M1322" t="n">
        <v>0</v>
      </c>
      <c r="N1322" t="n">
        <v>0</v>
      </c>
      <c r="O1322" t="n">
        <v>0</v>
      </c>
      <c r="P1322" t="n">
        <v>0</v>
      </c>
      <c r="Q1322" t="n">
        <v>0</v>
      </c>
      <c r="R1322" s="2" t="inlineStr"/>
    </row>
    <row r="1323" ht="15" customHeight="1">
      <c r="A1323" t="inlineStr">
        <is>
          <t>A 43009-2024</t>
        </is>
      </c>
      <c r="B1323" s="1" t="n">
        <v>45567</v>
      </c>
      <c r="C1323" s="1" t="n">
        <v>45960</v>
      </c>
      <c r="D1323" t="inlineStr">
        <is>
          <t>VÄSTERNORRLANDS LÄN</t>
        </is>
      </c>
      <c r="E1323" t="inlineStr">
        <is>
          <t>ÖRNSKÖLDSVIK</t>
        </is>
      </c>
      <c r="G1323" t="n">
        <v>4.5</v>
      </c>
      <c r="H1323" t="n">
        <v>0</v>
      </c>
      <c r="I1323" t="n">
        <v>0</v>
      </c>
      <c r="J1323" t="n">
        <v>0</v>
      </c>
      <c r="K1323" t="n">
        <v>0</v>
      </c>
      <c r="L1323" t="n">
        <v>0</v>
      </c>
      <c r="M1323" t="n">
        <v>0</v>
      </c>
      <c r="N1323" t="n">
        <v>0</v>
      </c>
      <c r="O1323" t="n">
        <v>0</v>
      </c>
      <c r="P1323" t="n">
        <v>0</v>
      </c>
      <c r="Q1323" t="n">
        <v>0</v>
      </c>
      <c r="R1323" s="2" t="inlineStr"/>
    </row>
    <row r="1324" ht="15" customHeight="1">
      <c r="A1324" t="inlineStr">
        <is>
          <t>A 58526-2024</t>
        </is>
      </c>
      <c r="B1324" s="1" t="n">
        <v>45635.44359953704</v>
      </c>
      <c r="C1324" s="1" t="n">
        <v>45960</v>
      </c>
      <c r="D1324" t="inlineStr">
        <is>
          <t>VÄSTERNORRLANDS LÄN</t>
        </is>
      </c>
      <c r="E1324" t="inlineStr">
        <is>
          <t>ÖRNSKÖLDSVIK</t>
        </is>
      </c>
      <c r="G1324" t="n">
        <v>0.9</v>
      </c>
      <c r="H1324" t="n">
        <v>0</v>
      </c>
      <c r="I1324" t="n">
        <v>0</v>
      </c>
      <c r="J1324" t="n">
        <v>0</v>
      </c>
      <c r="K1324" t="n">
        <v>0</v>
      </c>
      <c r="L1324" t="n">
        <v>0</v>
      </c>
      <c r="M1324" t="n">
        <v>0</v>
      </c>
      <c r="N1324" t="n">
        <v>0</v>
      </c>
      <c r="O1324" t="n">
        <v>0</v>
      </c>
      <c r="P1324" t="n">
        <v>0</v>
      </c>
      <c r="Q1324" t="n">
        <v>0</v>
      </c>
      <c r="R1324" s="2" t="inlineStr"/>
    </row>
    <row r="1325" ht="15" customHeight="1">
      <c r="A1325" t="inlineStr">
        <is>
          <t>A 26658-2023</t>
        </is>
      </c>
      <c r="B1325" s="1" t="n">
        <v>45092.94011574074</v>
      </c>
      <c r="C1325" s="1" t="n">
        <v>45960</v>
      </c>
      <c r="D1325" t="inlineStr">
        <is>
          <t>VÄSTERNORRLANDS LÄN</t>
        </is>
      </c>
      <c r="E1325" t="inlineStr">
        <is>
          <t>ÖRNSKÖLDSVIK</t>
        </is>
      </c>
      <c r="F1325" t="inlineStr">
        <is>
          <t>SCA</t>
        </is>
      </c>
      <c r="G1325" t="n">
        <v>4.5</v>
      </c>
      <c r="H1325" t="n">
        <v>0</v>
      </c>
      <c r="I1325" t="n">
        <v>0</v>
      </c>
      <c r="J1325" t="n">
        <v>0</v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s="2" t="inlineStr"/>
    </row>
    <row r="1326" ht="15" customHeight="1">
      <c r="A1326" t="inlineStr">
        <is>
          <t>A 8250-2025</t>
        </is>
      </c>
      <c r="B1326" s="1" t="n">
        <v>45708</v>
      </c>
      <c r="C1326" s="1" t="n">
        <v>45960</v>
      </c>
      <c r="D1326" t="inlineStr">
        <is>
          <t>VÄSTERNORRLANDS LÄN</t>
        </is>
      </c>
      <c r="E1326" t="inlineStr">
        <is>
          <t>ÖRNSKÖLDSVIK</t>
        </is>
      </c>
      <c r="G1326" t="n">
        <v>5</v>
      </c>
      <c r="H1326" t="n">
        <v>0</v>
      </c>
      <c r="I1326" t="n">
        <v>0</v>
      </c>
      <c r="J1326" t="n">
        <v>0</v>
      </c>
      <c r="K1326" t="n">
        <v>0</v>
      </c>
      <c r="L1326" t="n">
        <v>0</v>
      </c>
      <c r="M1326" t="n">
        <v>0</v>
      </c>
      <c r="N1326" t="n">
        <v>0</v>
      </c>
      <c r="O1326" t="n">
        <v>0</v>
      </c>
      <c r="P1326" t="n">
        <v>0</v>
      </c>
      <c r="Q1326" t="n">
        <v>0</v>
      </c>
      <c r="R1326" s="2" t="inlineStr"/>
    </row>
    <row r="1327" ht="15" customHeight="1">
      <c r="A1327" t="inlineStr">
        <is>
          <t>A 8252-2025</t>
        </is>
      </c>
      <c r="B1327" s="1" t="n">
        <v>45708</v>
      </c>
      <c r="C1327" s="1" t="n">
        <v>45960</v>
      </c>
      <c r="D1327" t="inlineStr">
        <is>
          <t>VÄSTERNORRLANDS LÄN</t>
        </is>
      </c>
      <c r="E1327" t="inlineStr">
        <is>
          <t>ÖRNSKÖLDSVIK</t>
        </is>
      </c>
      <c r="G1327" t="n">
        <v>1.7</v>
      </c>
      <c r="H1327" t="n">
        <v>0</v>
      </c>
      <c r="I1327" t="n">
        <v>0</v>
      </c>
      <c r="J1327" t="n">
        <v>0</v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s="2" t="inlineStr"/>
    </row>
    <row r="1328" ht="15" customHeight="1">
      <c r="A1328" t="inlineStr">
        <is>
          <t>A 34132-2024</t>
        </is>
      </c>
      <c r="B1328" s="1" t="n">
        <v>45524</v>
      </c>
      <c r="C1328" s="1" t="n">
        <v>45960</v>
      </c>
      <c r="D1328" t="inlineStr">
        <is>
          <t>VÄSTERNORRLANDS LÄN</t>
        </is>
      </c>
      <c r="E1328" t="inlineStr">
        <is>
          <t>ÖRNSKÖLDSVIK</t>
        </is>
      </c>
      <c r="G1328" t="n">
        <v>0.6</v>
      </c>
      <c r="H1328" t="n">
        <v>0</v>
      </c>
      <c r="I1328" t="n">
        <v>0</v>
      </c>
      <c r="J1328" t="n">
        <v>0</v>
      </c>
      <c r="K1328" t="n">
        <v>0</v>
      </c>
      <c r="L1328" t="n">
        <v>0</v>
      </c>
      <c r="M1328" t="n">
        <v>0</v>
      </c>
      <c r="N1328" t="n">
        <v>0</v>
      </c>
      <c r="O1328" t="n">
        <v>0</v>
      </c>
      <c r="P1328" t="n">
        <v>0</v>
      </c>
      <c r="Q1328" t="n">
        <v>0</v>
      </c>
      <c r="R1328" s="2" t="inlineStr"/>
    </row>
    <row r="1329" ht="15" customHeight="1">
      <c r="A1329" t="inlineStr">
        <is>
          <t>A 26457-2023</t>
        </is>
      </c>
      <c r="B1329" s="1" t="n">
        <v>45089</v>
      </c>
      <c r="C1329" s="1" t="n">
        <v>45960</v>
      </c>
      <c r="D1329" t="inlineStr">
        <is>
          <t>VÄSTERNORRLANDS LÄN</t>
        </is>
      </c>
      <c r="E1329" t="inlineStr">
        <is>
          <t>ÖRNSKÖLDSVIK</t>
        </is>
      </c>
      <c r="G1329" t="n">
        <v>1.6</v>
      </c>
      <c r="H1329" t="n">
        <v>0</v>
      </c>
      <c r="I1329" t="n">
        <v>0</v>
      </c>
      <c r="J1329" t="n">
        <v>0</v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s="2" t="inlineStr"/>
    </row>
    <row r="1330" ht="15" customHeight="1">
      <c r="A1330" t="inlineStr">
        <is>
          <t>A 4344-2024</t>
        </is>
      </c>
      <c r="B1330" s="1" t="n">
        <v>45324.83277777778</v>
      </c>
      <c r="C1330" s="1" t="n">
        <v>45960</v>
      </c>
      <c r="D1330" t="inlineStr">
        <is>
          <t>VÄSTERNORRLANDS LÄN</t>
        </is>
      </c>
      <c r="E1330" t="inlineStr">
        <is>
          <t>ÖRNSKÖLDSVIK</t>
        </is>
      </c>
      <c r="G1330" t="n">
        <v>2.8</v>
      </c>
      <c r="H1330" t="n">
        <v>0</v>
      </c>
      <c r="I1330" t="n">
        <v>0</v>
      </c>
      <c r="J1330" t="n">
        <v>0</v>
      </c>
      <c r="K1330" t="n">
        <v>0</v>
      </c>
      <c r="L1330" t="n">
        <v>0</v>
      </c>
      <c r="M1330" t="n">
        <v>0</v>
      </c>
      <c r="N1330" t="n">
        <v>0</v>
      </c>
      <c r="O1330" t="n">
        <v>0</v>
      </c>
      <c r="P1330" t="n">
        <v>0</v>
      </c>
      <c r="Q1330" t="n">
        <v>0</v>
      </c>
      <c r="R1330" s="2" t="inlineStr"/>
    </row>
    <row r="1331" ht="15" customHeight="1">
      <c r="A1331" t="inlineStr">
        <is>
          <t>A 4340-2024</t>
        </is>
      </c>
      <c r="B1331" s="1" t="n">
        <v>45324.81793981481</v>
      </c>
      <c r="C1331" s="1" t="n">
        <v>45960</v>
      </c>
      <c r="D1331" t="inlineStr">
        <is>
          <t>VÄSTERNORRLANDS LÄN</t>
        </is>
      </c>
      <c r="E1331" t="inlineStr">
        <is>
          <t>ÖRNSKÖLDSVIK</t>
        </is>
      </c>
      <c r="G1331" t="n">
        <v>3.4</v>
      </c>
      <c r="H1331" t="n">
        <v>0</v>
      </c>
      <c r="I1331" t="n">
        <v>0</v>
      </c>
      <c r="J1331" t="n">
        <v>0</v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s="2" t="inlineStr"/>
    </row>
    <row r="1332" ht="15" customHeight="1">
      <c r="A1332" t="inlineStr">
        <is>
          <t>A 4341-2024</t>
        </is>
      </c>
      <c r="B1332" s="1" t="n">
        <v>45324.82131944445</v>
      </c>
      <c r="C1332" s="1" t="n">
        <v>45960</v>
      </c>
      <c r="D1332" t="inlineStr">
        <is>
          <t>VÄSTERNORRLANDS LÄN</t>
        </is>
      </c>
      <c r="E1332" t="inlineStr">
        <is>
          <t>ÖRNSKÖLDSVIK</t>
        </is>
      </c>
      <c r="G1332" t="n">
        <v>1.2</v>
      </c>
      <c r="H1332" t="n">
        <v>0</v>
      </c>
      <c r="I1332" t="n">
        <v>0</v>
      </c>
      <c r="J1332" t="n">
        <v>0</v>
      </c>
      <c r="K1332" t="n">
        <v>0</v>
      </c>
      <c r="L1332" t="n">
        <v>0</v>
      </c>
      <c r="M1332" t="n">
        <v>0</v>
      </c>
      <c r="N1332" t="n">
        <v>0</v>
      </c>
      <c r="O1332" t="n">
        <v>0</v>
      </c>
      <c r="P1332" t="n">
        <v>0</v>
      </c>
      <c r="Q1332" t="n">
        <v>0</v>
      </c>
      <c r="R1332" s="2" t="inlineStr"/>
    </row>
    <row r="1333" ht="15" customHeight="1">
      <c r="A1333" t="inlineStr">
        <is>
          <t>A 21896-2022</t>
        </is>
      </c>
      <c r="B1333" s="1" t="n">
        <v>44711</v>
      </c>
      <c r="C1333" s="1" t="n">
        <v>45960</v>
      </c>
      <c r="D1333" t="inlineStr">
        <is>
          <t>VÄSTERNORRLANDS LÄN</t>
        </is>
      </c>
      <c r="E1333" t="inlineStr">
        <is>
          <t>ÖRNSKÖLDSVIK</t>
        </is>
      </c>
      <c r="G1333" t="n">
        <v>2.2</v>
      </c>
      <c r="H1333" t="n">
        <v>0</v>
      </c>
      <c r="I1333" t="n">
        <v>0</v>
      </c>
      <c r="J1333" t="n">
        <v>0</v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s="2" t="inlineStr"/>
    </row>
    <row r="1334" ht="15" customHeight="1">
      <c r="A1334" t="inlineStr">
        <is>
          <t>A 31346-2024</t>
        </is>
      </c>
      <c r="B1334" s="1" t="n">
        <v>45504.92356481482</v>
      </c>
      <c r="C1334" s="1" t="n">
        <v>45960</v>
      </c>
      <c r="D1334" t="inlineStr">
        <is>
          <t>VÄSTERNORRLANDS LÄN</t>
        </is>
      </c>
      <c r="E1334" t="inlineStr">
        <is>
          <t>ÖRNSKÖLDSVIK</t>
        </is>
      </c>
      <c r="F1334" t="inlineStr">
        <is>
          <t>Holmen skog AB</t>
        </is>
      </c>
      <c r="G1334" t="n">
        <v>1.6</v>
      </c>
      <c r="H1334" t="n">
        <v>0</v>
      </c>
      <c r="I1334" t="n">
        <v>0</v>
      </c>
      <c r="J1334" t="n">
        <v>0</v>
      </c>
      <c r="K1334" t="n">
        <v>0</v>
      </c>
      <c r="L1334" t="n">
        <v>0</v>
      </c>
      <c r="M1334" t="n">
        <v>0</v>
      </c>
      <c r="N1334" t="n">
        <v>0</v>
      </c>
      <c r="O1334" t="n">
        <v>0</v>
      </c>
      <c r="P1334" t="n">
        <v>0</v>
      </c>
      <c r="Q1334" t="n">
        <v>0</v>
      </c>
      <c r="R1334" s="2" t="inlineStr"/>
    </row>
    <row r="1335" ht="15" customHeight="1">
      <c r="A1335" t="inlineStr">
        <is>
          <t>A 37871-2024</t>
        </is>
      </c>
      <c r="B1335" s="1" t="n">
        <v>45544</v>
      </c>
      <c r="C1335" s="1" t="n">
        <v>45960</v>
      </c>
      <c r="D1335" t="inlineStr">
        <is>
          <t>VÄSTERNORRLANDS LÄN</t>
        </is>
      </c>
      <c r="E1335" t="inlineStr">
        <is>
          <t>ÖRNSKÖLDSVIK</t>
        </is>
      </c>
      <c r="G1335" t="n">
        <v>2.5</v>
      </c>
      <c r="H1335" t="n">
        <v>0</v>
      </c>
      <c r="I1335" t="n">
        <v>0</v>
      </c>
      <c r="J1335" t="n">
        <v>0</v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s="2" t="inlineStr"/>
    </row>
    <row r="1336" ht="15" customHeight="1">
      <c r="A1336" t="inlineStr">
        <is>
          <t>A 28182-2024</t>
        </is>
      </c>
      <c r="B1336" s="1" t="n">
        <v>45477.30112268519</v>
      </c>
      <c r="C1336" s="1" t="n">
        <v>45960</v>
      </c>
      <c r="D1336" t="inlineStr">
        <is>
          <t>VÄSTERNORRLANDS LÄN</t>
        </is>
      </c>
      <c r="E1336" t="inlineStr">
        <is>
          <t>ÖRNSKÖLDSVIK</t>
        </is>
      </c>
      <c r="F1336" t="inlineStr">
        <is>
          <t>Holmen skog AB</t>
        </is>
      </c>
      <c r="G1336" t="n">
        <v>9.699999999999999</v>
      </c>
      <c r="H1336" t="n">
        <v>0</v>
      </c>
      <c r="I1336" t="n">
        <v>0</v>
      </c>
      <c r="J1336" t="n">
        <v>0</v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s="2" t="inlineStr"/>
    </row>
    <row r="1337" ht="15" customHeight="1">
      <c r="A1337" t="inlineStr">
        <is>
          <t>A 23840-2023</t>
        </is>
      </c>
      <c r="B1337" s="1" t="n">
        <v>45078</v>
      </c>
      <c r="C1337" s="1" t="n">
        <v>45960</v>
      </c>
      <c r="D1337" t="inlineStr">
        <is>
          <t>VÄSTERNORRLANDS LÄN</t>
        </is>
      </c>
      <c r="E1337" t="inlineStr">
        <is>
          <t>ÖRNSKÖLDSVIK</t>
        </is>
      </c>
      <c r="F1337" t="inlineStr">
        <is>
          <t>Holmen skog AB</t>
        </is>
      </c>
      <c r="G1337" t="n">
        <v>6.5</v>
      </c>
      <c r="H1337" t="n">
        <v>0</v>
      </c>
      <c r="I1337" t="n">
        <v>0</v>
      </c>
      <c r="J1337" t="n">
        <v>0</v>
      </c>
      <c r="K1337" t="n">
        <v>0</v>
      </c>
      <c r="L1337" t="n">
        <v>0</v>
      </c>
      <c r="M1337" t="n">
        <v>0</v>
      </c>
      <c r="N1337" t="n">
        <v>0</v>
      </c>
      <c r="O1337" t="n">
        <v>0</v>
      </c>
      <c r="P1337" t="n">
        <v>0</v>
      </c>
      <c r="Q1337" t="n">
        <v>0</v>
      </c>
      <c r="R1337" s="2" t="inlineStr"/>
    </row>
    <row r="1338" ht="15" customHeight="1">
      <c r="A1338" t="inlineStr">
        <is>
          <t>A 51783-2024</t>
        </is>
      </c>
      <c r="B1338" s="1" t="n">
        <v>45607.45813657407</v>
      </c>
      <c r="C1338" s="1" t="n">
        <v>45960</v>
      </c>
      <c r="D1338" t="inlineStr">
        <is>
          <t>VÄSTERNORRLANDS LÄN</t>
        </is>
      </c>
      <c r="E1338" t="inlineStr">
        <is>
          <t>ÖRNSKÖLDSVIK</t>
        </is>
      </c>
      <c r="G1338" t="n">
        <v>3.6</v>
      </c>
      <c r="H1338" t="n">
        <v>0</v>
      </c>
      <c r="I1338" t="n">
        <v>0</v>
      </c>
      <c r="J1338" t="n">
        <v>0</v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s="2" t="inlineStr"/>
    </row>
    <row r="1339" ht="15" customHeight="1">
      <c r="A1339" t="inlineStr">
        <is>
          <t>A 62013-2021</t>
        </is>
      </c>
      <c r="B1339" s="1" t="n">
        <v>44502.50188657407</v>
      </c>
      <c r="C1339" s="1" t="n">
        <v>45960</v>
      </c>
      <c r="D1339" t="inlineStr">
        <is>
          <t>VÄSTERNORRLANDS LÄN</t>
        </is>
      </c>
      <c r="E1339" t="inlineStr">
        <is>
          <t>ÖRNSKÖLDSVIK</t>
        </is>
      </c>
      <c r="G1339" t="n">
        <v>0.8</v>
      </c>
      <c r="H1339" t="n">
        <v>0</v>
      </c>
      <c r="I1339" t="n">
        <v>0</v>
      </c>
      <c r="J1339" t="n">
        <v>0</v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s="2" t="inlineStr"/>
    </row>
    <row r="1340" ht="15" customHeight="1">
      <c r="A1340" t="inlineStr">
        <is>
          <t>A 17646-2021</t>
        </is>
      </c>
      <c r="B1340" s="1" t="n">
        <v>44300</v>
      </c>
      <c r="C1340" s="1" t="n">
        <v>45960</v>
      </c>
      <c r="D1340" t="inlineStr">
        <is>
          <t>VÄSTERNORRLANDS LÄN</t>
        </is>
      </c>
      <c r="E1340" t="inlineStr">
        <is>
          <t>ÖRNSKÖLDSVIK</t>
        </is>
      </c>
      <c r="F1340" t="inlineStr">
        <is>
          <t>Holmen skog AB</t>
        </is>
      </c>
      <c r="G1340" t="n">
        <v>0.9</v>
      </c>
      <c r="H1340" t="n">
        <v>0</v>
      </c>
      <c r="I1340" t="n">
        <v>0</v>
      </c>
      <c r="J1340" t="n">
        <v>0</v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s="2" t="inlineStr"/>
    </row>
    <row r="1341" ht="15" customHeight="1">
      <c r="A1341" t="inlineStr">
        <is>
          <t>A 36169-2023</t>
        </is>
      </c>
      <c r="B1341" s="1" t="n">
        <v>45149.63590277778</v>
      </c>
      <c r="C1341" s="1" t="n">
        <v>45960</v>
      </c>
      <c r="D1341" t="inlineStr">
        <is>
          <t>VÄSTERNORRLANDS LÄN</t>
        </is>
      </c>
      <c r="E1341" t="inlineStr">
        <is>
          <t>ÖRNSKÖLDSVIK</t>
        </is>
      </c>
      <c r="F1341" t="inlineStr">
        <is>
          <t>Holmen skog AB</t>
        </is>
      </c>
      <c r="G1341" t="n">
        <v>0.6</v>
      </c>
      <c r="H1341" t="n">
        <v>0</v>
      </c>
      <c r="I1341" t="n">
        <v>0</v>
      </c>
      <c r="J1341" t="n">
        <v>0</v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s="2" t="inlineStr"/>
    </row>
    <row r="1342" ht="15" customHeight="1">
      <c r="A1342" t="inlineStr">
        <is>
          <t>A 34123-2023</t>
        </is>
      </c>
      <c r="B1342" s="1" t="n">
        <v>45135</v>
      </c>
      <c r="C1342" s="1" t="n">
        <v>45960</v>
      </c>
      <c r="D1342" t="inlineStr">
        <is>
          <t>VÄSTERNORRLANDS LÄN</t>
        </is>
      </c>
      <c r="E1342" t="inlineStr">
        <is>
          <t>ÖRNSKÖLDSVIK</t>
        </is>
      </c>
      <c r="F1342" t="inlineStr">
        <is>
          <t>Holmen skog AB</t>
        </is>
      </c>
      <c r="G1342" t="n">
        <v>0.3</v>
      </c>
      <c r="H1342" t="n">
        <v>0</v>
      </c>
      <c r="I1342" t="n">
        <v>0</v>
      </c>
      <c r="J1342" t="n">
        <v>0</v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s="2" t="inlineStr"/>
    </row>
    <row r="1343" ht="15" customHeight="1">
      <c r="A1343" t="inlineStr">
        <is>
          <t>A 38661-2024</t>
        </is>
      </c>
      <c r="B1343" s="1" t="n">
        <v>45547.25223379629</v>
      </c>
      <c r="C1343" s="1" t="n">
        <v>45960</v>
      </c>
      <c r="D1343" t="inlineStr">
        <is>
          <t>VÄSTERNORRLANDS LÄN</t>
        </is>
      </c>
      <c r="E1343" t="inlineStr">
        <is>
          <t>ÖRNSKÖLDSVIK</t>
        </is>
      </c>
      <c r="F1343" t="inlineStr">
        <is>
          <t>Holmen skog AB</t>
        </is>
      </c>
      <c r="G1343" t="n">
        <v>0.6</v>
      </c>
      <c r="H1343" t="n">
        <v>0</v>
      </c>
      <c r="I1343" t="n">
        <v>0</v>
      </c>
      <c r="J1343" t="n">
        <v>0</v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s="2" t="inlineStr"/>
    </row>
    <row r="1344" ht="15" customHeight="1">
      <c r="A1344" t="inlineStr">
        <is>
          <t>A 55774-2023</t>
        </is>
      </c>
      <c r="B1344" s="1" t="n">
        <v>45239</v>
      </c>
      <c r="C1344" s="1" t="n">
        <v>45960</v>
      </c>
      <c r="D1344" t="inlineStr">
        <is>
          <t>VÄSTERNORRLANDS LÄN</t>
        </is>
      </c>
      <c r="E1344" t="inlineStr">
        <is>
          <t>ÖRNSKÖLDSVIK</t>
        </is>
      </c>
      <c r="G1344" t="n">
        <v>4.5</v>
      </c>
      <c r="H1344" t="n">
        <v>0</v>
      </c>
      <c r="I1344" t="n">
        <v>0</v>
      </c>
      <c r="J1344" t="n">
        <v>0</v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s="2" t="inlineStr"/>
    </row>
    <row r="1345" ht="15" customHeight="1">
      <c r="A1345" t="inlineStr">
        <is>
          <t>A 49831-2024</t>
        </is>
      </c>
      <c r="B1345" s="1" t="n">
        <v>45597.42854166667</v>
      </c>
      <c r="C1345" s="1" t="n">
        <v>45960</v>
      </c>
      <c r="D1345" t="inlineStr">
        <is>
          <t>VÄSTERNORRLANDS LÄN</t>
        </is>
      </c>
      <c r="E1345" t="inlineStr">
        <is>
          <t>ÖRNSKÖLDSVIK</t>
        </is>
      </c>
      <c r="F1345" t="inlineStr">
        <is>
          <t>Holmen skog AB</t>
        </is>
      </c>
      <c r="G1345" t="n">
        <v>0.9</v>
      </c>
      <c r="H1345" t="n">
        <v>0</v>
      </c>
      <c r="I1345" t="n">
        <v>0</v>
      </c>
      <c r="J1345" t="n">
        <v>0</v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s="2" t="inlineStr"/>
    </row>
    <row r="1346" ht="15" customHeight="1">
      <c r="A1346" t="inlineStr">
        <is>
          <t>A 8664-2025</t>
        </is>
      </c>
      <c r="B1346" s="1" t="n">
        <v>45712.40648148148</v>
      </c>
      <c r="C1346" s="1" t="n">
        <v>45960</v>
      </c>
      <c r="D1346" t="inlineStr">
        <is>
          <t>VÄSTERNORRLANDS LÄN</t>
        </is>
      </c>
      <c r="E1346" t="inlineStr">
        <is>
          <t>ÖRNSKÖLDSVIK</t>
        </is>
      </c>
      <c r="G1346" t="n">
        <v>13.3</v>
      </c>
      <c r="H1346" t="n">
        <v>0</v>
      </c>
      <c r="I1346" t="n">
        <v>0</v>
      </c>
      <c r="J1346" t="n">
        <v>0</v>
      </c>
      <c r="K1346" t="n">
        <v>0</v>
      </c>
      <c r="L1346" t="n">
        <v>0</v>
      </c>
      <c r="M1346" t="n">
        <v>0</v>
      </c>
      <c r="N1346" t="n">
        <v>0</v>
      </c>
      <c r="O1346" t="n">
        <v>0</v>
      </c>
      <c r="P1346" t="n">
        <v>0</v>
      </c>
      <c r="Q1346" t="n">
        <v>0</v>
      </c>
      <c r="R1346" s="2" t="inlineStr"/>
    </row>
    <row r="1347" ht="15" customHeight="1">
      <c r="A1347" t="inlineStr">
        <is>
          <t>A 41942-2023</t>
        </is>
      </c>
      <c r="B1347" s="1" t="n">
        <v>45177</v>
      </c>
      <c r="C1347" s="1" t="n">
        <v>45960</v>
      </c>
      <c r="D1347" t="inlineStr">
        <is>
          <t>VÄSTERNORRLANDS LÄN</t>
        </is>
      </c>
      <c r="E1347" t="inlineStr">
        <is>
          <t>ÖRNSKÖLDSVIK</t>
        </is>
      </c>
      <c r="F1347" t="inlineStr">
        <is>
          <t>Holmen skog AB</t>
        </is>
      </c>
      <c r="G1347" t="n">
        <v>8.4</v>
      </c>
      <c r="H1347" t="n">
        <v>0</v>
      </c>
      <c r="I1347" t="n">
        <v>0</v>
      </c>
      <c r="J1347" t="n">
        <v>0</v>
      </c>
      <c r="K1347" t="n">
        <v>0</v>
      </c>
      <c r="L1347" t="n">
        <v>0</v>
      </c>
      <c r="M1347" t="n">
        <v>0</v>
      </c>
      <c r="N1347" t="n">
        <v>0</v>
      </c>
      <c r="O1347" t="n">
        <v>0</v>
      </c>
      <c r="P1347" t="n">
        <v>0</v>
      </c>
      <c r="Q1347" t="n">
        <v>0</v>
      </c>
      <c r="R1347" s="2" t="inlineStr"/>
    </row>
    <row r="1348" ht="15" customHeight="1">
      <c r="A1348" t="inlineStr">
        <is>
          <t>A 24487-2023</t>
        </is>
      </c>
      <c r="B1348" s="1" t="n">
        <v>45082.61065972222</v>
      </c>
      <c r="C1348" s="1" t="n">
        <v>45960</v>
      </c>
      <c r="D1348" t="inlineStr">
        <is>
          <t>VÄSTERNORRLANDS LÄN</t>
        </is>
      </c>
      <c r="E1348" t="inlineStr">
        <is>
          <t>ÖRNSKÖLDSVIK</t>
        </is>
      </c>
      <c r="F1348" t="inlineStr">
        <is>
          <t>Holmen skog AB</t>
        </is>
      </c>
      <c r="G1348" t="n">
        <v>2.6</v>
      </c>
      <c r="H1348" t="n">
        <v>0</v>
      </c>
      <c r="I1348" t="n">
        <v>0</v>
      </c>
      <c r="J1348" t="n">
        <v>0</v>
      </c>
      <c r="K1348" t="n">
        <v>0</v>
      </c>
      <c r="L1348" t="n">
        <v>0</v>
      </c>
      <c r="M1348" t="n">
        <v>0</v>
      </c>
      <c r="N1348" t="n">
        <v>0</v>
      </c>
      <c r="O1348" t="n">
        <v>0</v>
      </c>
      <c r="P1348" t="n">
        <v>0</v>
      </c>
      <c r="Q1348" t="n">
        <v>0</v>
      </c>
      <c r="R1348" s="2" t="inlineStr"/>
    </row>
    <row r="1349" ht="15" customHeight="1">
      <c r="A1349" t="inlineStr">
        <is>
          <t>A 13787-2022</t>
        </is>
      </c>
      <c r="B1349" s="1" t="n">
        <v>44649</v>
      </c>
      <c r="C1349" s="1" t="n">
        <v>45960</v>
      </c>
      <c r="D1349" t="inlineStr">
        <is>
          <t>VÄSTERNORRLANDS LÄN</t>
        </is>
      </c>
      <c r="E1349" t="inlineStr">
        <is>
          <t>ÖRNSKÖLDSVIK</t>
        </is>
      </c>
      <c r="G1349" t="n">
        <v>1.7</v>
      </c>
      <c r="H1349" t="n">
        <v>0</v>
      </c>
      <c r="I1349" t="n">
        <v>0</v>
      </c>
      <c r="J1349" t="n">
        <v>0</v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s="2" t="inlineStr"/>
    </row>
    <row r="1350" ht="15" customHeight="1">
      <c r="A1350" t="inlineStr">
        <is>
          <t>A 34760-2024</t>
        </is>
      </c>
      <c r="B1350" s="1" t="n">
        <v>45526</v>
      </c>
      <c r="C1350" s="1" t="n">
        <v>45960</v>
      </c>
      <c r="D1350" t="inlineStr">
        <is>
          <t>VÄSTERNORRLANDS LÄN</t>
        </is>
      </c>
      <c r="E1350" t="inlineStr">
        <is>
          <t>ÖRNSKÖLDSVIK</t>
        </is>
      </c>
      <c r="G1350" t="n">
        <v>1.3</v>
      </c>
      <c r="H1350" t="n">
        <v>0</v>
      </c>
      <c r="I1350" t="n">
        <v>0</v>
      </c>
      <c r="J1350" t="n">
        <v>0</v>
      </c>
      <c r="K1350" t="n">
        <v>0</v>
      </c>
      <c r="L1350" t="n">
        <v>0</v>
      </c>
      <c r="M1350" t="n">
        <v>0</v>
      </c>
      <c r="N1350" t="n">
        <v>0</v>
      </c>
      <c r="O1350" t="n">
        <v>0</v>
      </c>
      <c r="P1350" t="n">
        <v>0</v>
      </c>
      <c r="Q1350" t="n">
        <v>0</v>
      </c>
      <c r="R1350" s="2" t="inlineStr"/>
    </row>
    <row r="1351" ht="15" customHeight="1">
      <c r="A1351" t="inlineStr">
        <is>
          <t>A 36070-2021</t>
        </is>
      </c>
      <c r="B1351" s="1" t="n">
        <v>44386</v>
      </c>
      <c r="C1351" s="1" t="n">
        <v>45960</v>
      </c>
      <c r="D1351" t="inlineStr">
        <is>
          <t>VÄSTERNORRLANDS LÄN</t>
        </is>
      </c>
      <c r="E1351" t="inlineStr">
        <is>
          <t>ÖRNSKÖLDSVIK</t>
        </is>
      </c>
      <c r="G1351" t="n">
        <v>2</v>
      </c>
      <c r="H1351" t="n">
        <v>0</v>
      </c>
      <c r="I1351" t="n">
        <v>0</v>
      </c>
      <c r="J1351" t="n">
        <v>0</v>
      </c>
      <c r="K1351" t="n">
        <v>0</v>
      </c>
      <c r="L1351" t="n">
        <v>0</v>
      </c>
      <c r="M1351" t="n">
        <v>0</v>
      </c>
      <c r="N1351" t="n">
        <v>0</v>
      </c>
      <c r="O1351" t="n">
        <v>0</v>
      </c>
      <c r="P1351" t="n">
        <v>0</v>
      </c>
      <c r="Q1351" t="n">
        <v>0</v>
      </c>
      <c r="R1351" s="2" t="inlineStr"/>
    </row>
    <row r="1352" ht="15" customHeight="1">
      <c r="A1352" t="inlineStr">
        <is>
          <t>A 25921-2021</t>
        </is>
      </c>
      <c r="B1352" s="1" t="n">
        <v>44344.44788194444</v>
      </c>
      <c r="C1352" s="1" t="n">
        <v>45960</v>
      </c>
      <c r="D1352" t="inlineStr">
        <is>
          <t>VÄSTERNORRLANDS LÄN</t>
        </is>
      </c>
      <c r="E1352" t="inlineStr">
        <is>
          <t>ÖRNSKÖLDSVIK</t>
        </is>
      </c>
      <c r="F1352" t="inlineStr">
        <is>
          <t>Holmen skog AB</t>
        </is>
      </c>
      <c r="G1352" t="n">
        <v>0.4</v>
      </c>
      <c r="H1352" t="n">
        <v>0</v>
      </c>
      <c r="I1352" t="n">
        <v>0</v>
      </c>
      <c r="J1352" t="n">
        <v>0</v>
      </c>
      <c r="K1352" t="n">
        <v>0</v>
      </c>
      <c r="L1352" t="n">
        <v>0</v>
      </c>
      <c r="M1352" t="n">
        <v>0</v>
      </c>
      <c r="N1352" t="n">
        <v>0</v>
      </c>
      <c r="O1352" t="n">
        <v>0</v>
      </c>
      <c r="P1352" t="n">
        <v>0</v>
      </c>
      <c r="Q1352" t="n">
        <v>0</v>
      </c>
      <c r="R1352" s="2" t="inlineStr"/>
    </row>
    <row r="1353" ht="15" customHeight="1">
      <c r="A1353" t="inlineStr">
        <is>
          <t>A 10794-2025</t>
        </is>
      </c>
      <c r="B1353" s="1" t="n">
        <v>45722</v>
      </c>
      <c r="C1353" s="1" t="n">
        <v>45960</v>
      </c>
      <c r="D1353" t="inlineStr">
        <is>
          <t>VÄSTERNORRLANDS LÄN</t>
        </is>
      </c>
      <c r="E1353" t="inlineStr">
        <is>
          <t>ÖRNSKÖLDSVIK</t>
        </is>
      </c>
      <c r="G1353" t="n">
        <v>14</v>
      </c>
      <c r="H1353" t="n">
        <v>0</v>
      </c>
      <c r="I1353" t="n">
        <v>0</v>
      </c>
      <c r="J1353" t="n">
        <v>0</v>
      </c>
      <c r="K1353" t="n">
        <v>0</v>
      </c>
      <c r="L1353" t="n">
        <v>0</v>
      </c>
      <c r="M1353" t="n">
        <v>0</v>
      </c>
      <c r="N1353" t="n">
        <v>0</v>
      </c>
      <c r="O1353" t="n">
        <v>0</v>
      </c>
      <c r="P1353" t="n">
        <v>0</v>
      </c>
      <c r="Q1353" t="n">
        <v>0</v>
      </c>
      <c r="R1353" s="2" t="inlineStr"/>
    </row>
    <row r="1354" ht="15" customHeight="1">
      <c r="A1354" t="inlineStr">
        <is>
          <t>A 24996-2024</t>
        </is>
      </c>
      <c r="B1354" s="1" t="n">
        <v>45461.7502662037</v>
      </c>
      <c r="C1354" s="1" t="n">
        <v>45960</v>
      </c>
      <c r="D1354" t="inlineStr">
        <is>
          <t>VÄSTERNORRLANDS LÄN</t>
        </is>
      </c>
      <c r="E1354" t="inlineStr">
        <is>
          <t>ÖRNSKÖLDSVIK</t>
        </is>
      </c>
      <c r="G1354" t="n">
        <v>1.3</v>
      </c>
      <c r="H1354" t="n">
        <v>0</v>
      </c>
      <c r="I1354" t="n">
        <v>0</v>
      </c>
      <c r="J1354" t="n">
        <v>0</v>
      </c>
      <c r="K1354" t="n">
        <v>0</v>
      </c>
      <c r="L1354" t="n">
        <v>0</v>
      </c>
      <c r="M1354" t="n">
        <v>0</v>
      </c>
      <c r="N1354" t="n">
        <v>0</v>
      </c>
      <c r="O1354" t="n">
        <v>0</v>
      </c>
      <c r="P1354" t="n">
        <v>0</v>
      </c>
      <c r="Q1354" t="n">
        <v>0</v>
      </c>
      <c r="R1354" s="2" t="inlineStr"/>
    </row>
    <row r="1355" ht="15" customHeight="1">
      <c r="A1355" t="inlineStr">
        <is>
          <t>A 61095-2022</t>
        </is>
      </c>
      <c r="B1355" s="1" t="n">
        <v>44915.39849537037</v>
      </c>
      <c r="C1355" s="1" t="n">
        <v>45960</v>
      </c>
      <c r="D1355" t="inlineStr">
        <is>
          <t>VÄSTERNORRLANDS LÄN</t>
        </is>
      </c>
      <c r="E1355" t="inlineStr">
        <is>
          <t>ÖRNSKÖLDSVIK</t>
        </is>
      </c>
      <c r="G1355" t="n">
        <v>1.2</v>
      </c>
      <c r="H1355" t="n">
        <v>0</v>
      </c>
      <c r="I1355" t="n">
        <v>0</v>
      </c>
      <c r="J1355" t="n">
        <v>0</v>
      </c>
      <c r="K1355" t="n">
        <v>0</v>
      </c>
      <c r="L1355" t="n">
        <v>0</v>
      </c>
      <c r="M1355" t="n">
        <v>0</v>
      </c>
      <c r="N1355" t="n">
        <v>0</v>
      </c>
      <c r="O1355" t="n">
        <v>0</v>
      </c>
      <c r="P1355" t="n">
        <v>0</v>
      </c>
      <c r="Q1355" t="n">
        <v>0</v>
      </c>
      <c r="R1355" s="2" t="inlineStr"/>
    </row>
    <row r="1356" ht="15" customHeight="1">
      <c r="A1356" t="inlineStr">
        <is>
          <t>A 27509-2022</t>
        </is>
      </c>
      <c r="B1356" s="1" t="n">
        <v>44742</v>
      </c>
      <c r="C1356" s="1" t="n">
        <v>45960</v>
      </c>
      <c r="D1356" t="inlineStr">
        <is>
          <t>VÄSTERNORRLANDS LÄN</t>
        </is>
      </c>
      <c r="E1356" t="inlineStr">
        <is>
          <t>ÖRNSKÖLDSVIK</t>
        </is>
      </c>
      <c r="G1356" t="n">
        <v>2.8</v>
      </c>
      <c r="H1356" t="n">
        <v>0</v>
      </c>
      <c r="I1356" t="n">
        <v>0</v>
      </c>
      <c r="J1356" t="n">
        <v>0</v>
      </c>
      <c r="K1356" t="n">
        <v>0</v>
      </c>
      <c r="L1356" t="n">
        <v>0</v>
      </c>
      <c r="M1356" t="n">
        <v>0</v>
      </c>
      <c r="N1356" t="n">
        <v>0</v>
      </c>
      <c r="O1356" t="n">
        <v>0</v>
      </c>
      <c r="P1356" t="n">
        <v>0</v>
      </c>
      <c r="Q1356" t="n">
        <v>0</v>
      </c>
      <c r="R1356" s="2" t="inlineStr"/>
    </row>
    <row r="1357" ht="15" customHeight="1">
      <c r="A1357" t="inlineStr">
        <is>
          <t>A 27522-2022</t>
        </is>
      </c>
      <c r="B1357" s="1" t="n">
        <v>44742</v>
      </c>
      <c r="C1357" s="1" t="n">
        <v>45960</v>
      </c>
      <c r="D1357" t="inlineStr">
        <is>
          <t>VÄSTERNORRLANDS LÄN</t>
        </is>
      </c>
      <c r="E1357" t="inlineStr">
        <is>
          <t>ÖRNSKÖLDSVIK</t>
        </is>
      </c>
      <c r="F1357" t="inlineStr">
        <is>
          <t>Holmen skog AB</t>
        </is>
      </c>
      <c r="G1357" t="n">
        <v>11.3</v>
      </c>
      <c r="H1357" t="n">
        <v>0</v>
      </c>
      <c r="I1357" t="n">
        <v>0</v>
      </c>
      <c r="J1357" t="n">
        <v>0</v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s="2" t="inlineStr"/>
    </row>
    <row r="1358" ht="15" customHeight="1">
      <c r="A1358" t="inlineStr">
        <is>
          <t>A 60757-2023</t>
        </is>
      </c>
      <c r="B1358" s="1" t="n">
        <v>45260</v>
      </c>
      <c r="C1358" s="1" t="n">
        <v>45960</v>
      </c>
      <c r="D1358" t="inlineStr">
        <is>
          <t>VÄSTERNORRLANDS LÄN</t>
        </is>
      </c>
      <c r="E1358" t="inlineStr">
        <is>
          <t>ÖRNSKÖLDSVIK</t>
        </is>
      </c>
      <c r="G1358" t="n">
        <v>3.7</v>
      </c>
      <c r="H1358" t="n">
        <v>0</v>
      </c>
      <c r="I1358" t="n">
        <v>0</v>
      </c>
      <c r="J1358" t="n">
        <v>0</v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s="2" t="inlineStr"/>
    </row>
    <row r="1359" ht="15" customHeight="1">
      <c r="A1359" t="inlineStr">
        <is>
          <t>A 44330-2022</t>
        </is>
      </c>
      <c r="B1359" s="1" t="n">
        <v>44839.65895833333</v>
      </c>
      <c r="C1359" s="1" t="n">
        <v>45960</v>
      </c>
      <c r="D1359" t="inlineStr">
        <is>
          <t>VÄSTERNORRLANDS LÄN</t>
        </is>
      </c>
      <c r="E1359" t="inlineStr">
        <is>
          <t>ÖRNSKÖLDSVIK</t>
        </is>
      </c>
      <c r="F1359" t="inlineStr">
        <is>
          <t>Holmen skog AB</t>
        </is>
      </c>
      <c r="G1359" t="n">
        <v>8.1</v>
      </c>
      <c r="H1359" t="n">
        <v>0</v>
      </c>
      <c r="I1359" t="n">
        <v>0</v>
      </c>
      <c r="J1359" t="n">
        <v>0</v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s="2" t="inlineStr"/>
    </row>
    <row r="1360" ht="15" customHeight="1">
      <c r="A1360" t="inlineStr">
        <is>
          <t>A 863-2024</t>
        </is>
      </c>
      <c r="B1360" s="1" t="n">
        <v>45301.28461805556</v>
      </c>
      <c r="C1360" s="1" t="n">
        <v>45960</v>
      </c>
      <c r="D1360" t="inlineStr">
        <is>
          <t>VÄSTERNORRLANDS LÄN</t>
        </is>
      </c>
      <c r="E1360" t="inlineStr">
        <is>
          <t>ÖRNSKÖLDSVIK</t>
        </is>
      </c>
      <c r="G1360" t="n">
        <v>1.3</v>
      </c>
      <c r="H1360" t="n">
        <v>0</v>
      </c>
      <c r="I1360" t="n">
        <v>0</v>
      </c>
      <c r="J1360" t="n">
        <v>0</v>
      </c>
      <c r="K1360" t="n">
        <v>0</v>
      </c>
      <c r="L1360" t="n">
        <v>0</v>
      </c>
      <c r="M1360" t="n">
        <v>0</v>
      </c>
      <c r="N1360" t="n">
        <v>0</v>
      </c>
      <c r="O1360" t="n">
        <v>0</v>
      </c>
      <c r="P1360" t="n">
        <v>0</v>
      </c>
      <c r="Q1360" t="n">
        <v>0</v>
      </c>
      <c r="R1360" s="2" t="inlineStr"/>
    </row>
    <row r="1361" ht="15" customHeight="1">
      <c r="A1361" t="inlineStr">
        <is>
          <t>A 31693-2024</t>
        </is>
      </c>
      <c r="B1361" s="1" t="n">
        <v>45507.95694444444</v>
      </c>
      <c r="C1361" s="1" t="n">
        <v>45960</v>
      </c>
      <c r="D1361" t="inlineStr">
        <is>
          <t>VÄSTERNORRLANDS LÄN</t>
        </is>
      </c>
      <c r="E1361" t="inlineStr">
        <is>
          <t>ÖRNSKÖLDSVIK</t>
        </is>
      </c>
      <c r="F1361" t="inlineStr">
        <is>
          <t>SCA</t>
        </is>
      </c>
      <c r="G1361" t="n">
        <v>8.9</v>
      </c>
      <c r="H1361" t="n">
        <v>0</v>
      </c>
      <c r="I1361" t="n">
        <v>0</v>
      </c>
      <c r="J1361" t="n">
        <v>0</v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s="2" t="inlineStr"/>
    </row>
    <row r="1362" ht="15" customHeight="1">
      <c r="A1362" t="inlineStr">
        <is>
          <t>A 14645-2025</t>
        </is>
      </c>
      <c r="B1362" s="1" t="n">
        <v>45742</v>
      </c>
      <c r="C1362" s="1" t="n">
        <v>45960</v>
      </c>
      <c r="D1362" t="inlineStr">
        <is>
          <t>VÄSTERNORRLANDS LÄN</t>
        </is>
      </c>
      <c r="E1362" t="inlineStr">
        <is>
          <t>ÖRNSKÖLDSVIK</t>
        </is>
      </c>
      <c r="G1362" t="n">
        <v>1.8</v>
      </c>
      <c r="H1362" t="n">
        <v>0</v>
      </c>
      <c r="I1362" t="n">
        <v>0</v>
      </c>
      <c r="J1362" t="n">
        <v>0</v>
      </c>
      <c r="K1362" t="n">
        <v>0</v>
      </c>
      <c r="L1362" t="n">
        <v>0</v>
      </c>
      <c r="M1362" t="n">
        <v>0</v>
      </c>
      <c r="N1362" t="n">
        <v>0</v>
      </c>
      <c r="O1362" t="n">
        <v>0</v>
      </c>
      <c r="P1362" t="n">
        <v>0</v>
      </c>
      <c r="Q1362" t="n">
        <v>0</v>
      </c>
      <c r="R1362" s="2" t="inlineStr"/>
    </row>
    <row r="1363" ht="15" customHeight="1">
      <c r="A1363" t="inlineStr">
        <is>
          <t>A 50223-2024</t>
        </is>
      </c>
      <c r="B1363" s="1" t="n">
        <v>45600.53878472222</v>
      </c>
      <c r="C1363" s="1" t="n">
        <v>45960</v>
      </c>
      <c r="D1363" t="inlineStr">
        <is>
          <t>VÄSTERNORRLANDS LÄN</t>
        </is>
      </c>
      <c r="E1363" t="inlineStr">
        <is>
          <t>ÖRNSKÖLDSVIK</t>
        </is>
      </c>
      <c r="G1363" t="n">
        <v>1.5</v>
      </c>
      <c r="H1363" t="n">
        <v>0</v>
      </c>
      <c r="I1363" t="n">
        <v>0</v>
      </c>
      <c r="J1363" t="n">
        <v>0</v>
      </c>
      <c r="K1363" t="n">
        <v>0</v>
      </c>
      <c r="L1363" t="n">
        <v>0</v>
      </c>
      <c r="M1363" t="n">
        <v>0</v>
      </c>
      <c r="N1363" t="n">
        <v>0</v>
      </c>
      <c r="O1363" t="n">
        <v>0</v>
      </c>
      <c r="P1363" t="n">
        <v>0</v>
      </c>
      <c r="Q1363" t="n">
        <v>0</v>
      </c>
      <c r="R1363" s="2" t="inlineStr"/>
    </row>
    <row r="1364" ht="15" customHeight="1">
      <c r="A1364" t="inlineStr">
        <is>
          <t>A 68934-2021</t>
        </is>
      </c>
      <c r="B1364" s="1" t="n">
        <v>44529</v>
      </c>
      <c r="C1364" s="1" t="n">
        <v>45960</v>
      </c>
      <c r="D1364" t="inlineStr">
        <is>
          <t>VÄSTERNORRLANDS LÄN</t>
        </is>
      </c>
      <c r="E1364" t="inlineStr">
        <is>
          <t>ÖRNSKÖLDSVIK</t>
        </is>
      </c>
      <c r="G1364" t="n">
        <v>7.2</v>
      </c>
      <c r="H1364" t="n">
        <v>0</v>
      </c>
      <c r="I1364" t="n">
        <v>0</v>
      </c>
      <c r="J1364" t="n">
        <v>0</v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s="2" t="inlineStr"/>
    </row>
    <row r="1365" ht="15" customHeight="1">
      <c r="A1365" t="inlineStr">
        <is>
          <t>A 24175-2023</t>
        </is>
      </c>
      <c r="B1365" s="1" t="n">
        <v>45079</v>
      </c>
      <c r="C1365" s="1" t="n">
        <v>45960</v>
      </c>
      <c r="D1365" t="inlineStr">
        <is>
          <t>VÄSTERNORRLANDS LÄN</t>
        </is>
      </c>
      <c r="E1365" t="inlineStr">
        <is>
          <t>ÖRNSKÖLDSVIK</t>
        </is>
      </c>
      <c r="F1365" t="inlineStr">
        <is>
          <t>Holmen skog AB</t>
        </is>
      </c>
      <c r="G1365" t="n">
        <v>3.5</v>
      </c>
      <c r="H1365" t="n">
        <v>0</v>
      </c>
      <c r="I1365" t="n">
        <v>0</v>
      </c>
      <c r="J1365" t="n">
        <v>0</v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s="2" t="inlineStr"/>
    </row>
    <row r="1366" ht="15" customHeight="1">
      <c r="A1366" t="inlineStr">
        <is>
          <t>A 48304-2024</t>
        </is>
      </c>
      <c r="B1366" s="1" t="n">
        <v>45590.47163194444</v>
      </c>
      <c r="C1366" s="1" t="n">
        <v>45960</v>
      </c>
      <c r="D1366" t="inlineStr">
        <is>
          <t>VÄSTERNORRLANDS LÄN</t>
        </is>
      </c>
      <c r="E1366" t="inlineStr">
        <is>
          <t>ÖRNSKÖLDSVIK</t>
        </is>
      </c>
      <c r="F1366" t="inlineStr">
        <is>
          <t>Holmen skog AB</t>
        </is>
      </c>
      <c r="G1366" t="n">
        <v>1.5</v>
      </c>
      <c r="H1366" t="n">
        <v>0</v>
      </c>
      <c r="I1366" t="n">
        <v>0</v>
      </c>
      <c r="J1366" t="n">
        <v>0</v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s="2" t="inlineStr"/>
    </row>
    <row r="1367" ht="15" customHeight="1">
      <c r="A1367" t="inlineStr">
        <is>
          <t>A 42275-2021</t>
        </is>
      </c>
      <c r="B1367" s="1" t="n">
        <v>44426</v>
      </c>
      <c r="C1367" s="1" t="n">
        <v>45960</v>
      </c>
      <c r="D1367" t="inlineStr">
        <is>
          <t>VÄSTERNORRLANDS LÄN</t>
        </is>
      </c>
      <c r="E1367" t="inlineStr">
        <is>
          <t>ÖRNSKÖLDSVIK</t>
        </is>
      </c>
      <c r="G1367" t="n">
        <v>1.7</v>
      </c>
      <c r="H1367" t="n">
        <v>0</v>
      </c>
      <c r="I1367" t="n">
        <v>0</v>
      </c>
      <c r="J1367" t="n">
        <v>0</v>
      </c>
      <c r="K1367" t="n">
        <v>0</v>
      </c>
      <c r="L1367" t="n">
        <v>0</v>
      </c>
      <c r="M1367" t="n">
        <v>0</v>
      </c>
      <c r="N1367" t="n">
        <v>0</v>
      </c>
      <c r="O1367" t="n">
        <v>0</v>
      </c>
      <c r="P1367" t="n">
        <v>0</v>
      </c>
      <c r="Q1367" t="n">
        <v>0</v>
      </c>
      <c r="R1367" s="2" t="inlineStr"/>
    </row>
    <row r="1368" ht="15" customHeight="1">
      <c r="A1368" t="inlineStr">
        <is>
          <t>A 48884-2024</t>
        </is>
      </c>
      <c r="B1368" s="1" t="n">
        <v>45594</v>
      </c>
      <c r="C1368" s="1" t="n">
        <v>45960</v>
      </c>
      <c r="D1368" t="inlineStr">
        <is>
          <t>VÄSTERNORRLANDS LÄN</t>
        </is>
      </c>
      <c r="E1368" t="inlineStr">
        <is>
          <t>ÖRNSKÖLDSVIK</t>
        </is>
      </c>
      <c r="G1368" t="n">
        <v>2.8</v>
      </c>
      <c r="H1368" t="n">
        <v>0</v>
      </c>
      <c r="I1368" t="n">
        <v>0</v>
      </c>
      <c r="J1368" t="n">
        <v>0</v>
      </c>
      <c r="K1368" t="n">
        <v>0</v>
      </c>
      <c r="L1368" t="n">
        <v>0</v>
      </c>
      <c r="M1368" t="n">
        <v>0</v>
      </c>
      <c r="N1368" t="n">
        <v>0</v>
      </c>
      <c r="O1368" t="n">
        <v>0</v>
      </c>
      <c r="P1368" t="n">
        <v>0</v>
      </c>
      <c r="Q1368" t="n">
        <v>0</v>
      </c>
      <c r="R1368" s="2" t="inlineStr"/>
    </row>
    <row r="1369" ht="15" customHeight="1">
      <c r="A1369" t="inlineStr">
        <is>
          <t>A 6907-2025</t>
        </is>
      </c>
      <c r="B1369" s="1" t="n">
        <v>45701.42153935185</v>
      </c>
      <c r="C1369" s="1" t="n">
        <v>45960</v>
      </c>
      <c r="D1369" t="inlineStr">
        <is>
          <t>VÄSTERNORRLANDS LÄN</t>
        </is>
      </c>
      <c r="E1369" t="inlineStr">
        <is>
          <t>ÖRNSKÖLDSVIK</t>
        </is>
      </c>
      <c r="G1369" t="n">
        <v>1.3</v>
      </c>
      <c r="H1369" t="n">
        <v>0</v>
      </c>
      <c r="I1369" t="n">
        <v>0</v>
      </c>
      <c r="J1369" t="n">
        <v>0</v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s="2" t="inlineStr"/>
    </row>
    <row r="1370" ht="15" customHeight="1">
      <c r="A1370" t="inlineStr">
        <is>
          <t>A 61302-2023</t>
        </is>
      </c>
      <c r="B1370" s="1" t="n">
        <v>45261</v>
      </c>
      <c r="C1370" s="1" t="n">
        <v>45960</v>
      </c>
      <c r="D1370" t="inlineStr">
        <is>
          <t>VÄSTERNORRLANDS LÄN</t>
        </is>
      </c>
      <c r="E1370" t="inlineStr">
        <is>
          <t>ÖRNSKÖLDSVIK</t>
        </is>
      </c>
      <c r="G1370" t="n">
        <v>9</v>
      </c>
      <c r="H1370" t="n">
        <v>0</v>
      </c>
      <c r="I1370" t="n">
        <v>0</v>
      </c>
      <c r="J1370" t="n">
        <v>0</v>
      </c>
      <c r="K1370" t="n">
        <v>0</v>
      </c>
      <c r="L1370" t="n">
        <v>0</v>
      </c>
      <c r="M1370" t="n">
        <v>0</v>
      </c>
      <c r="N1370" t="n">
        <v>0</v>
      </c>
      <c r="O1370" t="n">
        <v>0</v>
      </c>
      <c r="P1370" t="n">
        <v>0</v>
      </c>
      <c r="Q1370" t="n">
        <v>0</v>
      </c>
      <c r="R1370" s="2" t="inlineStr"/>
    </row>
    <row r="1371" ht="15" customHeight="1">
      <c r="A1371" t="inlineStr">
        <is>
          <t>A 61324-2023</t>
        </is>
      </c>
      <c r="B1371" s="1" t="n">
        <v>45261</v>
      </c>
      <c r="C1371" s="1" t="n">
        <v>45960</v>
      </c>
      <c r="D1371" t="inlineStr">
        <is>
          <t>VÄSTERNORRLANDS LÄN</t>
        </is>
      </c>
      <c r="E1371" t="inlineStr">
        <is>
          <t>ÖRNSKÖLDSVIK</t>
        </is>
      </c>
      <c r="G1371" t="n">
        <v>1</v>
      </c>
      <c r="H1371" t="n">
        <v>0</v>
      </c>
      <c r="I1371" t="n">
        <v>0</v>
      </c>
      <c r="J1371" t="n">
        <v>0</v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s="2" t="inlineStr"/>
    </row>
    <row r="1372" ht="15" customHeight="1">
      <c r="A1372" t="inlineStr">
        <is>
          <t>A 16117-2025</t>
        </is>
      </c>
      <c r="B1372" s="1" t="n">
        <v>45750.39258101852</v>
      </c>
      <c r="C1372" s="1" t="n">
        <v>45960</v>
      </c>
      <c r="D1372" t="inlineStr">
        <is>
          <t>VÄSTERNORRLANDS LÄN</t>
        </is>
      </c>
      <c r="E1372" t="inlineStr">
        <is>
          <t>ÖRNSKÖLDSVIK</t>
        </is>
      </c>
      <c r="F1372" t="inlineStr">
        <is>
          <t>Holmen skog AB</t>
        </is>
      </c>
      <c r="G1372" t="n">
        <v>3.8</v>
      </c>
      <c r="H1372" t="n">
        <v>0</v>
      </c>
      <c r="I1372" t="n">
        <v>0</v>
      </c>
      <c r="J1372" t="n">
        <v>0</v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s="2" t="inlineStr"/>
    </row>
    <row r="1373" ht="15" customHeight="1">
      <c r="A1373" t="inlineStr">
        <is>
          <t>A 60227-2021</t>
        </is>
      </c>
      <c r="B1373" s="1" t="n">
        <v>44495</v>
      </c>
      <c r="C1373" s="1" t="n">
        <v>45960</v>
      </c>
      <c r="D1373" t="inlineStr">
        <is>
          <t>VÄSTERNORRLANDS LÄN</t>
        </is>
      </c>
      <c r="E1373" t="inlineStr">
        <is>
          <t>ÖRNSKÖLDSVIK</t>
        </is>
      </c>
      <c r="G1373" t="n">
        <v>9.300000000000001</v>
      </c>
      <c r="H1373" t="n">
        <v>0</v>
      </c>
      <c r="I1373" t="n">
        <v>0</v>
      </c>
      <c r="J1373" t="n">
        <v>0</v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s="2" t="inlineStr"/>
    </row>
    <row r="1374" ht="15" customHeight="1">
      <c r="A1374" t="inlineStr">
        <is>
          <t>A 21590-2022</t>
        </is>
      </c>
      <c r="B1374" s="1" t="n">
        <v>44706</v>
      </c>
      <c r="C1374" s="1" t="n">
        <v>45960</v>
      </c>
      <c r="D1374" t="inlineStr">
        <is>
          <t>VÄSTERNORRLANDS LÄN</t>
        </is>
      </c>
      <c r="E1374" t="inlineStr">
        <is>
          <t>ÖRNSKÖLDSVIK</t>
        </is>
      </c>
      <c r="G1374" t="n">
        <v>1.7</v>
      </c>
      <c r="H1374" t="n">
        <v>0</v>
      </c>
      <c r="I1374" t="n">
        <v>0</v>
      </c>
      <c r="J1374" t="n">
        <v>0</v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s="2" t="inlineStr"/>
    </row>
    <row r="1375" ht="15" customHeight="1">
      <c r="A1375" t="inlineStr">
        <is>
          <t>A 42139-2024</t>
        </is>
      </c>
      <c r="B1375" s="1" t="n">
        <v>45562.42746527777</v>
      </c>
      <c r="C1375" s="1" t="n">
        <v>45960</v>
      </c>
      <c r="D1375" t="inlineStr">
        <is>
          <t>VÄSTERNORRLANDS LÄN</t>
        </is>
      </c>
      <c r="E1375" t="inlineStr">
        <is>
          <t>ÖRNSKÖLDSVIK</t>
        </is>
      </c>
      <c r="F1375" t="inlineStr">
        <is>
          <t>Holmen skog AB</t>
        </is>
      </c>
      <c r="G1375" t="n">
        <v>2.1</v>
      </c>
      <c r="H1375" t="n">
        <v>0</v>
      </c>
      <c r="I1375" t="n">
        <v>0</v>
      </c>
      <c r="J1375" t="n">
        <v>0</v>
      </c>
      <c r="K1375" t="n">
        <v>0</v>
      </c>
      <c r="L1375" t="n">
        <v>0</v>
      </c>
      <c r="M1375" t="n">
        <v>0</v>
      </c>
      <c r="N1375" t="n">
        <v>0</v>
      </c>
      <c r="O1375" t="n">
        <v>0</v>
      </c>
      <c r="P1375" t="n">
        <v>0</v>
      </c>
      <c r="Q1375" t="n">
        <v>0</v>
      </c>
      <c r="R1375" s="2" t="inlineStr"/>
    </row>
    <row r="1376" ht="15" customHeight="1">
      <c r="A1376" t="inlineStr">
        <is>
          <t>A 10480-2025</t>
        </is>
      </c>
      <c r="B1376" s="1" t="n">
        <v>45721.32282407407</v>
      </c>
      <c r="C1376" s="1" t="n">
        <v>45960</v>
      </c>
      <c r="D1376" t="inlineStr">
        <is>
          <t>VÄSTERNORRLANDS LÄN</t>
        </is>
      </c>
      <c r="E1376" t="inlineStr">
        <is>
          <t>ÖRNSKÖLDSVIK</t>
        </is>
      </c>
      <c r="G1376" t="n">
        <v>0.5</v>
      </c>
      <c r="H1376" t="n">
        <v>0</v>
      </c>
      <c r="I1376" t="n">
        <v>0</v>
      </c>
      <c r="J1376" t="n">
        <v>0</v>
      </c>
      <c r="K1376" t="n">
        <v>0</v>
      </c>
      <c r="L1376" t="n">
        <v>0</v>
      </c>
      <c r="M1376" t="n">
        <v>0</v>
      </c>
      <c r="N1376" t="n">
        <v>0</v>
      </c>
      <c r="O1376" t="n">
        <v>0</v>
      </c>
      <c r="P1376" t="n">
        <v>0</v>
      </c>
      <c r="Q1376" t="n">
        <v>0</v>
      </c>
      <c r="R1376" s="2" t="inlineStr"/>
    </row>
    <row r="1377" ht="15" customHeight="1">
      <c r="A1377" t="inlineStr">
        <is>
          <t>A 37736-2023</t>
        </is>
      </c>
      <c r="B1377" s="1" t="n">
        <v>45159</v>
      </c>
      <c r="C1377" s="1" t="n">
        <v>45960</v>
      </c>
      <c r="D1377" t="inlineStr">
        <is>
          <t>VÄSTERNORRLANDS LÄN</t>
        </is>
      </c>
      <c r="E1377" t="inlineStr">
        <is>
          <t>ÖRNSKÖLDSVIK</t>
        </is>
      </c>
      <c r="F1377" t="inlineStr">
        <is>
          <t>Holmen skog AB</t>
        </is>
      </c>
      <c r="G1377" t="n">
        <v>3.2</v>
      </c>
      <c r="H1377" t="n">
        <v>0</v>
      </c>
      <c r="I1377" t="n">
        <v>0</v>
      </c>
      <c r="J1377" t="n">
        <v>0</v>
      </c>
      <c r="K1377" t="n">
        <v>0</v>
      </c>
      <c r="L1377" t="n">
        <v>0</v>
      </c>
      <c r="M1377" t="n">
        <v>0</v>
      </c>
      <c r="N1377" t="n">
        <v>0</v>
      </c>
      <c r="O1377" t="n">
        <v>0</v>
      </c>
      <c r="P1377" t="n">
        <v>0</v>
      </c>
      <c r="Q1377" t="n">
        <v>0</v>
      </c>
      <c r="R1377" s="2" t="inlineStr"/>
    </row>
    <row r="1378" ht="15" customHeight="1">
      <c r="A1378" t="inlineStr">
        <is>
          <t>A 31256-2023</t>
        </is>
      </c>
      <c r="B1378" s="1" t="n">
        <v>45114</v>
      </c>
      <c r="C1378" s="1" t="n">
        <v>45960</v>
      </c>
      <c r="D1378" t="inlineStr">
        <is>
          <t>VÄSTERNORRLANDS LÄN</t>
        </is>
      </c>
      <c r="E1378" t="inlineStr">
        <is>
          <t>ÖRNSKÖLDSVIK</t>
        </is>
      </c>
      <c r="F1378" t="inlineStr">
        <is>
          <t>Holmen skog AB</t>
        </is>
      </c>
      <c r="G1378" t="n">
        <v>2</v>
      </c>
      <c r="H1378" t="n">
        <v>0</v>
      </c>
      <c r="I1378" t="n">
        <v>0</v>
      </c>
      <c r="J1378" t="n">
        <v>0</v>
      </c>
      <c r="K1378" t="n">
        <v>0</v>
      </c>
      <c r="L1378" t="n">
        <v>0</v>
      </c>
      <c r="M1378" t="n">
        <v>0</v>
      </c>
      <c r="N1378" t="n">
        <v>0</v>
      </c>
      <c r="O1378" t="n">
        <v>0</v>
      </c>
      <c r="P1378" t="n">
        <v>0</v>
      </c>
      <c r="Q1378" t="n">
        <v>0</v>
      </c>
      <c r="R1378" s="2" t="inlineStr"/>
    </row>
    <row r="1379" ht="15" customHeight="1">
      <c r="A1379" t="inlineStr">
        <is>
          <t>A 73763-2021</t>
        </is>
      </c>
      <c r="B1379" s="1" t="n">
        <v>44552</v>
      </c>
      <c r="C1379" s="1" t="n">
        <v>45960</v>
      </c>
      <c r="D1379" t="inlineStr">
        <is>
          <t>VÄSTERNORRLANDS LÄN</t>
        </is>
      </c>
      <c r="E1379" t="inlineStr">
        <is>
          <t>ÖRNSKÖLDSVIK</t>
        </is>
      </c>
      <c r="G1379" t="n">
        <v>0.5</v>
      </c>
      <c r="H1379" t="n">
        <v>0</v>
      </c>
      <c r="I1379" t="n">
        <v>0</v>
      </c>
      <c r="J1379" t="n">
        <v>0</v>
      </c>
      <c r="K1379" t="n">
        <v>0</v>
      </c>
      <c r="L1379" t="n">
        <v>0</v>
      </c>
      <c r="M1379" t="n">
        <v>0</v>
      </c>
      <c r="N1379" t="n">
        <v>0</v>
      </c>
      <c r="O1379" t="n">
        <v>0</v>
      </c>
      <c r="P1379" t="n">
        <v>0</v>
      </c>
      <c r="Q1379" t="n">
        <v>0</v>
      </c>
      <c r="R1379" s="2" t="inlineStr"/>
    </row>
    <row r="1380" ht="15" customHeight="1">
      <c r="A1380" t="inlineStr">
        <is>
          <t>A 54841-2024</t>
        </is>
      </c>
      <c r="B1380" s="1" t="n">
        <v>45618</v>
      </c>
      <c r="C1380" s="1" t="n">
        <v>45960</v>
      </c>
      <c r="D1380" t="inlineStr">
        <is>
          <t>VÄSTERNORRLANDS LÄN</t>
        </is>
      </c>
      <c r="E1380" t="inlineStr">
        <is>
          <t>ÖRNSKÖLDSVIK</t>
        </is>
      </c>
      <c r="G1380" t="n">
        <v>2.8</v>
      </c>
      <c r="H1380" t="n">
        <v>0</v>
      </c>
      <c r="I1380" t="n">
        <v>0</v>
      </c>
      <c r="J1380" t="n">
        <v>0</v>
      </c>
      <c r="K1380" t="n">
        <v>0</v>
      </c>
      <c r="L1380" t="n">
        <v>0</v>
      </c>
      <c r="M1380" t="n">
        <v>0</v>
      </c>
      <c r="N1380" t="n">
        <v>0</v>
      </c>
      <c r="O1380" t="n">
        <v>0</v>
      </c>
      <c r="P1380" t="n">
        <v>0</v>
      </c>
      <c r="Q1380" t="n">
        <v>0</v>
      </c>
      <c r="R1380" s="2" t="inlineStr"/>
    </row>
    <row r="1381" ht="15" customHeight="1">
      <c r="A1381" t="inlineStr">
        <is>
          <t>A 24994-2023</t>
        </is>
      </c>
      <c r="B1381" s="1" t="n">
        <v>45085.64601851852</v>
      </c>
      <c r="C1381" s="1" t="n">
        <v>45960</v>
      </c>
      <c r="D1381" t="inlineStr">
        <is>
          <t>VÄSTERNORRLANDS LÄN</t>
        </is>
      </c>
      <c r="E1381" t="inlineStr">
        <is>
          <t>ÖRNSKÖLDSVIK</t>
        </is>
      </c>
      <c r="F1381" t="inlineStr">
        <is>
          <t>Holmen skog AB</t>
        </is>
      </c>
      <c r="G1381" t="n">
        <v>1.6</v>
      </c>
      <c r="H1381" t="n">
        <v>0</v>
      </c>
      <c r="I1381" t="n">
        <v>0</v>
      </c>
      <c r="J1381" t="n">
        <v>0</v>
      </c>
      <c r="K1381" t="n">
        <v>0</v>
      </c>
      <c r="L1381" t="n">
        <v>0</v>
      </c>
      <c r="M1381" t="n">
        <v>0</v>
      </c>
      <c r="N1381" t="n">
        <v>0</v>
      </c>
      <c r="O1381" t="n">
        <v>0</v>
      </c>
      <c r="P1381" t="n">
        <v>0</v>
      </c>
      <c r="Q1381" t="n">
        <v>0</v>
      </c>
      <c r="R1381" s="2" t="inlineStr"/>
    </row>
    <row r="1382" ht="15" customHeight="1">
      <c r="A1382" t="inlineStr">
        <is>
          <t>A 21122-2024</t>
        </is>
      </c>
      <c r="B1382" s="1" t="n">
        <v>45440</v>
      </c>
      <c r="C1382" s="1" t="n">
        <v>45960</v>
      </c>
      <c r="D1382" t="inlineStr">
        <is>
          <t>VÄSTERNORRLANDS LÄN</t>
        </is>
      </c>
      <c r="E1382" t="inlineStr">
        <is>
          <t>ÖRNSKÖLDSVIK</t>
        </is>
      </c>
      <c r="G1382" t="n">
        <v>1</v>
      </c>
      <c r="H1382" t="n">
        <v>0</v>
      </c>
      <c r="I1382" t="n">
        <v>0</v>
      </c>
      <c r="J1382" t="n">
        <v>0</v>
      </c>
      <c r="K1382" t="n">
        <v>0</v>
      </c>
      <c r="L1382" t="n">
        <v>0</v>
      </c>
      <c r="M1382" t="n">
        <v>0</v>
      </c>
      <c r="N1382" t="n">
        <v>0</v>
      </c>
      <c r="O1382" t="n">
        <v>0</v>
      </c>
      <c r="P1382" t="n">
        <v>0</v>
      </c>
      <c r="Q1382" t="n">
        <v>0</v>
      </c>
      <c r="R1382" s="2" t="inlineStr"/>
    </row>
    <row r="1383" ht="15" customHeight="1">
      <c r="A1383" t="inlineStr">
        <is>
          <t>A 21125-2024</t>
        </is>
      </c>
      <c r="B1383" s="1" t="n">
        <v>45440.34047453704</v>
      </c>
      <c r="C1383" s="1" t="n">
        <v>45960</v>
      </c>
      <c r="D1383" t="inlineStr">
        <is>
          <t>VÄSTERNORRLANDS LÄN</t>
        </is>
      </c>
      <c r="E1383" t="inlineStr">
        <is>
          <t>ÖRNSKÖLDSVIK</t>
        </is>
      </c>
      <c r="G1383" t="n">
        <v>0.7</v>
      </c>
      <c r="H1383" t="n">
        <v>0</v>
      </c>
      <c r="I1383" t="n">
        <v>0</v>
      </c>
      <c r="J1383" t="n">
        <v>0</v>
      </c>
      <c r="K1383" t="n">
        <v>0</v>
      </c>
      <c r="L1383" t="n">
        <v>0</v>
      </c>
      <c r="M1383" t="n">
        <v>0</v>
      </c>
      <c r="N1383" t="n">
        <v>0</v>
      </c>
      <c r="O1383" t="n">
        <v>0</v>
      </c>
      <c r="P1383" t="n">
        <v>0</v>
      </c>
      <c r="Q1383" t="n">
        <v>0</v>
      </c>
      <c r="R1383" s="2" t="inlineStr"/>
    </row>
    <row r="1384" ht="15" customHeight="1">
      <c r="A1384" t="inlineStr">
        <is>
          <t>A 29810-2024</t>
        </is>
      </c>
      <c r="B1384" s="1" t="n">
        <v>45485.53798611111</v>
      </c>
      <c r="C1384" s="1" t="n">
        <v>45960</v>
      </c>
      <c r="D1384" t="inlineStr">
        <is>
          <t>VÄSTERNORRLANDS LÄN</t>
        </is>
      </c>
      <c r="E1384" t="inlineStr">
        <is>
          <t>ÖRNSKÖLDSVIK</t>
        </is>
      </c>
      <c r="F1384" t="inlineStr">
        <is>
          <t>Holmen skog AB</t>
        </is>
      </c>
      <c r="G1384" t="n">
        <v>1.7</v>
      </c>
      <c r="H1384" t="n">
        <v>0</v>
      </c>
      <c r="I1384" t="n">
        <v>0</v>
      </c>
      <c r="J1384" t="n">
        <v>0</v>
      </c>
      <c r="K1384" t="n">
        <v>0</v>
      </c>
      <c r="L1384" t="n">
        <v>0</v>
      </c>
      <c r="M1384" t="n">
        <v>0</v>
      </c>
      <c r="N1384" t="n">
        <v>0</v>
      </c>
      <c r="O1384" t="n">
        <v>0</v>
      </c>
      <c r="P1384" t="n">
        <v>0</v>
      </c>
      <c r="Q1384" t="n">
        <v>0</v>
      </c>
      <c r="R1384" s="2" t="inlineStr"/>
    </row>
    <row r="1385" ht="15" customHeight="1">
      <c r="A1385" t="inlineStr">
        <is>
          <t>A 21136-2024</t>
        </is>
      </c>
      <c r="B1385" s="1" t="n">
        <v>45440</v>
      </c>
      <c r="C1385" s="1" t="n">
        <v>45960</v>
      </c>
      <c r="D1385" t="inlineStr">
        <is>
          <t>VÄSTERNORRLANDS LÄN</t>
        </is>
      </c>
      <c r="E1385" t="inlineStr">
        <is>
          <t>ÖRNSKÖLDSVIK</t>
        </is>
      </c>
      <c r="G1385" t="n">
        <v>0.8</v>
      </c>
      <c r="H1385" t="n">
        <v>0</v>
      </c>
      <c r="I1385" t="n">
        <v>0</v>
      </c>
      <c r="J1385" t="n">
        <v>0</v>
      </c>
      <c r="K1385" t="n">
        <v>0</v>
      </c>
      <c r="L1385" t="n">
        <v>0</v>
      </c>
      <c r="M1385" t="n">
        <v>0</v>
      </c>
      <c r="N1385" t="n">
        <v>0</v>
      </c>
      <c r="O1385" t="n">
        <v>0</v>
      </c>
      <c r="P1385" t="n">
        <v>0</v>
      </c>
      <c r="Q1385" t="n">
        <v>0</v>
      </c>
      <c r="R1385" s="2" t="inlineStr"/>
    </row>
    <row r="1386" ht="15" customHeight="1">
      <c r="A1386" t="inlineStr">
        <is>
          <t>A 21138-2024</t>
        </is>
      </c>
      <c r="B1386" s="1" t="n">
        <v>45440.37989583334</v>
      </c>
      <c r="C1386" s="1" t="n">
        <v>45960</v>
      </c>
      <c r="D1386" t="inlineStr">
        <is>
          <t>VÄSTERNORRLANDS LÄN</t>
        </is>
      </c>
      <c r="E1386" t="inlineStr">
        <is>
          <t>ÖRNSKÖLDSVIK</t>
        </is>
      </c>
      <c r="G1386" t="n">
        <v>0.5</v>
      </c>
      <c r="H1386" t="n">
        <v>0</v>
      </c>
      <c r="I1386" t="n">
        <v>0</v>
      </c>
      <c r="J1386" t="n">
        <v>0</v>
      </c>
      <c r="K1386" t="n">
        <v>0</v>
      </c>
      <c r="L1386" t="n">
        <v>0</v>
      </c>
      <c r="M1386" t="n">
        <v>0</v>
      </c>
      <c r="N1386" t="n">
        <v>0</v>
      </c>
      <c r="O1386" t="n">
        <v>0</v>
      </c>
      <c r="P1386" t="n">
        <v>0</v>
      </c>
      <c r="Q1386" t="n">
        <v>0</v>
      </c>
      <c r="R1386" s="2" t="inlineStr"/>
    </row>
    <row r="1387" ht="15" customHeight="1">
      <c r="A1387" t="inlineStr">
        <is>
          <t>A 9285-2024</t>
        </is>
      </c>
      <c r="B1387" s="1" t="n">
        <v>45358.64868055555</v>
      </c>
      <c r="C1387" s="1" t="n">
        <v>45960</v>
      </c>
      <c r="D1387" t="inlineStr">
        <is>
          <t>VÄSTERNORRLANDS LÄN</t>
        </is>
      </c>
      <c r="E1387" t="inlineStr">
        <is>
          <t>ÖRNSKÖLDSVIK</t>
        </is>
      </c>
      <c r="G1387" t="n">
        <v>1.9</v>
      </c>
      <c r="H1387" t="n">
        <v>0</v>
      </c>
      <c r="I1387" t="n">
        <v>0</v>
      </c>
      <c r="J1387" t="n">
        <v>0</v>
      </c>
      <c r="K1387" t="n">
        <v>0</v>
      </c>
      <c r="L1387" t="n">
        <v>0</v>
      </c>
      <c r="M1387" t="n">
        <v>0</v>
      </c>
      <c r="N1387" t="n">
        <v>0</v>
      </c>
      <c r="O1387" t="n">
        <v>0</v>
      </c>
      <c r="P1387" t="n">
        <v>0</v>
      </c>
      <c r="Q1387" t="n">
        <v>0</v>
      </c>
      <c r="R1387" s="2" t="inlineStr"/>
    </row>
    <row r="1388" ht="15" customHeight="1">
      <c r="A1388" t="inlineStr">
        <is>
          <t>A 57469-2023</t>
        </is>
      </c>
      <c r="B1388" s="1" t="n">
        <v>45240</v>
      </c>
      <c r="C1388" s="1" t="n">
        <v>45960</v>
      </c>
      <c r="D1388" t="inlineStr">
        <is>
          <t>VÄSTERNORRLANDS LÄN</t>
        </is>
      </c>
      <c r="E1388" t="inlineStr">
        <is>
          <t>ÖRNSKÖLDSVIK</t>
        </is>
      </c>
      <c r="G1388" t="n">
        <v>0.4</v>
      </c>
      <c r="H1388" t="n">
        <v>0</v>
      </c>
      <c r="I1388" t="n">
        <v>0</v>
      </c>
      <c r="J1388" t="n">
        <v>0</v>
      </c>
      <c r="K1388" t="n">
        <v>0</v>
      </c>
      <c r="L1388" t="n">
        <v>0</v>
      </c>
      <c r="M1388" t="n">
        <v>0</v>
      </c>
      <c r="N1388" t="n">
        <v>0</v>
      </c>
      <c r="O1388" t="n">
        <v>0</v>
      </c>
      <c r="P1388" t="n">
        <v>0</v>
      </c>
      <c r="Q1388" t="n">
        <v>0</v>
      </c>
      <c r="R1388" s="2" t="inlineStr"/>
    </row>
    <row r="1389" ht="15" customHeight="1">
      <c r="A1389" t="inlineStr">
        <is>
          <t>A 57480-2023</t>
        </is>
      </c>
      <c r="B1389" s="1" t="n">
        <v>45240</v>
      </c>
      <c r="C1389" s="1" t="n">
        <v>45960</v>
      </c>
      <c r="D1389" t="inlineStr">
        <is>
          <t>VÄSTERNORRLANDS LÄN</t>
        </is>
      </c>
      <c r="E1389" t="inlineStr">
        <is>
          <t>ÖRNSKÖLDSVIK</t>
        </is>
      </c>
      <c r="G1389" t="n">
        <v>2.2</v>
      </c>
      <c r="H1389" t="n">
        <v>0</v>
      </c>
      <c r="I1389" t="n">
        <v>0</v>
      </c>
      <c r="J1389" t="n">
        <v>0</v>
      </c>
      <c r="K1389" t="n">
        <v>0</v>
      </c>
      <c r="L1389" t="n">
        <v>0</v>
      </c>
      <c r="M1389" t="n">
        <v>0</v>
      </c>
      <c r="N1389" t="n">
        <v>0</v>
      </c>
      <c r="O1389" t="n">
        <v>0</v>
      </c>
      <c r="P1389" t="n">
        <v>0</v>
      </c>
      <c r="Q1389" t="n">
        <v>0</v>
      </c>
      <c r="R1389" s="2" t="inlineStr"/>
    </row>
    <row r="1390" ht="15" customHeight="1">
      <c r="A1390" t="inlineStr">
        <is>
          <t>A 43986-2023</t>
        </is>
      </c>
      <c r="B1390" s="1" t="n">
        <v>45187</v>
      </c>
      <c r="C1390" s="1" t="n">
        <v>45960</v>
      </c>
      <c r="D1390" t="inlineStr">
        <is>
          <t>VÄSTERNORRLANDS LÄN</t>
        </is>
      </c>
      <c r="E1390" t="inlineStr">
        <is>
          <t>ÖRNSKÖLDSVIK</t>
        </is>
      </c>
      <c r="F1390" t="inlineStr">
        <is>
          <t>SCA</t>
        </is>
      </c>
      <c r="G1390" t="n">
        <v>11.2</v>
      </c>
      <c r="H1390" t="n">
        <v>0</v>
      </c>
      <c r="I1390" t="n">
        <v>0</v>
      </c>
      <c r="J1390" t="n">
        <v>0</v>
      </c>
      <c r="K1390" t="n">
        <v>0</v>
      </c>
      <c r="L1390" t="n">
        <v>0</v>
      </c>
      <c r="M1390" t="n">
        <v>0</v>
      </c>
      <c r="N1390" t="n">
        <v>0</v>
      </c>
      <c r="O1390" t="n">
        <v>0</v>
      </c>
      <c r="P1390" t="n">
        <v>0</v>
      </c>
      <c r="Q1390" t="n">
        <v>0</v>
      </c>
      <c r="R1390" s="2" t="inlineStr"/>
    </row>
    <row r="1391" ht="15" customHeight="1">
      <c r="A1391" t="inlineStr">
        <is>
          <t>A 34847-2023</t>
        </is>
      </c>
      <c r="B1391" s="1" t="n">
        <v>45141.95984953704</v>
      </c>
      <c r="C1391" s="1" t="n">
        <v>45960</v>
      </c>
      <c r="D1391" t="inlineStr">
        <is>
          <t>VÄSTERNORRLANDS LÄN</t>
        </is>
      </c>
      <c r="E1391" t="inlineStr">
        <is>
          <t>ÖRNSKÖLDSVIK</t>
        </is>
      </c>
      <c r="F1391" t="inlineStr">
        <is>
          <t>SCA</t>
        </is>
      </c>
      <c r="G1391" t="n">
        <v>4.4</v>
      </c>
      <c r="H1391" t="n">
        <v>0</v>
      </c>
      <c r="I1391" t="n">
        <v>0</v>
      </c>
      <c r="J1391" t="n">
        <v>0</v>
      </c>
      <c r="K1391" t="n">
        <v>0</v>
      </c>
      <c r="L1391" t="n">
        <v>0</v>
      </c>
      <c r="M1391" t="n">
        <v>0</v>
      </c>
      <c r="N1391" t="n">
        <v>0</v>
      </c>
      <c r="O1391" t="n">
        <v>0</v>
      </c>
      <c r="P1391" t="n">
        <v>0</v>
      </c>
      <c r="Q1391" t="n">
        <v>0</v>
      </c>
      <c r="R1391" s="2" t="inlineStr"/>
    </row>
    <row r="1392" ht="15" customHeight="1">
      <c r="A1392" t="inlineStr">
        <is>
          <t>A 25246-2024</t>
        </is>
      </c>
      <c r="B1392" s="1" t="n">
        <v>45462.60493055556</v>
      </c>
      <c r="C1392" s="1" t="n">
        <v>45960</v>
      </c>
      <c r="D1392" t="inlineStr">
        <is>
          <t>VÄSTERNORRLANDS LÄN</t>
        </is>
      </c>
      <c r="E1392" t="inlineStr">
        <is>
          <t>ÖRNSKÖLDSVIK</t>
        </is>
      </c>
      <c r="F1392" t="inlineStr">
        <is>
          <t>Holmen skog AB</t>
        </is>
      </c>
      <c r="G1392" t="n">
        <v>2.3</v>
      </c>
      <c r="H1392" t="n">
        <v>0</v>
      </c>
      <c r="I1392" t="n">
        <v>0</v>
      </c>
      <c r="J1392" t="n">
        <v>0</v>
      </c>
      <c r="K1392" t="n">
        <v>0</v>
      </c>
      <c r="L1392" t="n">
        <v>0</v>
      </c>
      <c r="M1392" t="n">
        <v>0</v>
      </c>
      <c r="N1392" t="n">
        <v>0</v>
      </c>
      <c r="O1392" t="n">
        <v>0</v>
      </c>
      <c r="P1392" t="n">
        <v>0</v>
      </c>
      <c r="Q1392" t="n">
        <v>0</v>
      </c>
      <c r="R1392" s="2" t="inlineStr"/>
    </row>
    <row r="1393" ht="15" customHeight="1">
      <c r="A1393" t="inlineStr">
        <is>
          <t>A 61144-2023</t>
        </is>
      </c>
      <c r="B1393" s="1" t="n">
        <v>45261.96729166667</v>
      </c>
      <c r="C1393" s="1" t="n">
        <v>45960</v>
      </c>
      <c r="D1393" t="inlineStr">
        <is>
          <t>VÄSTERNORRLANDS LÄN</t>
        </is>
      </c>
      <c r="E1393" t="inlineStr">
        <is>
          <t>ÖRNSKÖLDSVIK</t>
        </is>
      </c>
      <c r="F1393" t="inlineStr">
        <is>
          <t>SCA</t>
        </is>
      </c>
      <c r="G1393" t="n">
        <v>10.5</v>
      </c>
      <c r="H1393" t="n">
        <v>0</v>
      </c>
      <c r="I1393" t="n">
        <v>0</v>
      </c>
      <c r="J1393" t="n">
        <v>0</v>
      </c>
      <c r="K1393" t="n">
        <v>0</v>
      </c>
      <c r="L1393" t="n">
        <v>0</v>
      </c>
      <c r="M1393" t="n">
        <v>0</v>
      </c>
      <c r="N1393" t="n">
        <v>0</v>
      </c>
      <c r="O1393" t="n">
        <v>0</v>
      </c>
      <c r="P1393" t="n">
        <v>0</v>
      </c>
      <c r="Q1393" t="n">
        <v>0</v>
      </c>
      <c r="R1393" s="2" t="inlineStr"/>
    </row>
    <row r="1394" ht="15" customHeight="1">
      <c r="A1394" t="inlineStr">
        <is>
          <t>A 68753-2021</t>
        </is>
      </c>
      <c r="B1394" s="1" t="n">
        <v>44529</v>
      </c>
      <c r="C1394" s="1" t="n">
        <v>45960</v>
      </c>
      <c r="D1394" t="inlineStr">
        <is>
          <t>VÄSTERNORRLANDS LÄN</t>
        </is>
      </c>
      <c r="E1394" t="inlineStr">
        <is>
          <t>ÖRNSKÖLDSVIK</t>
        </is>
      </c>
      <c r="G1394" t="n">
        <v>2.1</v>
      </c>
      <c r="H1394" t="n">
        <v>0</v>
      </c>
      <c r="I1394" t="n">
        <v>0</v>
      </c>
      <c r="J1394" t="n">
        <v>0</v>
      </c>
      <c r="K1394" t="n">
        <v>0</v>
      </c>
      <c r="L1394" t="n">
        <v>0</v>
      </c>
      <c r="M1394" t="n">
        <v>0</v>
      </c>
      <c r="N1394" t="n">
        <v>0</v>
      </c>
      <c r="O1394" t="n">
        <v>0</v>
      </c>
      <c r="P1394" t="n">
        <v>0</v>
      </c>
      <c r="Q1394" t="n">
        <v>0</v>
      </c>
      <c r="R1394" s="2" t="inlineStr"/>
    </row>
    <row r="1395" ht="15" customHeight="1">
      <c r="A1395" t="inlineStr">
        <is>
          <t>A 10526-2025</t>
        </is>
      </c>
      <c r="B1395" s="1" t="n">
        <v>45721</v>
      </c>
      <c r="C1395" s="1" t="n">
        <v>45960</v>
      </c>
      <c r="D1395" t="inlineStr">
        <is>
          <t>VÄSTERNORRLANDS LÄN</t>
        </is>
      </c>
      <c r="E1395" t="inlineStr">
        <is>
          <t>ÖRNSKÖLDSVIK</t>
        </is>
      </c>
      <c r="G1395" t="n">
        <v>1.9</v>
      </c>
      <c r="H1395" t="n">
        <v>0</v>
      </c>
      <c r="I1395" t="n">
        <v>0</v>
      </c>
      <c r="J1395" t="n">
        <v>0</v>
      </c>
      <c r="K1395" t="n">
        <v>0</v>
      </c>
      <c r="L1395" t="n">
        <v>0</v>
      </c>
      <c r="M1395" t="n">
        <v>0</v>
      </c>
      <c r="N1395" t="n">
        <v>0</v>
      </c>
      <c r="O1395" t="n">
        <v>0</v>
      </c>
      <c r="P1395" t="n">
        <v>0</v>
      </c>
      <c r="Q1395" t="n">
        <v>0</v>
      </c>
      <c r="R1395" s="2" t="inlineStr"/>
    </row>
    <row r="1396" ht="15" customHeight="1">
      <c r="A1396" t="inlineStr">
        <is>
          <t>A 35379-2023</t>
        </is>
      </c>
      <c r="B1396" s="1" t="n">
        <v>45145</v>
      </c>
      <c r="C1396" s="1" t="n">
        <v>45960</v>
      </c>
      <c r="D1396" t="inlineStr">
        <is>
          <t>VÄSTERNORRLANDS LÄN</t>
        </is>
      </c>
      <c r="E1396" t="inlineStr">
        <is>
          <t>ÖRNSKÖLDSVIK</t>
        </is>
      </c>
      <c r="G1396" t="n">
        <v>0.8</v>
      </c>
      <c r="H1396" t="n">
        <v>0</v>
      </c>
      <c r="I1396" t="n">
        <v>0</v>
      </c>
      <c r="J1396" t="n">
        <v>0</v>
      </c>
      <c r="K1396" t="n">
        <v>0</v>
      </c>
      <c r="L1396" t="n">
        <v>0</v>
      </c>
      <c r="M1396" t="n">
        <v>0</v>
      </c>
      <c r="N1396" t="n">
        <v>0</v>
      </c>
      <c r="O1396" t="n">
        <v>0</v>
      </c>
      <c r="P1396" t="n">
        <v>0</v>
      </c>
      <c r="Q1396" t="n">
        <v>0</v>
      </c>
      <c r="R1396" s="2" t="inlineStr"/>
    </row>
    <row r="1397" ht="15" customHeight="1">
      <c r="A1397" t="inlineStr">
        <is>
          <t>A 59040-2024</t>
        </is>
      </c>
      <c r="B1397" s="1" t="n">
        <v>45636.71914351852</v>
      </c>
      <c r="C1397" s="1" t="n">
        <v>45960</v>
      </c>
      <c r="D1397" t="inlineStr">
        <is>
          <t>VÄSTERNORRLANDS LÄN</t>
        </is>
      </c>
      <c r="E1397" t="inlineStr">
        <is>
          <t>ÖRNSKÖLDSVIK</t>
        </is>
      </c>
      <c r="F1397" t="inlineStr">
        <is>
          <t>SCA</t>
        </is>
      </c>
      <c r="G1397" t="n">
        <v>2.3</v>
      </c>
      <c r="H1397" t="n">
        <v>0</v>
      </c>
      <c r="I1397" t="n">
        <v>0</v>
      </c>
      <c r="J1397" t="n">
        <v>0</v>
      </c>
      <c r="K1397" t="n">
        <v>0</v>
      </c>
      <c r="L1397" t="n">
        <v>0</v>
      </c>
      <c r="M1397" t="n">
        <v>0</v>
      </c>
      <c r="N1397" t="n">
        <v>0</v>
      </c>
      <c r="O1397" t="n">
        <v>0</v>
      </c>
      <c r="P1397" t="n">
        <v>0</v>
      </c>
      <c r="Q1397" t="n">
        <v>0</v>
      </c>
      <c r="R1397" s="2" t="inlineStr"/>
    </row>
    <row r="1398" ht="15" customHeight="1">
      <c r="A1398" t="inlineStr">
        <is>
          <t>A 54677-2024</t>
        </is>
      </c>
      <c r="B1398" s="1" t="n">
        <v>45618.34629629629</v>
      </c>
      <c r="C1398" s="1" t="n">
        <v>45960</v>
      </c>
      <c r="D1398" t="inlineStr">
        <is>
          <t>VÄSTERNORRLANDS LÄN</t>
        </is>
      </c>
      <c r="E1398" t="inlineStr">
        <is>
          <t>ÖRNSKÖLDSVIK</t>
        </is>
      </c>
      <c r="F1398" t="inlineStr">
        <is>
          <t>Holmen skog AB</t>
        </is>
      </c>
      <c r="G1398" t="n">
        <v>2.6</v>
      </c>
      <c r="H1398" t="n">
        <v>0</v>
      </c>
      <c r="I1398" t="n">
        <v>0</v>
      </c>
      <c r="J1398" t="n">
        <v>0</v>
      </c>
      <c r="K1398" t="n">
        <v>0</v>
      </c>
      <c r="L1398" t="n">
        <v>0</v>
      </c>
      <c r="M1398" t="n">
        <v>0</v>
      </c>
      <c r="N1398" t="n">
        <v>0</v>
      </c>
      <c r="O1398" t="n">
        <v>0</v>
      </c>
      <c r="P1398" t="n">
        <v>0</v>
      </c>
      <c r="Q1398" t="n">
        <v>0</v>
      </c>
      <c r="R1398" s="2" t="inlineStr"/>
    </row>
    <row r="1399" ht="15" customHeight="1">
      <c r="A1399" t="inlineStr">
        <is>
          <t>A 40071-2023</t>
        </is>
      </c>
      <c r="B1399" s="1" t="n">
        <v>45168.86712962963</v>
      </c>
      <c r="C1399" s="1" t="n">
        <v>45960</v>
      </c>
      <c r="D1399" t="inlineStr">
        <is>
          <t>VÄSTERNORRLANDS LÄN</t>
        </is>
      </c>
      <c r="E1399" t="inlineStr">
        <is>
          <t>ÖRNSKÖLDSVIK</t>
        </is>
      </c>
      <c r="F1399" t="inlineStr">
        <is>
          <t>Holmen skog AB</t>
        </is>
      </c>
      <c r="G1399" t="n">
        <v>0.6</v>
      </c>
      <c r="H1399" t="n">
        <v>0</v>
      </c>
      <c r="I1399" t="n">
        <v>0</v>
      </c>
      <c r="J1399" t="n">
        <v>0</v>
      </c>
      <c r="K1399" t="n">
        <v>0</v>
      </c>
      <c r="L1399" t="n">
        <v>0</v>
      </c>
      <c r="M1399" t="n">
        <v>0</v>
      </c>
      <c r="N1399" t="n">
        <v>0</v>
      </c>
      <c r="O1399" t="n">
        <v>0</v>
      </c>
      <c r="P1399" t="n">
        <v>0</v>
      </c>
      <c r="Q1399" t="n">
        <v>0</v>
      </c>
      <c r="R1399" s="2" t="inlineStr"/>
    </row>
    <row r="1400" ht="15" customHeight="1">
      <c r="A1400" t="inlineStr">
        <is>
          <t>A 22547-2023</t>
        </is>
      </c>
      <c r="B1400" s="1" t="n">
        <v>45069</v>
      </c>
      <c r="C1400" s="1" t="n">
        <v>45960</v>
      </c>
      <c r="D1400" t="inlineStr">
        <is>
          <t>VÄSTERNORRLANDS LÄN</t>
        </is>
      </c>
      <c r="E1400" t="inlineStr">
        <is>
          <t>ÖRNSKÖLDSVIK</t>
        </is>
      </c>
      <c r="G1400" t="n">
        <v>0.7</v>
      </c>
      <c r="H1400" t="n">
        <v>0</v>
      </c>
      <c r="I1400" t="n">
        <v>0</v>
      </c>
      <c r="J1400" t="n">
        <v>0</v>
      </c>
      <c r="K1400" t="n">
        <v>0</v>
      </c>
      <c r="L1400" t="n">
        <v>0</v>
      </c>
      <c r="M1400" t="n">
        <v>0</v>
      </c>
      <c r="N1400" t="n">
        <v>0</v>
      </c>
      <c r="O1400" t="n">
        <v>0</v>
      </c>
      <c r="P1400" t="n">
        <v>0</v>
      </c>
      <c r="Q1400" t="n">
        <v>0</v>
      </c>
      <c r="R1400" s="2" t="inlineStr"/>
    </row>
    <row r="1401" ht="15" customHeight="1">
      <c r="A1401" t="inlineStr">
        <is>
          <t>A 27703-2024</t>
        </is>
      </c>
      <c r="B1401" s="1" t="n">
        <v>45475</v>
      </c>
      <c r="C1401" s="1" t="n">
        <v>45960</v>
      </c>
      <c r="D1401" t="inlineStr">
        <is>
          <t>VÄSTERNORRLANDS LÄN</t>
        </is>
      </c>
      <c r="E1401" t="inlineStr">
        <is>
          <t>ÖRNSKÖLDSVIK</t>
        </is>
      </c>
      <c r="F1401" t="inlineStr">
        <is>
          <t>Holmen skog AB</t>
        </is>
      </c>
      <c r="G1401" t="n">
        <v>2.6</v>
      </c>
      <c r="H1401" t="n">
        <v>0</v>
      </c>
      <c r="I1401" t="n">
        <v>0</v>
      </c>
      <c r="J1401" t="n">
        <v>0</v>
      </c>
      <c r="K1401" t="n">
        <v>0</v>
      </c>
      <c r="L1401" t="n">
        <v>0</v>
      </c>
      <c r="M1401" t="n">
        <v>0</v>
      </c>
      <c r="N1401" t="n">
        <v>0</v>
      </c>
      <c r="O1401" t="n">
        <v>0</v>
      </c>
      <c r="P1401" t="n">
        <v>0</v>
      </c>
      <c r="Q1401" t="n">
        <v>0</v>
      </c>
      <c r="R1401" s="2" t="inlineStr"/>
    </row>
    <row r="1402" ht="15" customHeight="1">
      <c r="A1402" t="inlineStr">
        <is>
          <t>A 35578-2023</t>
        </is>
      </c>
      <c r="B1402" s="1" t="n">
        <v>45147.47305555556</v>
      </c>
      <c r="C1402" s="1" t="n">
        <v>45960</v>
      </c>
      <c r="D1402" t="inlineStr">
        <is>
          <t>VÄSTERNORRLANDS LÄN</t>
        </is>
      </c>
      <c r="E1402" t="inlineStr">
        <is>
          <t>ÖRNSKÖLDSVIK</t>
        </is>
      </c>
      <c r="F1402" t="inlineStr">
        <is>
          <t>Holmen skog AB</t>
        </is>
      </c>
      <c r="G1402" t="n">
        <v>1.1</v>
      </c>
      <c r="H1402" t="n">
        <v>0</v>
      </c>
      <c r="I1402" t="n">
        <v>0</v>
      </c>
      <c r="J1402" t="n">
        <v>0</v>
      </c>
      <c r="K1402" t="n">
        <v>0</v>
      </c>
      <c r="L1402" t="n">
        <v>0</v>
      </c>
      <c r="M1402" t="n">
        <v>0</v>
      </c>
      <c r="N1402" t="n">
        <v>0</v>
      </c>
      <c r="O1402" t="n">
        <v>0</v>
      </c>
      <c r="P1402" t="n">
        <v>0</v>
      </c>
      <c r="Q1402" t="n">
        <v>0</v>
      </c>
      <c r="R1402" s="2" t="inlineStr"/>
    </row>
    <row r="1403" ht="15" customHeight="1">
      <c r="A1403" t="inlineStr">
        <is>
          <t>A 44329-2024</t>
        </is>
      </c>
      <c r="B1403" s="1" t="n">
        <v>45573.59604166666</v>
      </c>
      <c r="C1403" s="1" t="n">
        <v>45960</v>
      </c>
      <c r="D1403" t="inlineStr">
        <is>
          <t>VÄSTERNORRLANDS LÄN</t>
        </is>
      </c>
      <c r="E1403" t="inlineStr">
        <is>
          <t>ÖRNSKÖLDSVIK</t>
        </is>
      </c>
      <c r="F1403" t="inlineStr">
        <is>
          <t>Holmen skog AB</t>
        </is>
      </c>
      <c r="G1403" t="n">
        <v>0.5</v>
      </c>
      <c r="H1403" t="n">
        <v>0</v>
      </c>
      <c r="I1403" t="n">
        <v>0</v>
      </c>
      <c r="J1403" t="n">
        <v>0</v>
      </c>
      <c r="K1403" t="n">
        <v>0</v>
      </c>
      <c r="L1403" t="n">
        <v>0</v>
      </c>
      <c r="M1403" t="n">
        <v>0</v>
      </c>
      <c r="N1403" t="n">
        <v>0</v>
      </c>
      <c r="O1403" t="n">
        <v>0</v>
      </c>
      <c r="P1403" t="n">
        <v>0</v>
      </c>
      <c r="Q1403" t="n">
        <v>0</v>
      </c>
      <c r="R1403" s="2" t="inlineStr"/>
    </row>
    <row r="1404" ht="15" customHeight="1">
      <c r="A1404" t="inlineStr">
        <is>
          <t>A 45266-2024</t>
        </is>
      </c>
      <c r="B1404" s="1" t="n">
        <v>45576.35297453704</v>
      </c>
      <c r="C1404" s="1" t="n">
        <v>45960</v>
      </c>
      <c r="D1404" t="inlineStr">
        <is>
          <t>VÄSTERNORRLANDS LÄN</t>
        </is>
      </c>
      <c r="E1404" t="inlineStr">
        <is>
          <t>ÖRNSKÖLDSVIK</t>
        </is>
      </c>
      <c r="G1404" t="n">
        <v>0.5</v>
      </c>
      <c r="H1404" t="n">
        <v>0</v>
      </c>
      <c r="I1404" t="n">
        <v>0</v>
      </c>
      <c r="J1404" t="n">
        <v>0</v>
      </c>
      <c r="K1404" t="n">
        <v>0</v>
      </c>
      <c r="L1404" t="n">
        <v>0</v>
      </c>
      <c r="M1404" t="n">
        <v>0</v>
      </c>
      <c r="N1404" t="n">
        <v>0</v>
      </c>
      <c r="O1404" t="n">
        <v>0</v>
      </c>
      <c r="P1404" t="n">
        <v>0</v>
      </c>
      <c r="Q1404" t="n">
        <v>0</v>
      </c>
      <c r="R1404" s="2" t="inlineStr"/>
    </row>
    <row r="1405" ht="15" customHeight="1">
      <c r="A1405" t="inlineStr">
        <is>
          <t>A 58358-2022</t>
        </is>
      </c>
      <c r="B1405" s="1" t="n">
        <v>44901</v>
      </c>
      <c r="C1405" s="1" t="n">
        <v>45960</v>
      </c>
      <c r="D1405" t="inlineStr">
        <is>
          <t>VÄSTERNORRLANDS LÄN</t>
        </is>
      </c>
      <c r="E1405" t="inlineStr">
        <is>
          <t>ÖRNSKÖLDSVIK</t>
        </is>
      </c>
      <c r="F1405" t="inlineStr">
        <is>
          <t>Holmen skog AB</t>
        </is>
      </c>
      <c r="G1405" t="n">
        <v>2.4</v>
      </c>
      <c r="H1405" t="n">
        <v>0</v>
      </c>
      <c r="I1405" t="n">
        <v>0</v>
      </c>
      <c r="J1405" t="n">
        <v>0</v>
      </c>
      <c r="K1405" t="n">
        <v>0</v>
      </c>
      <c r="L1405" t="n">
        <v>0</v>
      </c>
      <c r="M1405" t="n">
        <v>0</v>
      </c>
      <c r="N1405" t="n">
        <v>0</v>
      </c>
      <c r="O1405" t="n">
        <v>0</v>
      </c>
      <c r="P1405" t="n">
        <v>0</v>
      </c>
      <c r="Q1405" t="n">
        <v>0</v>
      </c>
      <c r="R1405" s="2" t="inlineStr"/>
    </row>
    <row r="1406" ht="15" customHeight="1">
      <c r="A1406" t="inlineStr">
        <is>
          <t>A 55913-2022</t>
        </is>
      </c>
      <c r="B1406" s="1" t="n">
        <v>44889</v>
      </c>
      <c r="C1406" s="1" t="n">
        <v>45960</v>
      </c>
      <c r="D1406" t="inlineStr">
        <is>
          <t>VÄSTERNORRLANDS LÄN</t>
        </is>
      </c>
      <c r="E1406" t="inlineStr">
        <is>
          <t>ÖRNSKÖLDSVIK</t>
        </is>
      </c>
      <c r="G1406" t="n">
        <v>3.6</v>
      </c>
      <c r="H1406" t="n">
        <v>0</v>
      </c>
      <c r="I1406" t="n">
        <v>0</v>
      </c>
      <c r="J1406" t="n">
        <v>0</v>
      </c>
      <c r="K1406" t="n">
        <v>0</v>
      </c>
      <c r="L1406" t="n">
        <v>0</v>
      </c>
      <c r="M1406" t="n">
        <v>0</v>
      </c>
      <c r="N1406" t="n">
        <v>0</v>
      </c>
      <c r="O1406" t="n">
        <v>0</v>
      </c>
      <c r="P1406" t="n">
        <v>0</v>
      </c>
      <c r="Q1406" t="n">
        <v>0</v>
      </c>
      <c r="R1406" s="2" t="inlineStr"/>
    </row>
    <row r="1407" ht="15" customHeight="1">
      <c r="A1407" t="inlineStr">
        <is>
          <t>A 17768-2025</t>
        </is>
      </c>
      <c r="B1407" s="1" t="n">
        <v>45758.50564814815</v>
      </c>
      <c r="C1407" s="1" t="n">
        <v>45960</v>
      </c>
      <c r="D1407" t="inlineStr">
        <is>
          <t>VÄSTERNORRLANDS LÄN</t>
        </is>
      </c>
      <c r="E1407" t="inlineStr">
        <is>
          <t>ÖRNSKÖLDSVIK</t>
        </is>
      </c>
      <c r="G1407" t="n">
        <v>3.9</v>
      </c>
      <c r="H1407" t="n">
        <v>0</v>
      </c>
      <c r="I1407" t="n">
        <v>0</v>
      </c>
      <c r="J1407" t="n">
        <v>0</v>
      </c>
      <c r="K1407" t="n">
        <v>0</v>
      </c>
      <c r="L1407" t="n">
        <v>0</v>
      </c>
      <c r="M1407" t="n">
        <v>0</v>
      </c>
      <c r="N1407" t="n">
        <v>0</v>
      </c>
      <c r="O1407" t="n">
        <v>0</v>
      </c>
      <c r="P1407" t="n">
        <v>0</v>
      </c>
      <c r="Q1407" t="n">
        <v>0</v>
      </c>
      <c r="R1407" s="2" t="inlineStr"/>
    </row>
    <row r="1408" ht="15" customHeight="1">
      <c r="A1408" t="inlineStr">
        <is>
          <t>A 47582-2023</t>
        </is>
      </c>
      <c r="B1408" s="1" t="n">
        <v>45197</v>
      </c>
      <c r="C1408" s="1" t="n">
        <v>45960</v>
      </c>
      <c r="D1408" t="inlineStr">
        <is>
          <t>VÄSTERNORRLANDS LÄN</t>
        </is>
      </c>
      <c r="E1408" t="inlineStr">
        <is>
          <t>ÖRNSKÖLDSVIK</t>
        </is>
      </c>
      <c r="G1408" t="n">
        <v>1.9</v>
      </c>
      <c r="H1408" t="n">
        <v>0</v>
      </c>
      <c r="I1408" t="n">
        <v>0</v>
      </c>
      <c r="J1408" t="n">
        <v>0</v>
      </c>
      <c r="K1408" t="n">
        <v>0</v>
      </c>
      <c r="L1408" t="n">
        <v>0</v>
      </c>
      <c r="M1408" t="n">
        <v>0</v>
      </c>
      <c r="N1408" t="n">
        <v>0</v>
      </c>
      <c r="O1408" t="n">
        <v>0</v>
      </c>
      <c r="P1408" t="n">
        <v>0</v>
      </c>
      <c r="Q1408" t="n">
        <v>0</v>
      </c>
      <c r="R1408" s="2" t="inlineStr"/>
    </row>
    <row r="1409" ht="15" customHeight="1">
      <c r="A1409" t="inlineStr">
        <is>
          <t>A 63727-2023</t>
        </is>
      </c>
      <c r="B1409" s="1" t="n">
        <v>45276.62925925926</v>
      </c>
      <c r="C1409" s="1" t="n">
        <v>45960</v>
      </c>
      <c r="D1409" t="inlineStr">
        <is>
          <t>VÄSTERNORRLANDS LÄN</t>
        </is>
      </c>
      <c r="E1409" t="inlineStr">
        <is>
          <t>ÖRNSKÖLDSVIK</t>
        </is>
      </c>
      <c r="F1409" t="inlineStr">
        <is>
          <t>Övriga Aktiebolag</t>
        </is>
      </c>
      <c r="G1409" t="n">
        <v>2.2</v>
      </c>
      <c r="H1409" t="n">
        <v>0</v>
      </c>
      <c r="I1409" t="n">
        <v>0</v>
      </c>
      <c r="J1409" t="n">
        <v>0</v>
      </c>
      <c r="K1409" t="n">
        <v>0</v>
      </c>
      <c r="L1409" t="n">
        <v>0</v>
      </c>
      <c r="M1409" t="n">
        <v>0</v>
      </c>
      <c r="N1409" t="n">
        <v>0</v>
      </c>
      <c r="O1409" t="n">
        <v>0</v>
      </c>
      <c r="P1409" t="n">
        <v>0</v>
      </c>
      <c r="Q1409" t="n">
        <v>0</v>
      </c>
      <c r="R1409" s="2" t="inlineStr"/>
    </row>
    <row r="1410" ht="15" customHeight="1">
      <c r="A1410" t="inlineStr">
        <is>
          <t>A 63728-2023</t>
        </is>
      </c>
      <c r="B1410" s="1" t="n">
        <v>45276.64795138889</v>
      </c>
      <c r="C1410" s="1" t="n">
        <v>45960</v>
      </c>
      <c r="D1410" t="inlineStr">
        <is>
          <t>VÄSTERNORRLANDS LÄN</t>
        </is>
      </c>
      <c r="E1410" t="inlineStr">
        <is>
          <t>ÖRNSKÖLDSVIK</t>
        </is>
      </c>
      <c r="F1410" t="inlineStr">
        <is>
          <t>Övriga Aktiebolag</t>
        </is>
      </c>
      <c r="G1410" t="n">
        <v>4.8</v>
      </c>
      <c r="H1410" t="n">
        <v>0</v>
      </c>
      <c r="I1410" t="n">
        <v>0</v>
      </c>
      <c r="J1410" t="n">
        <v>0</v>
      </c>
      <c r="K1410" t="n">
        <v>0</v>
      </c>
      <c r="L1410" t="n">
        <v>0</v>
      </c>
      <c r="M1410" t="n">
        <v>0</v>
      </c>
      <c r="N1410" t="n">
        <v>0</v>
      </c>
      <c r="O1410" t="n">
        <v>0</v>
      </c>
      <c r="P1410" t="n">
        <v>0</v>
      </c>
      <c r="Q1410" t="n">
        <v>0</v>
      </c>
      <c r="R1410" s="2" t="inlineStr"/>
    </row>
    <row r="1411" ht="15" customHeight="1">
      <c r="A1411" t="inlineStr">
        <is>
          <t>A 34800-2024</t>
        </is>
      </c>
      <c r="B1411" s="1" t="n">
        <v>45526.68189814815</v>
      </c>
      <c r="C1411" s="1" t="n">
        <v>45960</v>
      </c>
      <c r="D1411" t="inlineStr">
        <is>
          <t>VÄSTERNORRLANDS LÄN</t>
        </is>
      </c>
      <c r="E1411" t="inlineStr">
        <is>
          <t>ÖRNSKÖLDSVIK</t>
        </is>
      </c>
      <c r="F1411" t="inlineStr">
        <is>
          <t>Holmen skog AB</t>
        </is>
      </c>
      <c r="G1411" t="n">
        <v>2.1</v>
      </c>
      <c r="H1411" t="n">
        <v>0</v>
      </c>
      <c r="I1411" t="n">
        <v>0</v>
      </c>
      <c r="J1411" t="n">
        <v>0</v>
      </c>
      <c r="K1411" t="n">
        <v>0</v>
      </c>
      <c r="L1411" t="n">
        <v>0</v>
      </c>
      <c r="M1411" t="n">
        <v>0</v>
      </c>
      <c r="N1411" t="n">
        <v>0</v>
      </c>
      <c r="O1411" t="n">
        <v>0</v>
      </c>
      <c r="P1411" t="n">
        <v>0</v>
      </c>
      <c r="Q1411" t="n">
        <v>0</v>
      </c>
      <c r="R1411" s="2" t="inlineStr"/>
    </row>
    <row r="1412" ht="15" customHeight="1">
      <c r="A1412" t="inlineStr">
        <is>
          <t>A 62743-2021</t>
        </is>
      </c>
      <c r="B1412" s="1" t="n">
        <v>44504.3884375</v>
      </c>
      <c r="C1412" s="1" t="n">
        <v>45960</v>
      </c>
      <c r="D1412" t="inlineStr">
        <is>
          <t>VÄSTERNORRLANDS LÄN</t>
        </is>
      </c>
      <c r="E1412" t="inlineStr">
        <is>
          <t>ÖRNSKÖLDSVIK</t>
        </is>
      </c>
      <c r="G1412" t="n">
        <v>0.9</v>
      </c>
      <c r="H1412" t="n">
        <v>0</v>
      </c>
      <c r="I1412" t="n">
        <v>0</v>
      </c>
      <c r="J1412" t="n">
        <v>0</v>
      </c>
      <c r="K1412" t="n">
        <v>0</v>
      </c>
      <c r="L1412" t="n">
        <v>0</v>
      </c>
      <c r="M1412" t="n">
        <v>0</v>
      </c>
      <c r="N1412" t="n">
        <v>0</v>
      </c>
      <c r="O1412" t="n">
        <v>0</v>
      </c>
      <c r="P1412" t="n">
        <v>0</v>
      </c>
      <c r="Q1412" t="n">
        <v>0</v>
      </c>
      <c r="R1412" s="2" t="inlineStr"/>
    </row>
    <row r="1413" ht="15" customHeight="1">
      <c r="A1413" t="inlineStr">
        <is>
          <t>A 14155-2025</t>
        </is>
      </c>
      <c r="B1413" s="1" t="n">
        <v>45740</v>
      </c>
      <c r="C1413" s="1" t="n">
        <v>45960</v>
      </c>
      <c r="D1413" t="inlineStr">
        <is>
          <t>VÄSTERNORRLANDS LÄN</t>
        </is>
      </c>
      <c r="E1413" t="inlineStr">
        <is>
          <t>ÖRNSKÖLDSVIK</t>
        </is>
      </c>
      <c r="G1413" t="n">
        <v>2.5</v>
      </c>
      <c r="H1413" t="n">
        <v>0</v>
      </c>
      <c r="I1413" t="n">
        <v>0</v>
      </c>
      <c r="J1413" t="n">
        <v>0</v>
      </c>
      <c r="K1413" t="n">
        <v>0</v>
      </c>
      <c r="L1413" t="n">
        <v>0</v>
      </c>
      <c r="M1413" t="n">
        <v>0</v>
      </c>
      <c r="N1413" t="n">
        <v>0</v>
      </c>
      <c r="O1413" t="n">
        <v>0</v>
      </c>
      <c r="P1413" t="n">
        <v>0</v>
      </c>
      <c r="Q1413" t="n">
        <v>0</v>
      </c>
      <c r="R1413" s="2" t="inlineStr"/>
    </row>
    <row r="1414" ht="15" customHeight="1">
      <c r="A1414" t="inlineStr">
        <is>
          <t>A 31464-2023</t>
        </is>
      </c>
      <c r="B1414" s="1" t="n">
        <v>45104</v>
      </c>
      <c r="C1414" s="1" t="n">
        <v>45960</v>
      </c>
      <c r="D1414" t="inlineStr">
        <is>
          <t>VÄSTERNORRLANDS LÄN</t>
        </is>
      </c>
      <c r="E1414" t="inlineStr">
        <is>
          <t>ÖRNSKÖLDSVIK</t>
        </is>
      </c>
      <c r="G1414" t="n">
        <v>0.6</v>
      </c>
      <c r="H1414" t="n">
        <v>0</v>
      </c>
      <c r="I1414" t="n">
        <v>0</v>
      </c>
      <c r="J1414" t="n">
        <v>0</v>
      </c>
      <c r="K1414" t="n">
        <v>0</v>
      </c>
      <c r="L1414" t="n">
        <v>0</v>
      </c>
      <c r="M1414" t="n">
        <v>0</v>
      </c>
      <c r="N1414" t="n">
        <v>0</v>
      </c>
      <c r="O1414" t="n">
        <v>0</v>
      </c>
      <c r="P1414" t="n">
        <v>0</v>
      </c>
      <c r="Q1414" t="n">
        <v>0</v>
      </c>
      <c r="R1414" s="2" t="inlineStr"/>
    </row>
    <row r="1415" ht="15" customHeight="1">
      <c r="A1415" t="inlineStr">
        <is>
          <t>A 16271-2024</t>
        </is>
      </c>
      <c r="B1415" s="1" t="n">
        <v>45407</v>
      </c>
      <c r="C1415" s="1" t="n">
        <v>45960</v>
      </c>
      <c r="D1415" t="inlineStr">
        <is>
          <t>VÄSTERNORRLANDS LÄN</t>
        </is>
      </c>
      <c r="E1415" t="inlineStr">
        <is>
          <t>ÖRNSKÖLDSVIK</t>
        </is>
      </c>
      <c r="G1415" t="n">
        <v>0.8</v>
      </c>
      <c r="H1415" t="n">
        <v>0</v>
      </c>
      <c r="I1415" t="n">
        <v>0</v>
      </c>
      <c r="J1415" t="n">
        <v>0</v>
      </c>
      <c r="K1415" t="n">
        <v>0</v>
      </c>
      <c r="L1415" t="n">
        <v>0</v>
      </c>
      <c r="M1415" t="n">
        <v>0</v>
      </c>
      <c r="N1415" t="n">
        <v>0</v>
      </c>
      <c r="O1415" t="n">
        <v>0</v>
      </c>
      <c r="P1415" t="n">
        <v>0</v>
      </c>
      <c r="Q1415" t="n">
        <v>0</v>
      </c>
      <c r="R1415" s="2" t="inlineStr"/>
    </row>
    <row r="1416" ht="15" customHeight="1">
      <c r="A1416" t="inlineStr">
        <is>
          <t>A 10463-2025</t>
        </is>
      </c>
      <c r="B1416" s="1" t="n">
        <v>45720.77386574074</v>
      </c>
      <c r="C1416" s="1" t="n">
        <v>45960</v>
      </c>
      <c r="D1416" t="inlineStr">
        <is>
          <t>VÄSTERNORRLANDS LÄN</t>
        </is>
      </c>
      <c r="E1416" t="inlineStr">
        <is>
          <t>ÖRNSKÖLDSVIK</t>
        </is>
      </c>
      <c r="G1416" t="n">
        <v>1.3</v>
      </c>
      <c r="H1416" t="n">
        <v>0</v>
      </c>
      <c r="I1416" t="n">
        <v>0</v>
      </c>
      <c r="J1416" t="n">
        <v>0</v>
      </c>
      <c r="K1416" t="n">
        <v>0</v>
      </c>
      <c r="L1416" t="n">
        <v>0</v>
      </c>
      <c r="M1416" t="n">
        <v>0</v>
      </c>
      <c r="N1416" t="n">
        <v>0</v>
      </c>
      <c r="O1416" t="n">
        <v>0</v>
      </c>
      <c r="P1416" t="n">
        <v>0</v>
      </c>
      <c r="Q1416" t="n">
        <v>0</v>
      </c>
      <c r="R1416" s="2" t="inlineStr"/>
    </row>
    <row r="1417" ht="15" customHeight="1">
      <c r="A1417" t="inlineStr">
        <is>
          <t>A 44345-2024</t>
        </is>
      </c>
      <c r="B1417" s="1" t="n">
        <v>45573.62283564815</v>
      </c>
      <c r="C1417" s="1" t="n">
        <v>45960</v>
      </c>
      <c r="D1417" t="inlineStr">
        <is>
          <t>VÄSTERNORRLANDS LÄN</t>
        </is>
      </c>
      <c r="E1417" t="inlineStr">
        <is>
          <t>ÖRNSKÖLDSVIK</t>
        </is>
      </c>
      <c r="G1417" t="n">
        <v>1</v>
      </c>
      <c r="H1417" t="n">
        <v>0</v>
      </c>
      <c r="I1417" t="n">
        <v>0</v>
      </c>
      <c r="J1417" t="n">
        <v>0</v>
      </c>
      <c r="K1417" t="n">
        <v>0</v>
      </c>
      <c r="L1417" t="n">
        <v>0</v>
      </c>
      <c r="M1417" t="n">
        <v>0</v>
      </c>
      <c r="N1417" t="n">
        <v>0</v>
      </c>
      <c r="O1417" t="n">
        <v>0</v>
      </c>
      <c r="P1417" t="n">
        <v>0</v>
      </c>
      <c r="Q1417" t="n">
        <v>0</v>
      </c>
      <c r="R1417" s="2" t="inlineStr"/>
    </row>
    <row r="1418" ht="15" customHeight="1">
      <c r="A1418" t="inlineStr">
        <is>
          <t>A 42357-2024</t>
        </is>
      </c>
      <c r="B1418" s="1" t="n">
        <v>45562.75054398148</v>
      </c>
      <c r="C1418" s="1" t="n">
        <v>45960</v>
      </c>
      <c r="D1418" t="inlineStr">
        <is>
          <t>VÄSTERNORRLANDS LÄN</t>
        </is>
      </c>
      <c r="E1418" t="inlineStr">
        <is>
          <t>ÖRNSKÖLDSVIK</t>
        </is>
      </c>
      <c r="F1418" t="inlineStr">
        <is>
          <t>Holmen skog AB</t>
        </is>
      </c>
      <c r="G1418" t="n">
        <v>2</v>
      </c>
      <c r="H1418" t="n">
        <v>0</v>
      </c>
      <c r="I1418" t="n">
        <v>0</v>
      </c>
      <c r="J1418" t="n">
        <v>0</v>
      </c>
      <c r="K1418" t="n">
        <v>0</v>
      </c>
      <c r="L1418" t="n">
        <v>0</v>
      </c>
      <c r="M1418" t="n">
        <v>0</v>
      </c>
      <c r="N1418" t="n">
        <v>0</v>
      </c>
      <c r="O1418" t="n">
        <v>0</v>
      </c>
      <c r="P1418" t="n">
        <v>0</v>
      </c>
      <c r="Q1418" t="n">
        <v>0</v>
      </c>
      <c r="R1418" s="2" t="inlineStr"/>
    </row>
    <row r="1419" ht="15" customHeight="1">
      <c r="A1419" t="inlineStr">
        <is>
          <t>A 46204-2024</t>
        </is>
      </c>
      <c r="B1419" s="1" t="n">
        <v>45581.53958333333</v>
      </c>
      <c r="C1419" s="1" t="n">
        <v>45960</v>
      </c>
      <c r="D1419" t="inlineStr">
        <is>
          <t>VÄSTERNORRLANDS LÄN</t>
        </is>
      </c>
      <c r="E1419" t="inlineStr">
        <is>
          <t>ÖRNSKÖLDSVIK</t>
        </is>
      </c>
      <c r="G1419" t="n">
        <v>0.2</v>
      </c>
      <c r="H1419" t="n">
        <v>0</v>
      </c>
      <c r="I1419" t="n">
        <v>0</v>
      </c>
      <c r="J1419" t="n">
        <v>0</v>
      </c>
      <c r="K1419" t="n">
        <v>0</v>
      </c>
      <c r="L1419" t="n">
        <v>0</v>
      </c>
      <c r="M1419" t="n">
        <v>0</v>
      </c>
      <c r="N1419" t="n">
        <v>0</v>
      </c>
      <c r="O1419" t="n">
        <v>0</v>
      </c>
      <c r="P1419" t="n">
        <v>0</v>
      </c>
      <c r="Q1419" t="n">
        <v>0</v>
      </c>
      <c r="R1419" s="2" t="inlineStr"/>
    </row>
    <row r="1420" ht="15" customHeight="1">
      <c r="A1420" t="inlineStr">
        <is>
          <t>A 41082-2021</t>
        </is>
      </c>
      <c r="B1420" s="1" t="n">
        <v>44422.47804398148</v>
      </c>
      <c r="C1420" s="1" t="n">
        <v>45960</v>
      </c>
      <c r="D1420" t="inlineStr">
        <is>
          <t>VÄSTERNORRLANDS LÄN</t>
        </is>
      </c>
      <c r="E1420" t="inlineStr">
        <is>
          <t>ÖRNSKÖLDSVIK</t>
        </is>
      </c>
      <c r="G1420" t="n">
        <v>1.1</v>
      </c>
      <c r="H1420" t="n">
        <v>0</v>
      </c>
      <c r="I1420" t="n">
        <v>0</v>
      </c>
      <c r="J1420" t="n">
        <v>0</v>
      </c>
      <c r="K1420" t="n">
        <v>0</v>
      </c>
      <c r="L1420" t="n">
        <v>0</v>
      </c>
      <c r="M1420" t="n">
        <v>0</v>
      </c>
      <c r="N1420" t="n">
        <v>0</v>
      </c>
      <c r="O1420" t="n">
        <v>0</v>
      </c>
      <c r="P1420" t="n">
        <v>0</v>
      </c>
      <c r="Q1420" t="n">
        <v>0</v>
      </c>
      <c r="R1420" s="2" t="inlineStr"/>
    </row>
    <row r="1421" ht="15" customHeight="1">
      <c r="A1421" t="inlineStr">
        <is>
          <t>A 49929-2023</t>
        </is>
      </c>
      <c r="B1421" s="1" t="n">
        <v>45214.93671296296</v>
      </c>
      <c r="C1421" s="1" t="n">
        <v>45960</v>
      </c>
      <c r="D1421" t="inlineStr">
        <is>
          <t>VÄSTERNORRLANDS LÄN</t>
        </is>
      </c>
      <c r="E1421" t="inlineStr">
        <is>
          <t>ÖRNSKÖLDSVIK</t>
        </is>
      </c>
      <c r="F1421" t="inlineStr">
        <is>
          <t>SCA</t>
        </is>
      </c>
      <c r="G1421" t="n">
        <v>3.7</v>
      </c>
      <c r="H1421" t="n">
        <v>0</v>
      </c>
      <c r="I1421" t="n">
        <v>0</v>
      </c>
      <c r="J1421" t="n">
        <v>0</v>
      </c>
      <c r="K1421" t="n">
        <v>0</v>
      </c>
      <c r="L1421" t="n">
        <v>0</v>
      </c>
      <c r="M1421" t="n">
        <v>0</v>
      </c>
      <c r="N1421" t="n">
        <v>0</v>
      </c>
      <c r="O1421" t="n">
        <v>0</v>
      </c>
      <c r="P1421" t="n">
        <v>0</v>
      </c>
      <c r="Q1421" t="n">
        <v>0</v>
      </c>
      <c r="R1421" s="2" t="inlineStr"/>
    </row>
    <row r="1422" ht="15" customHeight="1">
      <c r="A1422" t="inlineStr">
        <is>
          <t>A 12739-2025</t>
        </is>
      </c>
      <c r="B1422" s="1" t="n">
        <v>45733.54219907407</v>
      </c>
      <c r="C1422" s="1" t="n">
        <v>45960</v>
      </c>
      <c r="D1422" t="inlineStr">
        <is>
          <t>VÄSTERNORRLANDS LÄN</t>
        </is>
      </c>
      <c r="E1422" t="inlineStr">
        <is>
          <t>ÖRNSKÖLDSVIK</t>
        </is>
      </c>
      <c r="G1422" t="n">
        <v>8.300000000000001</v>
      </c>
      <c r="H1422" t="n">
        <v>0</v>
      </c>
      <c r="I1422" t="n">
        <v>0</v>
      </c>
      <c r="J1422" t="n">
        <v>0</v>
      </c>
      <c r="K1422" t="n">
        <v>0</v>
      </c>
      <c r="L1422" t="n">
        <v>0</v>
      </c>
      <c r="M1422" t="n">
        <v>0</v>
      </c>
      <c r="N1422" t="n">
        <v>0</v>
      </c>
      <c r="O1422" t="n">
        <v>0</v>
      </c>
      <c r="P1422" t="n">
        <v>0</v>
      </c>
      <c r="Q1422" t="n">
        <v>0</v>
      </c>
      <c r="R1422" s="2" t="inlineStr"/>
    </row>
    <row r="1423" ht="15" customHeight="1">
      <c r="A1423" t="inlineStr">
        <is>
          <t>A 50217-2022</t>
        </is>
      </c>
      <c r="B1423" s="1" t="n">
        <v>44865</v>
      </c>
      <c r="C1423" s="1" t="n">
        <v>45960</v>
      </c>
      <c r="D1423" t="inlineStr">
        <is>
          <t>VÄSTERNORRLANDS LÄN</t>
        </is>
      </c>
      <c r="E1423" t="inlineStr">
        <is>
          <t>ÖRNSKÖLDSVIK</t>
        </is>
      </c>
      <c r="F1423" t="inlineStr">
        <is>
          <t>Holmen skog AB</t>
        </is>
      </c>
      <c r="G1423" t="n">
        <v>24.6</v>
      </c>
      <c r="H1423" t="n">
        <v>0</v>
      </c>
      <c r="I1423" t="n">
        <v>0</v>
      </c>
      <c r="J1423" t="n">
        <v>0</v>
      </c>
      <c r="K1423" t="n">
        <v>0</v>
      </c>
      <c r="L1423" t="n">
        <v>0</v>
      </c>
      <c r="M1423" t="n">
        <v>0</v>
      </c>
      <c r="N1423" t="n">
        <v>0</v>
      </c>
      <c r="O1423" t="n">
        <v>0</v>
      </c>
      <c r="P1423" t="n">
        <v>0</v>
      </c>
      <c r="Q1423" t="n">
        <v>0</v>
      </c>
      <c r="R1423" s="2" t="inlineStr"/>
    </row>
    <row r="1424" ht="15" customHeight="1">
      <c r="A1424" t="inlineStr">
        <is>
          <t>A 24808-2024</t>
        </is>
      </c>
      <c r="B1424" s="1" t="n">
        <v>45460.95358796296</v>
      </c>
      <c r="C1424" s="1" t="n">
        <v>45960</v>
      </c>
      <c r="D1424" t="inlineStr">
        <is>
          <t>VÄSTERNORRLANDS LÄN</t>
        </is>
      </c>
      <c r="E1424" t="inlineStr">
        <is>
          <t>ÖRNSKÖLDSVIK</t>
        </is>
      </c>
      <c r="F1424" t="inlineStr">
        <is>
          <t>SCA</t>
        </is>
      </c>
      <c r="G1424" t="n">
        <v>1.7</v>
      </c>
      <c r="H1424" t="n">
        <v>0</v>
      </c>
      <c r="I1424" t="n">
        <v>0</v>
      </c>
      <c r="J1424" t="n">
        <v>0</v>
      </c>
      <c r="K1424" t="n">
        <v>0</v>
      </c>
      <c r="L1424" t="n">
        <v>0</v>
      </c>
      <c r="M1424" t="n">
        <v>0</v>
      </c>
      <c r="N1424" t="n">
        <v>0</v>
      </c>
      <c r="O1424" t="n">
        <v>0</v>
      </c>
      <c r="P1424" t="n">
        <v>0</v>
      </c>
      <c r="Q1424" t="n">
        <v>0</v>
      </c>
      <c r="R1424" s="2" t="inlineStr"/>
    </row>
    <row r="1425" ht="15" customHeight="1">
      <c r="A1425" t="inlineStr">
        <is>
          <t>A 15030-2022</t>
        </is>
      </c>
      <c r="B1425" s="1" t="n">
        <v>44657.60118055555</v>
      </c>
      <c r="C1425" s="1" t="n">
        <v>45960</v>
      </c>
      <c r="D1425" t="inlineStr">
        <is>
          <t>VÄSTERNORRLANDS LÄN</t>
        </is>
      </c>
      <c r="E1425" t="inlineStr">
        <is>
          <t>ÖRNSKÖLDSVIK</t>
        </is>
      </c>
      <c r="F1425" t="inlineStr">
        <is>
          <t>Holmen skog AB</t>
        </is>
      </c>
      <c r="G1425" t="n">
        <v>0.5</v>
      </c>
      <c r="H1425" t="n">
        <v>0</v>
      </c>
      <c r="I1425" t="n">
        <v>0</v>
      </c>
      <c r="J1425" t="n">
        <v>0</v>
      </c>
      <c r="K1425" t="n">
        <v>0</v>
      </c>
      <c r="L1425" t="n">
        <v>0</v>
      </c>
      <c r="M1425" t="n">
        <v>0</v>
      </c>
      <c r="N1425" t="n">
        <v>0</v>
      </c>
      <c r="O1425" t="n">
        <v>0</v>
      </c>
      <c r="P1425" t="n">
        <v>0</v>
      </c>
      <c r="Q1425" t="n">
        <v>0</v>
      </c>
      <c r="R1425" s="2" t="inlineStr"/>
    </row>
    <row r="1426" ht="15" customHeight="1">
      <c r="A1426" t="inlineStr">
        <is>
          <t>A 61081-2022</t>
        </is>
      </c>
      <c r="B1426" s="1" t="n">
        <v>44915</v>
      </c>
      <c r="C1426" s="1" t="n">
        <v>45960</v>
      </c>
      <c r="D1426" t="inlineStr">
        <is>
          <t>VÄSTERNORRLANDS LÄN</t>
        </is>
      </c>
      <c r="E1426" t="inlineStr">
        <is>
          <t>ÖRNSKÖLDSVIK</t>
        </is>
      </c>
      <c r="G1426" t="n">
        <v>2.2</v>
      </c>
      <c r="H1426" t="n">
        <v>0</v>
      </c>
      <c r="I1426" t="n">
        <v>0</v>
      </c>
      <c r="J1426" t="n">
        <v>0</v>
      </c>
      <c r="K1426" t="n">
        <v>0</v>
      </c>
      <c r="L1426" t="n">
        <v>0</v>
      </c>
      <c r="M1426" t="n">
        <v>0</v>
      </c>
      <c r="N1426" t="n">
        <v>0</v>
      </c>
      <c r="O1426" t="n">
        <v>0</v>
      </c>
      <c r="P1426" t="n">
        <v>0</v>
      </c>
      <c r="Q1426" t="n">
        <v>0</v>
      </c>
      <c r="R1426" s="2" t="inlineStr"/>
    </row>
    <row r="1427" ht="15" customHeight="1">
      <c r="A1427" t="inlineStr">
        <is>
          <t>A 1485-2024</t>
        </is>
      </c>
      <c r="B1427" s="1" t="n">
        <v>45305</v>
      </c>
      <c r="C1427" s="1" t="n">
        <v>45960</v>
      </c>
      <c r="D1427" t="inlineStr">
        <is>
          <t>VÄSTERNORRLANDS LÄN</t>
        </is>
      </c>
      <c r="E1427" t="inlineStr">
        <is>
          <t>ÖRNSKÖLDSVIK</t>
        </is>
      </c>
      <c r="G1427" t="n">
        <v>3</v>
      </c>
      <c r="H1427" t="n">
        <v>0</v>
      </c>
      <c r="I1427" t="n">
        <v>0</v>
      </c>
      <c r="J1427" t="n">
        <v>0</v>
      </c>
      <c r="K1427" t="n">
        <v>0</v>
      </c>
      <c r="L1427" t="n">
        <v>0</v>
      </c>
      <c r="M1427" t="n">
        <v>0</v>
      </c>
      <c r="N1427" t="n">
        <v>0</v>
      </c>
      <c r="O1427" t="n">
        <v>0</v>
      </c>
      <c r="P1427" t="n">
        <v>0</v>
      </c>
      <c r="Q1427" t="n">
        <v>0</v>
      </c>
      <c r="R1427" s="2" t="inlineStr"/>
    </row>
    <row r="1428" ht="15" customHeight="1">
      <c r="A1428" t="inlineStr">
        <is>
          <t>A 23673-2021</t>
        </is>
      </c>
      <c r="B1428" s="1" t="n">
        <v>44334</v>
      </c>
      <c r="C1428" s="1" t="n">
        <v>45960</v>
      </c>
      <c r="D1428" t="inlineStr">
        <is>
          <t>VÄSTERNORRLANDS LÄN</t>
        </is>
      </c>
      <c r="E1428" t="inlineStr">
        <is>
          <t>ÖRNSKÖLDSVIK</t>
        </is>
      </c>
      <c r="G1428" t="n">
        <v>2.1</v>
      </c>
      <c r="H1428" t="n">
        <v>0</v>
      </c>
      <c r="I1428" t="n">
        <v>0</v>
      </c>
      <c r="J1428" t="n">
        <v>0</v>
      </c>
      <c r="K1428" t="n">
        <v>0</v>
      </c>
      <c r="L1428" t="n">
        <v>0</v>
      </c>
      <c r="M1428" t="n">
        <v>0</v>
      </c>
      <c r="N1428" t="n">
        <v>0</v>
      </c>
      <c r="O1428" t="n">
        <v>0</v>
      </c>
      <c r="P1428" t="n">
        <v>0</v>
      </c>
      <c r="Q1428" t="n">
        <v>0</v>
      </c>
      <c r="R1428" s="2" t="inlineStr"/>
    </row>
    <row r="1429" ht="15" customHeight="1">
      <c r="A1429" t="inlineStr">
        <is>
          <t>A 23706-2021</t>
        </is>
      </c>
      <c r="B1429" s="1" t="n">
        <v>44334.68295138889</v>
      </c>
      <c r="C1429" s="1" t="n">
        <v>45960</v>
      </c>
      <c r="D1429" t="inlineStr">
        <is>
          <t>VÄSTERNORRLANDS LÄN</t>
        </is>
      </c>
      <c r="E1429" t="inlineStr">
        <is>
          <t>ÖRNSKÖLDSVIK</t>
        </is>
      </c>
      <c r="F1429" t="inlineStr">
        <is>
          <t>Holmen skog AB</t>
        </is>
      </c>
      <c r="G1429" t="n">
        <v>0.9</v>
      </c>
      <c r="H1429" t="n">
        <v>0</v>
      </c>
      <c r="I1429" t="n">
        <v>0</v>
      </c>
      <c r="J1429" t="n">
        <v>0</v>
      </c>
      <c r="K1429" t="n">
        <v>0</v>
      </c>
      <c r="L1429" t="n">
        <v>0</v>
      </c>
      <c r="M1429" t="n">
        <v>0</v>
      </c>
      <c r="N1429" t="n">
        <v>0</v>
      </c>
      <c r="O1429" t="n">
        <v>0</v>
      </c>
      <c r="P1429" t="n">
        <v>0</v>
      </c>
      <c r="Q1429" t="n">
        <v>0</v>
      </c>
      <c r="R1429" s="2" t="inlineStr"/>
    </row>
    <row r="1430" ht="15" customHeight="1">
      <c r="A1430" t="inlineStr">
        <is>
          <t>A 39550-2024</t>
        </is>
      </c>
      <c r="B1430" s="1" t="n">
        <v>45552.32645833334</v>
      </c>
      <c r="C1430" s="1" t="n">
        <v>45960</v>
      </c>
      <c r="D1430" t="inlineStr">
        <is>
          <t>VÄSTERNORRLANDS LÄN</t>
        </is>
      </c>
      <c r="E1430" t="inlineStr">
        <is>
          <t>ÖRNSKÖLDSVIK</t>
        </is>
      </c>
      <c r="G1430" t="n">
        <v>2.6</v>
      </c>
      <c r="H1430" t="n">
        <v>0</v>
      </c>
      <c r="I1430" t="n">
        <v>0</v>
      </c>
      <c r="J1430" t="n">
        <v>0</v>
      </c>
      <c r="K1430" t="n">
        <v>0</v>
      </c>
      <c r="L1430" t="n">
        <v>0</v>
      </c>
      <c r="M1430" t="n">
        <v>0</v>
      </c>
      <c r="N1430" t="n">
        <v>0</v>
      </c>
      <c r="O1430" t="n">
        <v>0</v>
      </c>
      <c r="P1430" t="n">
        <v>0</v>
      </c>
      <c r="Q1430" t="n">
        <v>0</v>
      </c>
      <c r="R1430" s="2" t="inlineStr"/>
    </row>
    <row r="1431" ht="15" customHeight="1">
      <c r="A1431" t="inlineStr">
        <is>
          <t>A 42366-2022</t>
        </is>
      </c>
      <c r="B1431" s="1" t="n">
        <v>44831.38560185185</v>
      </c>
      <c r="C1431" s="1" t="n">
        <v>45960</v>
      </c>
      <c r="D1431" t="inlineStr">
        <is>
          <t>VÄSTERNORRLANDS LÄN</t>
        </is>
      </c>
      <c r="E1431" t="inlineStr">
        <is>
          <t>ÖRNSKÖLDSVIK</t>
        </is>
      </c>
      <c r="F1431" t="inlineStr">
        <is>
          <t>Holmen skog AB</t>
        </is>
      </c>
      <c r="G1431" t="n">
        <v>0.7</v>
      </c>
      <c r="H1431" t="n">
        <v>0</v>
      </c>
      <c r="I1431" t="n">
        <v>0</v>
      </c>
      <c r="J1431" t="n">
        <v>0</v>
      </c>
      <c r="K1431" t="n">
        <v>0</v>
      </c>
      <c r="L1431" t="n">
        <v>0</v>
      </c>
      <c r="M1431" t="n">
        <v>0</v>
      </c>
      <c r="N1431" t="n">
        <v>0</v>
      </c>
      <c r="O1431" t="n">
        <v>0</v>
      </c>
      <c r="P1431" t="n">
        <v>0</v>
      </c>
      <c r="Q1431" t="n">
        <v>0</v>
      </c>
      <c r="R1431" s="2" t="inlineStr"/>
    </row>
    <row r="1432" ht="15" customHeight="1">
      <c r="A1432" t="inlineStr">
        <is>
          <t>A 59649-2023</t>
        </is>
      </c>
      <c r="B1432" s="1" t="n">
        <v>45253</v>
      </c>
      <c r="C1432" s="1" t="n">
        <v>45960</v>
      </c>
      <c r="D1432" t="inlineStr">
        <is>
          <t>VÄSTERNORRLANDS LÄN</t>
        </is>
      </c>
      <c r="E1432" t="inlineStr">
        <is>
          <t>ÖRNSKÖLDSVIK</t>
        </is>
      </c>
      <c r="G1432" t="n">
        <v>3.7</v>
      </c>
      <c r="H1432" t="n">
        <v>0</v>
      </c>
      <c r="I1432" t="n">
        <v>0</v>
      </c>
      <c r="J1432" t="n">
        <v>0</v>
      </c>
      <c r="K1432" t="n">
        <v>0</v>
      </c>
      <c r="L1432" t="n">
        <v>0</v>
      </c>
      <c r="M1432" t="n">
        <v>0</v>
      </c>
      <c r="N1432" t="n">
        <v>0</v>
      </c>
      <c r="O1432" t="n">
        <v>0</v>
      </c>
      <c r="P1432" t="n">
        <v>0</v>
      </c>
      <c r="Q1432" t="n">
        <v>0</v>
      </c>
      <c r="R1432" s="2" t="inlineStr"/>
    </row>
    <row r="1433" ht="15" customHeight="1">
      <c r="A1433" t="inlineStr">
        <is>
          <t>A 49222-2024</t>
        </is>
      </c>
      <c r="B1433" s="1" t="n">
        <v>45595</v>
      </c>
      <c r="C1433" s="1" t="n">
        <v>45960</v>
      </c>
      <c r="D1433" t="inlineStr">
        <is>
          <t>VÄSTERNORRLANDS LÄN</t>
        </is>
      </c>
      <c r="E1433" t="inlineStr">
        <is>
          <t>ÖRNSKÖLDSVIK</t>
        </is>
      </c>
      <c r="G1433" t="n">
        <v>2.9</v>
      </c>
      <c r="H1433" t="n">
        <v>0</v>
      </c>
      <c r="I1433" t="n">
        <v>0</v>
      </c>
      <c r="J1433" t="n">
        <v>0</v>
      </c>
      <c r="K1433" t="n">
        <v>0</v>
      </c>
      <c r="L1433" t="n">
        <v>0</v>
      </c>
      <c r="M1433" t="n">
        <v>0</v>
      </c>
      <c r="N1433" t="n">
        <v>0</v>
      </c>
      <c r="O1433" t="n">
        <v>0</v>
      </c>
      <c r="P1433" t="n">
        <v>0</v>
      </c>
      <c r="Q1433" t="n">
        <v>0</v>
      </c>
      <c r="R1433" s="2" t="inlineStr"/>
    </row>
    <row r="1434" ht="15" customHeight="1">
      <c r="A1434" t="inlineStr">
        <is>
          <t>A 38750-2024</t>
        </is>
      </c>
      <c r="B1434" s="1" t="n">
        <v>45547</v>
      </c>
      <c r="C1434" s="1" t="n">
        <v>45960</v>
      </c>
      <c r="D1434" t="inlineStr">
        <is>
          <t>VÄSTERNORRLANDS LÄN</t>
        </is>
      </c>
      <c r="E1434" t="inlineStr">
        <is>
          <t>ÖRNSKÖLDSVIK</t>
        </is>
      </c>
      <c r="G1434" t="n">
        <v>1.6</v>
      </c>
      <c r="H1434" t="n">
        <v>0</v>
      </c>
      <c r="I1434" t="n">
        <v>0</v>
      </c>
      <c r="J1434" t="n">
        <v>0</v>
      </c>
      <c r="K1434" t="n">
        <v>0</v>
      </c>
      <c r="L1434" t="n">
        <v>0</v>
      </c>
      <c r="M1434" t="n">
        <v>0</v>
      </c>
      <c r="N1434" t="n">
        <v>0</v>
      </c>
      <c r="O1434" t="n">
        <v>0</v>
      </c>
      <c r="P1434" t="n">
        <v>0</v>
      </c>
      <c r="Q1434" t="n">
        <v>0</v>
      </c>
      <c r="R1434" s="2" t="inlineStr"/>
    </row>
    <row r="1435" ht="15" customHeight="1">
      <c r="A1435" t="inlineStr">
        <is>
          <t>A 45105-2023</t>
        </is>
      </c>
      <c r="B1435" s="1" t="n">
        <v>45191</v>
      </c>
      <c r="C1435" s="1" t="n">
        <v>45960</v>
      </c>
      <c r="D1435" t="inlineStr">
        <is>
          <t>VÄSTERNORRLANDS LÄN</t>
        </is>
      </c>
      <c r="E1435" t="inlineStr">
        <is>
          <t>ÖRNSKÖLDSVIK</t>
        </is>
      </c>
      <c r="F1435" t="inlineStr">
        <is>
          <t>Holmen skog AB</t>
        </is>
      </c>
      <c r="G1435" t="n">
        <v>5.5</v>
      </c>
      <c r="H1435" t="n">
        <v>0</v>
      </c>
      <c r="I1435" t="n">
        <v>0</v>
      </c>
      <c r="J1435" t="n">
        <v>0</v>
      </c>
      <c r="K1435" t="n">
        <v>0</v>
      </c>
      <c r="L1435" t="n">
        <v>0</v>
      </c>
      <c r="M1435" t="n">
        <v>0</v>
      </c>
      <c r="N1435" t="n">
        <v>0</v>
      </c>
      <c r="O1435" t="n">
        <v>0</v>
      </c>
      <c r="P1435" t="n">
        <v>0</v>
      </c>
      <c r="Q1435" t="n">
        <v>0</v>
      </c>
      <c r="R1435" s="2" t="inlineStr"/>
    </row>
    <row r="1436" ht="15" customHeight="1">
      <c r="A1436" t="inlineStr">
        <is>
          <t>A 49843-2024</t>
        </is>
      </c>
      <c r="B1436" s="1" t="n">
        <v>45597</v>
      </c>
      <c r="C1436" s="1" t="n">
        <v>45960</v>
      </c>
      <c r="D1436" t="inlineStr">
        <is>
          <t>VÄSTERNORRLANDS LÄN</t>
        </is>
      </c>
      <c r="E1436" t="inlineStr">
        <is>
          <t>ÖRNSKÖLDSVIK</t>
        </is>
      </c>
      <c r="F1436" t="inlineStr">
        <is>
          <t>Holmen skog AB</t>
        </is>
      </c>
      <c r="G1436" t="n">
        <v>0.8</v>
      </c>
      <c r="H1436" t="n">
        <v>0</v>
      </c>
      <c r="I1436" t="n">
        <v>0</v>
      </c>
      <c r="J1436" t="n">
        <v>0</v>
      </c>
      <c r="K1436" t="n">
        <v>0</v>
      </c>
      <c r="L1436" t="n">
        <v>0</v>
      </c>
      <c r="M1436" t="n">
        <v>0</v>
      </c>
      <c r="N1436" t="n">
        <v>0</v>
      </c>
      <c r="O1436" t="n">
        <v>0</v>
      </c>
      <c r="P1436" t="n">
        <v>0</v>
      </c>
      <c r="Q1436" t="n">
        <v>0</v>
      </c>
      <c r="R1436" s="2" t="inlineStr"/>
    </row>
    <row r="1437" ht="15" customHeight="1">
      <c r="A1437" t="inlineStr">
        <is>
          <t>A 49868-2024</t>
        </is>
      </c>
      <c r="B1437" s="1" t="n">
        <v>45597.48740740741</v>
      </c>
      <c r="C1437" s="1" t="n">
        <v>45960</v>
      </c>
      <c r="D1437" t="inlineStr">
        <is>
          <t>VÄSTERNORRLANDS LÄN</t>
        </is>
      </c>
      <c r="E1437" t="inlineStr">
        <is>
          <t>ÖRNSKÖLDSVIK</t>
        </is>
      </c>
      <c r="F1437" t="inlineStr">
        <is>
          <t>Holmen skog AB</t>
        </is>
      </c>
      <c r="G1437" t="n">
        <v>2.8</v>
      </c>
      <c r="H1437" t="n">
        <v>0</v>
      </c>
      <c r="I1437" t="n">
        <v>0</v>
      </c>
      <c r="J1437" t="n">
        <v>0</v>
      </c>
      <c r="K1437" t="n">
        <v>0</v>
      </c>
      <c r="L1437" t="n">
        <v>0</v>
      </c>
      <c r="M1437" t="n">
        <v>0</v>
      </c>
      <c r="N1437" t="n">
        <v>0</v>
      </c>
      <c r="O1437" t="n">
        <v>0</v>
      </c>
      <c r="P1437" t="n">
        <v>0</v>
      </c>
      <c r="Q1437" t="n">
        <v>0</v>
      </c>
      <c r="R1437" s="2" t="inlineStr"/>
    </row>
    <row r="1438" ht="15" customHeight="1">
      <c r="A1438" t="inlineStr">
        <is>
          <t>A 61013-2024</t>
        </is>
      </c>
      <c r="B1438" s="1" t="n">
        <v>45645</v>
      </c>
      <c r="C1438" s="1" t="n">
        <v>45960</v>
      </c>
      <c r="D1438" t="inlineStr">
        <is>
          <t>VÄSTERNORRLANDS LÄN</t>
        </is>
      </c>
      <c r="E1438" t="inlineStr">
        <is>
          <t>ÖRNSKÖLDSVIK</t>
        </is>
      </c>
      <c r="G1438" t="n">
        <v>0.7</v>
      </c>
      <c r="H1438" t="n">
        <v>0</v>
      </c>
      <c r="I1438" t="n">
        <v>0</v>
      </c>
      <c r="J1438" t="n">
        <v>0</v>
      </c>
      <c r="K1438" t="n">
        <v>0</v>
      </c>
      <c r="L1438" t="n">
        <v>0</v>
      </c>
      <c r="M1438" t="n">
        <v>0</v>
      </c>
      <c r="N1438" t="n">
        <v>0</v>
      </c>
      <c r="O1438" t="n">
        <v>0</v>
      </c>
      <c r="P1438" t="n">
        <v>0</v>
      </c>
      <c r="Q1438" t="n">
        <v>0</v>
      </c>
      <c r="R1438" s="2" t="inlineStr"/>
    </row>
    <row r="1439" ht="15" customHeight="1">
      <c r="A1439" t="inlineStr">
        <is>
          <t>A 49887-2024</t>
        </is>
      </c>
      <c r="B1439" s="1" t="n">
        <v>45597</v>
      </c>
      <c r="C1439" s="1" t="n">
        <v>45960</v>
      </c>
      <c r="D1439" t="inlineStr">
        <is>
          <t>VÄSTERNORRLANDS LÄN</t>
        </is>
      </c>
      <c r="E1439" t="inlineStr">
        <is>
          <t>ÖRNSKÖLDSVIK</t>
        </is>
      </c>
      <c r="F1439" t="inlineStr">
        <is>
          <t>SCA</t>
        </is>
      </c>
      <c r="G1439" t="n">
        <v>5.7</v>
      </c>
      <c r="H1439" t="n">
        <v>0</v>
      </c>
      <c r="I1439" t="n">
        <v>0</v>
      </c>
      <c r="J1439" t="n">
        <v>0</v>
      </c>
      <c r="K1439" t="n">
        <v>0</v>
      </c>
      <c r="L1439" t="n">
        <v>0</v>
      </c>
      <c r="M1439" t="n">
        <v>0</v>
      </c>
      <c r="N1439" t="n">
        <v>0</v>
      </c>
      <c r="O1439" t="n">
        <v>0</v>
      </c>
      <c r="P1439" t="n">
        <v>0</v>
      </c>
      <c r="Q1439" t="n">
        <v>0</v>
      </c>
      <c r="R1439" s="2" t="inlineStr"/>
    </row>
    <row r="1440" ht="15" customHeight="1">
      <c r="A1440" t="inlineStr">
        <is>
          <t>A 37920-2023</t>
        </is>
      </c>
      <c r="B1440" s="1" t="n">
        <v>45160</v>
      </c>
      <c r="C1440" s="1" t="n">
        <v>45960</v>
      </c>
      <c r="D1440" t="inlineStr">
        <is>
          <t>VÄSTERNORRLANDS LÄN</t>
        </is>
      </c>
      <c r="E1440" t="inlineStr">
        <is>
          <t>ÖRNSKÖLDSVIK</t>
        </is>
      </c>
      <c r="G1440" t="n">
        <v>6.8</v>
      </c>
      <c r="H1440" t="n">
        <v>0</v>
      </c>
      <c r="I1440" t="n">
        <v>0</v>
      </c>
      <c r="J1440" t="n">
        <v>0</v>
      </c>
      <c r="K1440" t="n">
        <v>0</v>
      </c>
      <c r="L1440" t="n">
        <v>0</v>
      </c>
      <c r="M1440" t="n">
        <v>0</v>
      </c>
      <c r="N1440" t="n">
        <v>0</v>
      </c>
      <c r="O1440" t="n">
        <v>0</v>
      </c>
      <c r="P1440" t="n">
        <v>0</v>
      </c>
      <c r="Q1440" t="n">
        <v>0</v>
      </c>
      <c r="R1440" s="2" t="inlineStr"/>
    </row>
    <row r="1441" ht="15" customHeight="1">
      <c r="A1441" t="inlineStr">
        <is>
          <t>A 43576-2022</t>
        </is>
      </c>
      <c r="B1441" s="1" t="n">
        <v>44834</v>
      </c>
      <c r="C1441" s="1" t="n">
        <v>45960</v>
      </c>
      <c r="D1441" t="inlineStr">
        <is>
          <t>VÄSTERNORRLANDS LÄN</t>
        </is>
      </c>
      <c r="E1441" t="inlineStr">
        <is>
          <t>ÖRNSKÖLDSVIK</t>
        </is>
      </c>
      <c r="G1441" t="n">
        <v>6.1</v>
      </c>
      <c r="H1441" t="n">
        <v>0</v>
      </c>
      <c r="I1441" t="n">
        <v>0</v>
      </c>
      <c r="J1441" t="n">
        <v>0</v>
      </c>
      <c r="K1441" t="n">
        <v>0</v>
      </c>
      <c r="L1441" t="n">
        <v>0</v>
      </c>
      <c r="M1441" t="n">
        <v>0</v>
      </c>
      <c r="N1441" t="n">
        <v>0</v>
      </c>
      <c r="O1441" t="n">
        <v>0</v>
      </c>
      <c r="P1441" t="n">
        <v>0</v>
      </c>
      <c r="Q1441" t="n">
        <v>0</v>
      </c>
      <c r="R1441" s="2" t="inlineStr"/>
    </row>
    <row r="1442" ht="15" customHeight="1">
      <c r="A1442" t="inlineStr">
        <is>
          <t>A 13549-2023</t>
        </is>
      </c>
      <c r="B1442" s="1" t="n">
        <v>45006.45888888889</v>
      </c>
      <c r="C1442" s="1" t="n">
        <v>45960</v>
      </c>
      <c r="D1442" t="inlineStr">
        <is>
          <t>VÄSTERNORRLANDS LÄN</t>
        </is>
      </c>
      <c r="E1442" t="inlineStr">
        <is>
          <t>ÖRNSKÖLDSVIK</t>
        </is>
      </c>
      <c r="G1442" t="n">
        <v>2.5</v>
      </c>
      <c r="H1442" t="n">
        <v>0</v>
      </c>
      <c r="I1442" t="n">
        <v>0</v>
      </c>
      <c r="J1442" t="n">
        <v>0</v>
      </c>
      <c r="K1442" t="n">
        <v>0</v>
      </c>
      <c r="L1442" t="n">
        <v>0</v>
      </c>
      <c r="M1442" t="n">
        <v>0</v>
      </c>
      <c r="N1442" t="n">
        <v>0</v>
      </c>
      <c r="O1442" t="n">
        <v>0</v>
      </c>
      <c r="P1442" t="n">
        <v>0</v>
      </c>
      <c r="Q1442" t="n">
        <v>0</v>
      </c>
      <c r="R1442" s="2" t="inlineStr"/>
    </row>
    <row r="1443" ht="15" customHeight="1">
      <c r="A1443" t="inlineStr">
        <is>
          <t>A 48605-2024</t>
        </is>
      </c>
      <c r="B1443" s="1" t="n">
        <v>45593.4483912037</v>
      </c>
      <c r="C1443" s="1" t="n">
        <v>45960</v>
      </c>
      <c r="D1443" t="inlineStr">
        <is>
          <t>VÄSTERNORRLANDS LÄN</t>
        </is>
      </c>
      <c r="E1443" t="inlineStr">
        <is>
          <t>ÖRNSKÖLDSVIK</t>
        </is>
      </c>
      <c r="F1443" t="inlineStr">
        <is>
          <t>Holmen skog AB</t>
        </is>
      </c>
      <c r="G1443" t="n">
        <v>3.5</v>
      </c>
      <c r="H1443" t="n">
        <v>0</v>
      </c>
      <c r="I1443" t="n">
        <v>0</v>
      </c>
      <c r="J1443" t="n">
        <v>0</v>
      </c>
      <c r="K1443" t="n">
        <v>0</v>
      </c>
      <c r="L1443" t="n">
        <v>0</v>
      </c>
      <c r="M1443" t="n">
        <v>0</v>
      </c>
      <c r="N1443" t="n">
        <v>0</v>
      </c>
      <c r="O1443" t="n">
        <v>0</v>
      </c>
      <c r="P1443" t="n">
        <v>0</v>
      </c>
      <c r="Q1443" t="n">
        <v>0</v>
      </c>
      <c r="R1443" s="2" t="inlineStr"/>
    </row>
    <row r="1444" ht="15" customHeight="1">
      <c r="A1444" t="inlineStr">
        <is>
          <t>A 38753-2024</t>
        </is>
      </c>
      <c r="B1444" s="1" t="n">
        <v>45547.43258101852</v>
      </c>
      <c r="C1444" s="1" t="n">
        <v>45960</v>
      </c>
      <c r="D1444" t="inlineStr">
        <is>
          <t>VÄSTERNORRLANDS LÄN</t>
        </is>
      </c>
      <c r="E1444" t="inlineStr">
        <is>
          <t>ÖRNSKÖLDSVIK</t>
        </is>
      </c>
      <c r="G1444" t="n">
        <v>0.3</v>
      </c>
      <c r="H1444" t="n">
        <v>0</v>
      </c>
      <c r="I1444" t="n">
        <v>0</v>
      </c>
      <c r="J1444" t="n">
        <v>0</v>
      </c>
      <c r="K1444" t="n">
        <v>0</v>
      </c>
      <c r="L1444" t="n">
        <v>0</v>
      </c>
      <c r="M1444" t="n">
        <v>0</v>
      </c>
      <c r="N1444" t="n">
        <v>0</v>
      </c>
      <c r="O1444" t="n">
        <v>0</v>
      </c>
      <c r="P1444" t="n">
        <v>0</v>
      </c>
      <c r="Q1444" t="n">
        <v>0</v>
      </c>
      <c r="R1444" s="2" t="inlineStr"/>
    </row>
    <row r="1445" ht="15" customHeight="1">
      <c r="A1445" t="inlineStr">
        <is>
          <t>A 47614-2023</t>
        </is>
      </c>
      <c r="B1445" s="1" t="n">
        <v>45203.48283564814</v>
      </c>
      <c r="C1445" s="1" t="n">
        <v>45960</v>
      </c>
      <c r="D1445" t="inlineStr">
        <is>
          <t>VÄSTERNORRLANDS LÄN</t>
        </is>
      </c>
      <c r="E1445" t="inlineStr">
        <is>
          <t>ÖRNSKÖLDSVIK</t>
        </is>
      </c>
      <c r="F1445" t="inlineStr">
        <is>
          <t>Holmen skog AB</t>
        </is>
      </c>
      <c r="G1445" t="n">
        <v>0.6</v>
      </c>
      <c r="H1445" t="n">
        <v>0</v>
      </c>
      <c r="I1445" t="n">
        <v>0</v>
      </c>
      <c r="J1445" t="n">
        <v>0</v>
      </c>
      <c r="K1445" t="n">
        <v>0</v>
      </c>
      <c r="L1445" t="n">
        <v>0</v>
      </c>
      <c r="M1445" t="n">
        <v>0</v>
      </c>
      <c r="N1445" t="n">
        <v>0</v>
      </c>
      <c r="O1445" t="n">
        <v>0</v>
      </c>
      <c r="P1445" t="n">
        <v>0</v>
      </c>
      <c r="Q1445" t="n">
        <v>0</v>
      </c>
      <c r="R1445" s="2" t="inlineStr"/>
    </row>
    <row r="1446" ht="15" customHeight="1">
      <c r="A1446" t="inlineStr">
        <is>
          <t>A 3909-2025</t>
        </is>
      </c>
      <c r="B1446" s="1" t="n">
        <v>45684.41552083333</v>
      </c>
      <c r="C1446" s="1" t="n">
        <v>45960</v>
      </c>
      <c r="D1446" t="inlineStr">
        <is>
          <t>VÄSTERNORRLANDS LÄN</t>
        </is>
      </c>
      <c r="E1446" t="inlineStr">
        <is>
          <t>ÖRNSKÖLDSVIK</t>
        </is>
      </c>
      <c r="G1446" t="n">
        <v>3.4</v>
      </c>
      <c r="H1446" t="n">
        <v>0</v>
      </c>
      <c r="I1446" t="n">
        <v>0</v>
      </c>
      <c r="J1446" t="n">
        <v>0</v>
      </c>
      <c r="K1446" t="n">
        <v>0</v>
      </c>
      <c r="L1446" t="n">
        <v>0</v>
      </c>
      <c r="M1446" t="n">
        <v>0</v>
      </c>
      <c r="N1446" t="n">
        <v>0</v>
      </c>
      <c r="O1446" t="n">
        <v>0</v>
      </c>
      <c r="P1446" t="n">
        <v>0</v>
      </c>
      <c r="Q1446" t="n">
        <v>0</v>
      </c>
      <c r="R1446" s="2" t="inlineStr"/>
    </row>
    <row r="1447" ht="15" customHeight="1">
      <c r="A1447" t="inlineStr">
        <is>
          <t>A 60324-2023</t>
        </is>
      </c>
      <c r="B1447" s="1" t="n">
        <v>45258</v>
      </c>
      <c r="C1447" s="1" t="n">
        <v>45960</v>
      </c>
      <c r="D1447" t="inlineStr">
        <is>
          <t>VÄSTERNORRLANDS LÄN</t>
        </is>
      </c>
      <c r="E1447" t="inlineStr">
        <is>
          <t>ÖRNSKÖLDSVIK</t>
        </is>
      </c>
      <c r="G1447" t="n">
        <v>1.9</v>
      </c>
      <c r="H1447" t="n">
        <v>0</v>
      </c>
      <c r="I1447" t="n">
        <v>0</v>
      </c>
      <c r="J1447" t="n">
        <v>0</v>
      </c>
      <c r="K1447" t="n">
        <v>0</v>
      </c>
      <c r="L1447" t="n">
        <v>0</v>
      </c>
      <c r="M1447" t="n">
        <v>0</v>
      </c>
      <c r="N1447" t="n">
        <v>0</v>
      </c>
      <c r="O1447" t="n">
        <v>0</v>
      </c>
      <c r="P1447" t="n">
        <v>0</v>
      </c>
      <c r="Q1447" t="n">
        <v>0</v>
      </c>
      <c r="R1447" s="2" t="inlineStr"/>
    </row>
    <row r="1448" ht="15" customHeight="1">
      <c r="A1448" t="inlineStr">
        <is>
          <t>A 5193-2025</t>
        </is>
      </c>
      <c r="B1448" s="1" t="n">
        <v>45691</v>
      </c>
      <c r="C1448" s="1" t="n">
        <v>45960</v>
      </c>
      <c r="D1448" t="inlineStr">
        <is>
          <t>VÄSTERNORRLANDS LÄN</t>
        </is>
      </c>
      <c r="E1448" t="inlineStr">
        <is>
          <t>ÖRNSKÖLDSVIK</t>
        </is>
      </c>
      <c r="G1448" t="n">
        <v>1.6</v>
      </c>
      <c r="H1448" t="n">
        <v>0</v>
      </c>
      <c r="I1448" t="n">
        <v>0</v>
      </c>
      <c r="J1448" t="n">
        <v>0</v>
      </c>
      <c r="K1448" t="n">
        <v>0</v>
      </c>
      <c r="L1448" t="n">
        <v>0</v>
      </c>
      <c r="M1448" t="n">
        <v>0</v>
      </c>
      <c r="N1448" t="n">
        <v>0</v>
      </c>
      <c r="O1448" t="n">
        <v>0</v>
      </c>
      <c r="P1448" t="n">
        <v>0</v>
      </c>
      <c r="Q1448" t="n">
        <v>0</v>
      </c>
      <c r="R1448" s="2" t="inlineStr"/>
    </row>
    <row r="1449" ht="15" customHeight="1">
      <c r="A1449" t="inlineStr">
        <is>
          <t>A 10281-2021</t>
        </is>
      </c>
      <c r="B1449" s="1" t="n">
        <v>44257</v>
      </c>
      <c r="C1449" s="1" t="n">
        <v>45960</v>
      </c>
      <c r="D1449" t="inlineStr">
        <is>
          <t>VÄSTERNORRLANDS LÄN</t>
        </is>
      </c>
      <c r="E1449" t="inlineStr">
        <is>
          <t>ÖRNSKÖLDSVIK</t>
        </is>
      </c>
      <c r="G1449" t="n">
        <v>3.7</v>
      </c>
      <c r="H1449" t="n">
        <v>0</v>
      </c>
      <c r="I1449" t="n">
        <v>0</v>
      </c>
      <c r="J1449" t="n">
        <v>0</v>
      </c>
      <c r="K1449" t="n">
        <v>0</v>
      </c>
      <c r="L1449" t="n">
        <v>0</v>
      </c>
      <c r="M1449" t="n">
        <v>0</v>
      </c>
      <c r="N1449" t="n">
        <v>0</v>
      </c>
      <c r="O1449" t="n">
        <v>0</v>
      </c>
      <c r="P1449" t="n">
        <v>0</v>
      </c>
      <c r="Q1449" t="n">
        <v>0</v>
      </c>
      <c r="R1449" s="2" t="inlineStr"/>
    </row>
    <row r="1450" ht="15" customHeight="1">
      <c r="A1450" t="inlineStr">
        <is>
          <t>A 60786-2021</t>
        </is>
      </c>
      <c r="B1450" s="1" t="n">
        <v>44496</v>
      </c>
      <c r="C1450" s="1" t="n">
        <v>45960</v>
      </c>
      <c r="D1450" t="inlineStr">
        <is>
          <t>VÄSTERNORRLANDS LÄN</t>
        </is>
      </c>
      <c r="E1450" t="inlineStr">
        <is>
          <t>ÖRNSKÖLDSVIK</t>
        </is>
      </c>
      <c r="F1450" t="inlineStr">
        <is>
          <t>SCA</t>
        </is>
      </c>
      <c r="G1450" t="n">
        <v>7.2</v>
      </c>
      <c r="H1450" t="n">
        <v>0</v>
      </c>
      <c r="I1450" t="n">
        <v>0</v>
      </c>
      <c r="J1450" t="n">
        <v>0</v>
      </c>
      <c r="K1450" t="n">
        <v>0</v>
      </c>
      <c r="L1450" t="n">
        <v>0</v>
      </c>
      <c r="M1450" t="n">
        <v>0</v>
      </c>
      <c r="N1450" t="n">
        <v>0</v>
      </c>
      <c r="O1450" t="n">
        <v>0</v>
      </c>
      <c r="P1450" t="n">
        <v>0</v>
      </c>
      <c r="Q1450" t="n">
        <v>0</v>
      </c>
      <c r="R1450" s="2" t="inlineStr"/>
    </row>
    <row r="1451" ht="15" customHeight="1">
      <c r="A1451" t="inlineStr">
        <is>
          <t>A 40212-2024</t>
        </is>
      </c>
      <c r="B1451" s="1" t="n">
        <v>45554.59438657408</v>
      </c>
      <c r="C1451" s="1" t="n">
        <v>45960</v>
      </c>
      <c r="D1451" t="inlineStr">
        <is>
          <t>VÄSTERNORRLANDS LÄN</t>
        </is>
      </c>
      <c r="E1451" t="inlineStr">
        <is>
          <t>ÖRNSKÖLDSVIK</t>
        </is>
      </c>
      <c r="F1451" t="inlineStr">
        <is>
          <t>Holmen skog AB</t>
        </is>
      </c>
      <c r="G1451" t="n">
        <v>0.5</v>
      </c>
      <c r="H1451" t="n">
        <v>0</v>
      </c>
      <c r="I1451" t="n">
        <v>0</v>
      </c>
      <c r="J1451" t="n">
        <v>0</v>
      </c>
      <c r="K1451" t="n">
        <v>0</v>
      </c>
      <c r="L1451" t="n">
        <v>0</v>
      </c>
      <c r="M1451" t="n">
        <v>0</v>
      </c>
      <c r="N1451" t="n">
        <v>0</v>
      </c>
      <c r="O1451" t="n">
        <v>0</v>
      </c>
      <c r="P1451" t="n">
        <v>0</v>
      </c>
      <c r="Q1451" t="n">
        <v>0</v>
      </c>
      <c r="R1451" s="2" t="inlineStr"/>
    </row>
    <row r="1452" ht="15" customHeight="1">
      <c r="A1452" t="inlineStr">
        <is>
          <t>A 26378-2024</t>
        </is>
      </c>
      <c r="B1452" s="1" t="n">
        <v>45469.41646990741</v>
      </c>
      <c r="C1452" s="1" t="n">
        <v>45960</v>
      </c>
      <c r="D1452" t="inlineStr">
        <is>
          <t>VÄSTERNORRLANDS LÄN</t>
        </is>
      </c>
      <c r="E1452" t="inlineStr">
        <is>
          <t>ÖRNSKÖLDSVIK</t>
        </is>
      </c>
      <c r="G1452" t="n">
        <v>1.9</v>
      </c>
      <c r="H1452" t="n">
        <v>0</v>
      </c>
      <c r="I1452" t="n">
        <v>0</v>
      </c>
      <c r="J1452" t="n">
        <v>0</v>
      </c>
      <c r="K1452" t="n">
        <v>0</v>
      </c>
      <c r="L1452" t="n">
        <v>0</v>
      </c>
      <c r="M1452" t="n">
        <v>0</v>
      </c>
      <c r="N1452" t="n">
        <v>0</v>
      </c>
      <c r="O1452" t="n">
        <v>0</v>
      </c>
      <c r="P1452" t="n">
        <v>0</v>
      </c>
      <c r="Q1452" t="n">
        <v>0</v>
      </c>
      <c r="R1452" s="2" t="inlineStr"/>
    </row>
    <row r="1453" ht="15" customHeight="1">
      <c r="A1453" t="inlineStr">
        <is>
          <t>A 4576-2024</t>
        </is>
      </c>
      <c r="B1453" s="1" t="n">
        <v>45327</v>
      </c>
      <c r="C1453" s="1" t="n">
        <v>45960</v>
      </c>
      <c r="D1453" t="inlineStr">
        <is>
          <t>VÄSTERNORRLANDS LÄN</t>
        </is>
      </c>
      <c r="E1453" t="inlineStr">
        <is>
          <t>ÖRNSKÖLDSVIK</t>
        </is>
      </c>
      <c r="G1453" t="n">
        <v>1.1</v>
      </c>
      <c r="H1453" t="n">
        <v>0</v>
      </c>
      <c r="I1453" t="n">
        <v>0</v>
      </c>
      <c r="J1453" t="n">
        <v>0</v>
      </c>
      <c r="K1453" t="n">
        <v>0</v>
      </c>
      <c r="L1453" t="n">
        <v>0</v>
      </c>
      <c r="M1453" t="n">
        <v>0</v>
      </c>
      <c r="N1453" t="n">
        <v>0</v>
      </c>
      <c r="O1453" t="n">
        <v>0</v>
      </c>
      <c r="P1453" t="n">
        <v>0</v>
      </c>
      <c r="Q1453" t="n">
        <v>0</v>
      </c>
      <c r="R1453" s="2" t="inlineStr"/>
    </row>
    <row r="1454" ht="15" customHeight="1">
      <c r="A1454" t="inlineStr">
        <is>
          <t>A 35416-2022</t>
        </is>
      </c>
      <c r="B1454" s="1" t="n">
        <v>44798</v>
      </c>
      <c r="C1454" s="1" t="n">
        <v>45960</v>
      </c>
      <c r="D1454" t="inlineStr">
        <is>
          <t>VÄSTERNORRLANDS LÄN</t>
        </is>
      </c>
      <c r="E1454" t="inlineStr">
        <is>
          <t>ÖRNSKÖLDSVIK</t>
        </is>
      </c>
      <c r="F1454" t="inlineStr">
        <is>
          <t>Holmen skog AB</t>
        </is>
      </c>
      <c r="G1454" t="n">
        <v>1.4</v>
      </c>
      <c r="H1454" t="n">
        <v>0</v>
      </c>
      <c r="I1454" t="n">
        <v>0</v>
      </c>
      <c r="J1454" t="n">
        <v>0</v>
      </c>
      <c r="K1454" t="n">
        <v>0</v>
      </c>
      <c r="L1454" t="n">
        <v>0</v>
      </c>
      <c r="M1454" t="n">
        <v>0</v>
      </c>
      <c r="N1454" t="n">
        <v>0</v>
      </c>
      <c r="O1454" t="n">
        <v>0</v>
      </c>
      <c r="P1454" t="n">
        <v>0</v>
      </c>
      <c r="Q1454" t="n">
        <v>0</v>
      </c>
      <c r="R1454" s="2" t="inlineStr"/>
    </row>
    <row r="1455" ht="15" customHeight="1">
      <c r="A1455" t="inlineStr">
        <is>
          <t>A 41550-2023</t>
        </is>
      </c>
      <c r="B1455" s="1" t="n">
        <v>45175.57643518518</v>
      </c>
      <c r="C1455" s="1" t="n">
        <v>45960</v>
      </c>
      <c r="D1455" t="inlineStr">
        <is>
          <t>VÄSTERNORRLANDS LÄN</t>
        </is>
      </c>
      <c r="E1455" t="inlineStr">
        <is>
          <t>ÖRNSKÖLDSVIK</t>
        </is>
      </c>
      <c r="F1455" t="inlineStr">
        <is>
          <t>Holmen skog AB</t>
        </is>
      </c>
      <c r="G1455" t="n">
        <v>4.9</v>
      </c>
      <c r="H1455" t="n">
        <v>0</v>
      </c>
      <c r="I1455" t="n">
        <v>0</v>
      </c>
      <c r="J1455" t="n">
        <v>0</v>
      </c>
      <c r="K1455" t="n">
        <v>0</v>
      </c>
      <c r="L1455" t="n">
        <v>0</v>
      </c>
      <c r="M1455" t="n">
        <v>0</v>
      </c>
      <c r="N1455" t="n">
        <v>0</v>
      </c>
      <c r="O1455" t="n">
        <v>0</v>
      </c>
      <c r="P1455" t="n">
        <v>0</v>
      </c>
      <c r="Q1455" t="n">
        <v>0</v>
      </c>
      <c r="R1455" s="2" t="inlineStr"/>
    </row>
    <row r="1456" ht="15" customHeight="1">
      <c r="A1456" t="inlineStr">
        <is>
          <t>A 48001-2023</t>
        </is>
      </c>
      <c r="B1456" s="1" t="n">
        <v>45204</v>
      </c>
      <c r="C1456" s="1" t="n">
        <v>45960</v>
      </c>
      <c r="D1456" t="inlineStr">
        <is>
          <t>VÄSTERNORRLANDS LÄN</t>
        </is>
      </c>
      <c r="E1456" t="inlineStr">
        <is>
          <t>ÖRNSKÖLDSVIK</t>
        </is>
      </c>
      <c r="F1456" t="inlineStr">
        <is>
          <t>Holmen skog AB</t>
        </is>
      </c>
      <c r="G1456" t="n">
        <v>0.8</v>
      </c>
      <c r="H1456" t="n">
        <v>0</v>
      </c>
      <c r="I1456" t="n">
        <v>0</v>
      </c>
      <c r="J1456" t="n">
        <v>0</v>
      </c>
      <c r="K1456" t="n">
        <v>0</v>
      </c>
      <c r="L1456" t="n">
        <v>0</v>
      </c>
      <c r="M1456" t="n">
        <v>0</v>
      </c>
      <c r="N1456" t="n">
        <v>0</v>
      </c>
      <c r="O1456" t="n">
        <v>0</v>
      </c>
      <c r="P1456" t="n">
        <v>0</v>
      </c>
      <c r="Q1456" t="n">
        <v>0</v>
      </c>
      <c r="R1456" s="2" t="inlineStr"/>
    </row>
    <row r="1457" ht="15" customHeight="1">
      <c r="A1457" t="inlineStr">
        <is>
          <t>A 69296-2021</t>
        </is>
      </c>
      <c r="B1457" s="1" t="n">
        <v>44531.45909722222</v>
      </c>
      <c r="C1457" s="1" t="n">
        <v>45960</v>
      </c>
      <c r="D1457" t="inlineStr">
        <is>
          <t>VÄSTERNORRLANDS LÄN</t>
        </is>
      </c>
      <c r="E1457" t="inlineStr">
        <is>
          <t>ÖRNSKÖLDSVIK</t>
        </is>
      </c>
      <c r="F1457" t="inlineStr">
        <is>
          <t>Holmen skog AB</t>
        </is>
      </c>
      <c r="G1457" t="n">
        <v>3.1</v>
      </c>
      <c r="H1457" t="n">
        <v>0</v>
      </c>
      <c r="I1457" t="n">
        <v>0</v>
      </c>
      <c r="J1457" t="n">
        <v>0</v>
      </c>
      <c r="K1457" t="n">
        <v>0</v>
      </c>
      <c r="L1457" t="n">
        <v>0</v>
      </c>
      <c r="M1457" t="n">
        <v>0</v>
      </c>
      <c r="N1457" t="n">
        <v>0</v>
      </c>
      <c r="O1457" t="n">
        <v>0</v>
      </c>
      <c r="P1457" t="n">
        <v>0</v>
      </c>
      <c r="Q1457" t="n">
        <v>0</v>
      </c>
      <c r="R1457" s="2" t="inlineStr"/>
    </row>
    <row r="1458" ht="15" customHeight="1">
      <c r="A1458" t="inlineStr">
        <is>
          <t>A 41435-2024</t>
        </is>
      </c>
      <c r="B1458" s="1" t="n">
        <v>45560</v>
      </c>
      <c r="C1458" s="1" t="n">
        <v>45960</v>
      </c>
      <c r="D1458" t="inlineStr">
        <is>
          <t>VÄSTERNORRLANDS LÄN</t>
        </is>
      </c>
      <c r="E1458" t="inlineStr">
        <is>
          <t>ÖRNSKÖLDSVIK</t>
        </is>
      </c>
      <c r="G1458" t="n">
        <v>1.8</v>
      </c>
      <c r="H1458" t="n">
        <v>0</v>
      </c>
      <c r="I1458" t="n">
        <v>0</v>
      </c>
      <c r="J1458" t="n">
        <v>0</v>
      </c>
      <c r="K1458" t="n">
        <v>0</v>
      </c>
      <c r="L1458" t="n">
        <v>0</v>
      </c>
      <c r="M1458" t="n">
        <v>0</v>
      </c>
      <c r="N1458" t="n">
        <v>0</v>
      </c>
      <c r="O1458" t="n">
        <v>0</v>
      </c>
      <c r="P1458" t="n">
        <v>0</v>
      </c>
      <c r="Q1458" t="n">
        <v>0</v>
      </c>
      <c r="R1458" s="2" t="inlineStr"/>
    </row>
    <row r="1459" ht="15" customHeight="1">
      <c r="A1459" t="inlineStr">
        <is>
          <t>A 27072-2024</t>
        </is>
      </c>
      <c r="B1459" s="1" t="n">
        <v>45471.46767361111</v>
      </c>
      <c r="C1459" s="1" t="n">
        <v>45960</v>
      </c>
      <c r="D1459" t="inlineStr">
        <is>
          <t>VÄSTERNORRLANDS LÄN</t>
        </is>
      </c>
      <c r="E1459" t="inlineStr">
        <is>
          <t>ÖRNSKÖLDSVIK</t>
        </is>
      </c>
      <c r="G1459" t="n">
        <v>1</v>
      </c>
      <c r="H1459" t="n">
        <v>0</v>
      </c>
      <c r="I1459" t="n">
        <v>0</v>
      </c>
      <c r="J1459" t="n">
        <v>0</v>
      </c>
      <c r="K1459" t="n">
        <v>0</v>
      </c>
      <c r="L1459" t="n">
        <v>0</v>
      </c>
      <c r="M1459" t="n">
        <v>0</v>
      </c>
      <c r="N1459" t="n">
        <v>0</v>
      </c>
      <c r="O1459" t="n">
        <v>0</v>
      </c>
      <c r="P1459" t="n">
        <v>0</v>
      </c>
      <c r="Q1459" t="n">
        <v>0</v>
      </c>
      <c r="R1459" s="2" t="inlineStr"/>
    </row>
    <row r="1460" ht="15" customHeight="1">
      <c r="A1460" t="inlineStr">
        <is>
          <t>A 40207-2024</t>
        </is>
      </c>
      <c r="B1460" s="1" t="n">
        <v>45554.5925462963</v>
      </c>
      <c r="C1460" s="1" t="n">
        <v>45960</v>
      </c>
      <c r="D1460" t="inlineStr">
        <is>
          <t>VÄSTERNORRLANDS LÄN</t>
        </is>
      </c>
      <c r="E1460" t="inlineStr">
        <is>
          <t>ÖRNSKÖLDSVIK</t>
        </is>
      </c>
      <c r="F1460" t="inlineStr">
        <is>
          <t>Holmen skog AB</t>
        </is>
      </c>
      <c r="G1460" t="n">
        <v>0.6</v>
      </c>
      <c r="H1460" t="n">
        <v>0</v>
      </c>
      <c r="I1460" t="n">
        <v>0</v>
      </c>
      <c r="J1460" t="n">
        <v>0</v>
      </c>
      <c r="K1460" t="n">
        <v>0</v>
      </c>
      <c r="L1460" t="n">
        <v>0</v>
      </c>
      <c r="M1460" t="n">
        <v>0</v>
      </c>
      <c r="N1460" t="n">
        <v>0</v>
      </c>
      <c r="O1460" t="n">
        <v>0</v>
      </c>
      <c r="P1460" t="n">
        <v>0</v>
      </c>
      <c r="Q1460" t="n">
        <v>0</v>
      </c>
      <c r="R1460" s="2" t="inlineStr"/>
    </row>
    <row r="1461" ht="15" customHeight="1">
      <c r="A1461" t="inlineStr">
        <is>
          <t>A 41520-2024</t>
        </is>
      </c>
      <c r="B1461" s="1" t="n">
        <v>45560.47858796296</v>
      </c>
      <c r="C1461" s="1" t="n">
        <v>45960</v>
      </c>
      <c r="D1461" t="inlineStr">
        <is>
          <t>VÄSTERNORRLANDS LÄN</t>
        </is>
      </c>
      <c r="E1461" t="inlineStr">
        <is>
          <t>ÖRNSKÖLDSVIK</t>
        </is>
      </c>
      <c r="G1461" t="n">
        <v>0.3</v>
      </c>
      <c r="H1461" t="n">
        <v>0</v>
      </c>
      <c r="I1461" t="n">
        <v>0</v>
      </c>
      <c r="J1461" t="n">
        <v>0</v>
      </c>
      <c r="K1461" t="n">
        <v>0</v>
      </c>
      <c r="L1461" t="n">
        <v>0</v>
      </c>
      <c r="M1461" t="n">
        <v>0</v>
      </c>
      <c r="N1461" t="n">
        <v>0</v>
      </c>
      <c r="O1461" t="n">
        <v>0</v>
      </c>
      <c r="P1461" t="n">
        <v>0</v>
      </c>
      <c r="Q1461" t="n">
        <v>0</v>
      </c>
      <c r="R1461" s="2" t="inlineStr"/>
    </row>
    <row r="1462" ht="15" customHeight="1">
      <c r="A1462" t="inlineStr">
        <is>
          <t>A 26052-2024</t>
        </is>
      </c>
      <c r="B1462" s="1" t="n">
        <v>45468.34039351852</v>
      </c>
      <c r="C1462" s="1" t="n">
        <v>45960</v>
      </c>
      <c r="D1462" t="inlineStr">
        <is>
          <t>VÄSTERNORRLANDS LÄN</t>
        </is>
      </c>
      <c r="E1462" t="inlineStr">
        <is>
          <t>ÖRNSKÖLDSVIK</t>
        </is>
      </c>
      <c r="G1462" t="n">
        <v>1.2</v>
      </c>
      <c r="H1462" t="n">
        <v>0</v>
      </c>
      <c r="I1462" t="n">
        <v>0</v>
      </c>
      <c r="J1462" t="n">
        <v>0</v>
      </c>
      <c r="K1462" t="n">
        <v>0</v>
      </c>
      <c r="L1462" t="n">
        <v>0</v>
      </c>
      <c r="M1462" t="n">
        <v>0</v>
      </c>
      <c r="N1462" t="n">
        <v>0</v>
      </c>
      <c r="O1462" t="n">
        <v>0</v>
      </c>
      <c r="P1462" t="n">
        <v>0</v>
      </c>
      <c r="Q1462" t="n">
        <v>0</v>
      </c>
      <c r="R1462" s="2" t="inlineStr"/>
    </row>
    <row r="1463" ht="15" customHeight="1">
      <c r="A1463" t="inlineStr">
        <is>
          <t>A 26059-2024</t>
        </is>
      </c>
      <c r="B1463" s="1" t="n">
        <v>45468.34836805556</v>
      </c>
      <c r="C1463" s="1" t="n">
        <v>45960</v>
      </c>
      <c r="D1463" t="inlineStr">
        <is>
          <t>VÄSTERNORRLANDS LÄN</t>
        </is>
      </c>
      <c r="E1463" t="inlineStr">
        <is>
          <t>ÖRNSKÖLDSVIK</t>
        </is>
      </c>
      <c r="G1463" t="n">
        <v>0.6</v>
      </c>
      <c r="H1463" t="n">
        <v>0</v>
      </c>
      <c r="I1463" t="n">
        <v>0</v>
      </c>
      <c r="J1463" t="n">
        <v>0</v>
      </c>
      <c r="K1463" t="n">
        <v>0</v>
      </c>
      <c r="L1463" t="n">
        <v>0</v>
      </c>
      <c r="M1463" t="n">
        <v>0</v>
      </c>
      <c r="N1463" t="n">
        <v>0</v>
      </c>
      <c r="O1463" t="n">
        <v>0</v>
      </c>
      <c r="P1463" t="n">
        <v>0</v>
      </c>
      <c r="Q1463" t="n">
        <v>0</v>
      </c>
      <c r="R1463" s="2" t="inlineStr"/>
    </row>
    <row r="1464" ht="15" customHeight="1">
      <c r="A1464" t="inlineStr">
        <is>
          <t>A 33897-2024</t>
        </is>
      </c>
      <c r="B1464" s="1" t="n">
        <v>45523</v>
      </c>
      <c r="C1464" s="1" t="n">
        <v>45960</v>
      </c>
      <c r="D1464" t="inlineStr">
        <is>
          <t>VÄSTERNORRLANDS LÄN</t>
        </is>
      </c>
      <c r="E1464" t="inlineStr">
        <is>
          <t>ÖRNSKÖLDSVIK</t>
        </is>
      </c>
      <c r="F1464" t="inlineStr">
        <is>
          <t>Holmen skog AB</t>
        </is>
      </c>
      <c r="G1464" t="n">
        <v>1.4</v>
      </c>
      <c r="H1464" t="n">
        <v>0</v>
      </c>
      <c r="I1464" t="n">
        <v>0</v>
      </c>
      <c r="J1464" t="n">
        <v>0</v>
      </c>
      <c r="K1464" t="n">
        <v>0</v>
      </c>
      <c r="L1464" t="n">
        <v>0</v>
      </c>
      <c r="M1464" t="n">
        <v>0</v>
      </c>
      <c r="N1464" t="n">
        <v>0</v>
      </c>
      <c r="O1464" t="n">
        <v>0</v>
      </c>
      <c r="P1464" t="n">
        <v>0</v>
      </c>
      <c r="Q1464" t="n">
        <v>0</v>
      </c>
      <c r="R1464" s="2" t="inlineStr"/>
    </row>
    <row r="1465" ht="15" customHeight="1">
      <c r="A1465" t="inlineStr">
        <is>
          <t>A 8053-2024</t>
        </is>
      </c>
      <c r="B1465" s="1" t="n">
        <v>45351.35907407408</v>
      </c>
      <c r="C1465" s="1" t="n">
        <v>45960</v>
      </c>
      <c r="D1465" t="inlineStr">
        <is>
          <t>VÄSTERNORRLANDS LÄN</t>
        </is>
      </c>
      <c r="E1465" t="inlineStr">
        <is>
          <t>ÖRNSKÖLDSVIK</t>
        </is>
      </c>
      <c r="G1465" t="n">
        <v>6.2</v>
      </c>
      <c r="H1465" t="n">
        <v>0</v>
      </c>
      <c r="I1465" t="n">
        <v>0</v>
      </c>
      <c r="J1465" t="n">
        <v>0</v>
      </c>
      <c r="K1465" t="n">
        <v>0</v>
      </c>
      <c r="L1465" t="n">
        <v>0</v>
      </c>
      <c r="M1465" t="n">
        <v>0</v>
      </c>
      <c r="N1465" t="n">
        <v>0</v>
      </c>
      <c r="O1465" t="n">
        <v>0</v>
      </c>
      <c r="P1465" t="n">
        <v>0</v>
      </c>
      <c r="Q1465" t="n">
        <v>0</v>
      </c>
      <c r="R1465" s="2" t="inlineStr"/>
    </row>
    <row r="1466" ht="15" customHeight="1">
      <c r="A1466" t="inlineStr">
        <is>
          <t>A 4428-2023</t>
        </is>
      </c>
      <c r="B1466" s="1" t="n">
        <v>44956</v>
      </c>
      <c r="C1466" s="1" t="n">
        <v>45960</v>
      </c>
      <c r="D1466" t="inlineStr">
        <is>
          <t>VÄSTERNORRLANDS LÄN</t>
        </is>
      </c>
      <c r="E1466" t="inlineStr">
        <is>
          <t>ÖRNSKÖLDSVIK</t>
        </is>
      </c>
      <c r="F1466" t="inlineStr">
        <is>
          <t>Kyrkan</t>
        </is>
      </c>
      <c r="G1466" t="n">
        <v>1.3</v>
      </c>
      <c r="H1466" t="n">
        <v>0</v>
      </c>
      <c r="I1466" t="n">
        <v>0</v>
      </c>
      <c r="J1466" t="n">
        <v>0</v>
      </c>
      <c r="K1466" t="n">
        <v>0</v>
      </c>
      <c r="L1466" t="n">
        <v>0</v>
      </c>
      <c r="M1466" t="n">
        <v>0</v>
      </c>
      <c r="N1466" t="n">
        <v>0</v>
      </c>
      <c r="O1466" t="n">
        <v>0</v>
      </c>
      <c r="P1466" t="n">
        <v>0</v>
      </c>
      <c r="Q1466" t="n">
        <v>0</v>
      </c>
      <c r="R1466" s="2" t="inlineStr"/>
    </row>
    <row r="1467" ht="15" customHeight="1">
      <c r="A1467" t="inlineStr">
        <is>
          <t>A 59392-2024</t>
        </is>
      </c>
      <c r="B1467" s="1" t="n">
        <v>45637</v>
      </c>
      <c r="C1467" s="1" t="n">
        <v>45960</v>
      </c>
      <c r="D1467" t="inlineStr">
        <is>
          <t>VÄSTERNORRLANDS LÄN</t>
        </is>
      </c>
      <c r="E1467" t="inlineStr">
        <is>
          <t>ÖRNSKÖLDSVIK</t>
        </is>
      </c>
      <c r="G1467" t="n">
        <v>8.5</v>
      </c>
      <c r="H1467" t="n">
        <v>0</v>
      </c>
      <c r="I1467" t="n">
        <v>0</v>
      </c>
      <c r="J1467" t="n">
        <v>0</v>
      </c>
      <c r="K1467" t="n">
        <v>0</v>
      </c>
      <c r="L1467" t="n">
        <v>0</v>
      </c>
      <c r="M1467" t="n">
        <v>0</v>
      </c>
      <c r="N1467" t="n">
        <v>0</v>
      </c>
      <c r="O1467" t="n">
        <v>0</v>
      </c>
      <c r="P1467" t="n">
        <v>0</v>
      </c>
      <c r="Q1467" t="n">
        <v>0</v>
      </c>
      <c r="R1467" s="2" t="inlineStr"/>
    </row>
    <row r="1468" ht="15" customHeight="1">
      <c r="A1468" t="inlineStr">
        <is>
          <t>A 56397-2024</t>
        </is>
      </c>
      <c r="B1468" s="1" t="n">
        <v>45625.3518287037</v>
      </c>
      <c r="C1468" s="1" t="n">
        <v>45960</v>
      </c>
      <c r="D1468" t="inlineStr">
        <is>
          <t>VÄSTERNORRLANDS LÄN</t>
        </is>
      </c>
      <c r="E1468" t="inlineStr">
        <is>
          <t>ÖRNSKÖLDSVIK</t>
        </is>
      </c>
      <c r="G1468" t="n">
        <v>1.9</v>
      </c>
      <c r="H1468" t="n">
        <v>0</v>
      </c>
      <c r="I1468" t="n">
        <v>0</v>
      </c>
      <c r="J1468" t="n">
        <v>0</v>
      </c>
      <c r="K1468" t="n">
        <v>0</v>
      </c>
      <c r="L1468" t="n">
        <v>0</v>
      </c>
      <c r="M1468" t="n">
        <v>0</v>
      </c>
      <c r="N1468" t="n">
        <v>0</v>
      </c>
      <c r="O1468" t="n">
        <v>0</v>
      </c>
      <c r="P1468" t="n">
        <v>0</v>
      </c>
      <c r="Q1468" t="n">
        <v>0</v>
      </c>
      <c r="R1468" s="2" t="inlineStr"/>
    </row>
    <row r="1469" ht="15" customHeight="1">
      <c r="A1469" t="inlineStr">
        <is>
          <t>A 45426-2021</t>
        </is>
      </c>
      <c r="B1469" s="1" t="n">
        <v>44440</v>
      </c>
      <c r="C1469" s="1" t="n">
        <v>45960</v>
      </c>
      <c r="D1469" t="inlineStr">
        <is>
          <t>VÄSTERNORRLANDS LÄN</t>
        </is>
      </c>
      <c r="E1469" t="inlineStr">
        <is>
          <t>ÖRNSKÖLDSVIK</t>
        </is>
      </c>
      <c r="F1469" t="inlineStr">
        <is>
          <t>Holmen skog AB</t>
        </is>
      </c>
      <c r="G1469" t="n">
        <v>7.5</v>
      </c>
      <c r="H1469" t="n">
        <v>0</v>
      </c>
      <c r="I1469" t="n">
        <v>0</v>
      </c>
      <c r="J1469" t="n">
        <v>0</v>
      </c>
      <c r="K1469" t="n">
        <v>0</v>
      </c>
      <c r="L1469" t="n">
        <v>0</v>
      </c>
      <c r="M1469" t="n">
        <v>0</v>
      </c>
      <c r="N1469" t="n">
        <v>0</v>
      </c>
      <c r="O1469" t="n">
        <v>0</v>
      </c>
      <c r="P1469" t="n">
        <v>0</v>
      </c>
      <c r="Q1469" t="n">
        <v>0</v>
      </c>
      <c r="R1469" s="2" t="inlineStr"/>
    </row>
    <row r="1470" ht="15" customHeight="1">
      <c r="A1470" t="inlineStr">
        <is>
          <t>A 34309-2022</t>
        </is>
      </c>
      <c r="B1470" s="1" t="n">
        <v>44792</v>
      </c>
      <c r="C1470" s="1" t="n">
        <v>45960</v>
      </c>
      <c r="D1470" t="inlineStr">
        <is>
          <t>VÄSTERNORRLANDS LÄN</t>
        </is>
      </c>
      <c r="E1470" t="inlineStr">
        <is>
          <t>ÖRNSKÖLDSVIK</t>
        </is>
      </c>
      <c r="F1470" t="inlineStr">
        <is>
          <t>Holmen skog AB</t>
        </is>
      </c>
      <c r="G1470" t="n">
        <v>4.9</v>
      </c>
      <c r="H1470" t="n">
        <v>0</v>
      </c>
      <c r="I1470" t="n">
        <v>0</v>
      </c>
      <c r="J1470" t="n">
        <v>0</v>
      </c>
      <c r="K1470" t="n">
        <v>0</v>
      </c>
      <c r="L1470" t="n">
        <v>0</v>
      </c>
      <c r="M1470" t="n">
        <v>0</v>
      </c>
      <c r="N1470" t="n">
        <v>0</v>
      </c>
      <c r="O1470" t="n">
        <v>0</v>
      </c>
      <c r="P1470" t="n">
        <v>0</v>
      </c>
      <c r="Q1470" t="n">
        <v>0</v>
      </c>
      <c r="R1470" s="2" t="inlineStr"/>
    </row>
    <row r="1471" ht="15" customHeight="1">
      <c r="A1471" t="inlineStr">
        <is>
          <t>A 68750-2021</t>
        </is>
      </c>
      <c r="B1471" s="1" t="n">
        <v>44529</v>
      </c>
      <c r="C1471" s="1" t="n">
        <v>45960</v>
      </c>
      <c r="D1471" t="inlineStr">
        <is>
          <t>VÄSTERNORRLANDS LÄN</t>
        </is>
      </c>
      <c r="E1471" t="inlineStr">
        <is>
          <t>ÖRNSKÖLDSVIK</t>
        </is>
      </c>
      <c r="G1471" t="n">
        <v>2.4</v>
      </c>
      <c r="H1471" t="n">
        <v>0</v>
      </c>
      <c r="I1471" t="n">
        <v>0</v>
      </c>
      <c r="J1471" t="n">
        <v>0</v>
      </c>
      <c r="K1471" t="n">
        <v>0</v>
      </c>
      <c r="L1471" t="n">
        <v>0</v>
      </c>
      <c r="M1471" t="n">
        <v>0</v>
      </c>
      <c r="N1471" t="n">
        <v>0</v>
      </c>
      <c r="O1471" t="n">
        <v>0</v>
      </c>
      <c r="P1471" t="n">
        <v>0</v>
      </c>
      <c r="Q1471" t="n">
        <v>0</v>
      </c>
      <c r="R1471" s="2" t="inlineStr"/>
    </row>
    <row r="1472" ht="15" customHeight="1">
      <c r="A1472" t="inlineStr">
        <is>
          <t>A 54622-2024</t>
        </is>
      </c>
      <c r="B1472" s="1" t="n">
        <v>45617.76491898148</v>
      </c>
      <c r="C1472" s="1" t="n">
        <v>45960</v>
      </c>
      <c r="D1472" t="inlineStr">
        <is>
          <t>VÄSTERNORRLANDS LÄN</t>
        </is>
      </c>
      <c r="E1472" t="inlineStr">
        <is>
          <t>ÖRNSKÖLDSVIK</t>
        </is>
      </c>
      <c r="F1472" t="inlineStr">
        <is>
          <t>Holmen skog AB</t>
        </is>
      </c>
      <c r="G1472" t="n">
        <v>1.3</v>
      </c>
      <c r="H1472" t="n">
        <v>0</v>
      </c>
      <c r="I1472" t="n">
        <v>0</v>
      </c>
      <c r="J1472" t="n">
        <v>0</v>
      </c>
      <c r="K1472" t="n">
        <v>0</v>
      </c>
      <c r="L1472" t="n">
        <v>0</v>
      </c>
      <c r="M1472" t="n">
        <v>0</v>
      </c>
      <c r="N1472" t="n">
        <v>0</v>
      </c>
      <c r="O1472" t="n">
        <v>0</v>
      </c>
      <c r="P1472" t="n">
        <v>0</v>
      </c>
      <c r="Q1472" t="n">
        <v>0</v>
      </c>
      <c r="R1472" s="2" t="inlineStr"/>
    </row>
    <row r="1473" ht="15" customHeight="1">
      <c r="A1473" t="inlineStr">
        <is>
          <t>A 54913-2023</t>
        </is>
      </c>
      <c r="B1473" s="1" t="n">
        <v>45236</v>
      </c>
      <c r="C1473" s="1" t="n">
        <v>45960</v>
      </c>
      <c r="D1473" t="inlineStr">
        <is>
          <t>VÄSTERNORRLANDS LÄN</t>
        </is>
      </c>
      <c r="E1473" t="inlineStr">
        <is>
          <t>ÖRNSKÖLDSVIK</t>
        </is>
      </c>
      <c r="F1473" t="inlineStr">
        <is>
          <t>Holmen skog AB</t>
        </is>
      </c>
      <c r="G1473" t="n">
        <v>1.5</v>
      </c>
      <c r="H1473" t="n">
        <v>0</v>
      </c>
      <c r="I1473" t="n">
        <v>0</v>
      </c>
      <c r="J1473" t="n">
        <v>0</v>
      </c>
      <c r="K1473" t="n">
        <v>0</v>
      </c>
      <c r="L1473" t="n">
        <v>0</v>
      </c>
      <c r="M1473" t="n">
        <v>0</v>
      </c>
      <c r="N1473" t="n">
        <v>0</v>
      </c>
      <c r="O1473" t="n">
        <v>0</v>
      </c>
      <c r="P1473" t="n">
        <v>0</v>
      </c>
      <c r="Q1473" t="n">
        <v>0</v>
      </c>
      <c r="R1473" s="2" t="inlineStr"/>
    </row>
    <row r="1474" ht="15" customHeight="1">
      <c r="A1474" t="inlineStr">
        <is>
          <t>A 2257-2025</t>
        </is>
      </c>
      <c r="B1474" s="1" t="n">
        <v>45673.51421296296</v>
      </c>
      <c r="C1474" s="1" t="n">
        <v>45960</v>
      </c>
      <c r="D1474" t="inlineStr">
        <is>
          <t>VÄSTERNORRLANDS LÄN</t>
        </is>
      </c>
      <c r="E1474" t="inlineStr">
        <is>
          <t>ÖRNSKÖLDSVIK</t>
        </is>
      </c>
      <c r="G1474" t="n">
        <v>1.6</v>
      </c>
      <c r="H1474" t="n">
        <v>0</v>
      </c>
      <c r="I1474" t="n">
        <v>0</v>
      </c>
      <c r="J1474" t="n">
        <v>0</v>
      </c>
      <c r="K1474" t="n">
        <v>0</v>
      </c>
      <c r="L1474" t="n">
        <v>0</v>
      </c>
      <c r="M1474" t="n">
        <v>0</v>
      </c>
      <c r="N1474" t="n">
        <v>0</v>
      </c>
      <c r="O1474" t="n">
        <v>0</v>
      </c>
      <c r="P1474" t="n">
        <v>0</v>
      </c>
      <c r="Q1474" t="n">
        <v>0</v>
      </c>
      <c r="R1474" s="2" t="inlineStr"/>
    </row>
    <row r="1475" ht="15" customHeight="1">
      <c r="A1475" t="inlineStr">
        <is>
          <t>A 52396-2024</t>
        </is>
      </c>
      <c r="B1475" s="1" t="n">
        <v>45609.4396875</v>
      </c>
      <c r="C1475" s="1" t="n">
        <v>45960</v>
      </c>
      <c r="D1475" t="inlineStr">
        <is>
          <t>VÄSTERNORRLANDS LÄN</t>
        </is>
      </c>
      <c r="E1475" t="inlineStr">
        <is>
          <t>ÖRNSKÖLDSVIK</t>
        </is>
      </c>
      <c r="F1475" t="inlineStr">
        <is>
          <t>Holmen skog AB</t>
        </is>
      </c>
      <c r="G1475" t="n">
        <v>2.4</v>
      </c>
      <c r="H1475" t="n">
        <v>0</v>
      </c>
      <c r="I1475" t="n">
        <v>0</v>
      </c>
      <c r="J1475" t="n">
        <v>0</v>
      </c>
      <c r="K1475" t="n">
        <v>0</v>
      </c>
      <c r="L1475" t="n">
        <v>0</v>
      </c>
      <c r="M1475" t="n">
        <v>0</v>
      </c>
      <c r="N1475" t="n">
        <v>0</v>
      </c>
      <c r="O1475" t="n">
        <v>0</v>
      </c>
      <c r="P1475" t="n">
        <v>0</v>
      </c>
      <c r="Q1475" t="n">
        <v>0</v>
      </c>
      <c r="R1475" s="2" t="inlineStr"/>
    </row>
    <row r="1476" ht="15" customHeight="1">
      <c r="A1476" t="inlineStr">
        <is>
          <t>A 10776-2024</t>
        </is>
      </c>
      <c r="B1476" s="1" t="n">
        <v>45369</v>
      </c>
      <c r="C1476" s="1" t="n">
        <v>45960</v>
      </c>
      <c r="D1476" t="inlineStr">
        <is>
          <t>VÄSTERNORRLANDS LÄN</t>
        </is>
      </c>
      <c r="E1476" t="inlineStr">
        <is>
          <t>ÖRNSKÖLDSVIK</t>
        </is>
      </c>
      <c r="F1476" t="inlineStr">
        <is>
          <t>Holmen skog AB</t>
        </is>
      </c>
      <c r="G1476" t="n">
        <v>2.8</v>
      </c>
      <c r="H1476" t="n">
        <v>0</v>
      </c>
      <c r="I1476" t="n">
        <v>0</v>
      </c>
      <c r="J1476" t="n">
        <v>0</v>
      </c>
      <c r="K1476" t="n">
        <v>0</v>
      </c>
      <c r="L1476" t="n">
        <v>0</v>
      </c>
      <c r="M1476" t="n">
        <v>0</v>
      </c>
      <c r="N1476" t="n">
        <v>0</v>
      </c>
      <c r="O1476" t="n">
        <v>0</v>
      </c>
      <c r="P1476" t="n">
        <v>0</v>
      </c>
      <c r="Q1476" t="n">
        <v>0</v>
      </c>
      <c r="R1476" s="2" t="inlineStr"/>
    </row>
    <row r="1477" ht="15" customHeight="1">
      <c r="A1477" t="inlineStr">
        <is>
          <t>A 21533-2024</t>
        </is>
      </c>
      <c r="B1477" s="1" t="n">
        <v>45441</v>
      </c>
      <c r="C1477" s="1" t="n">
        <v>45960</v>
      </c>
      <c r="D1477" t="inlineStr">
        <is>
          <t>VÄSTERNORRLANDS LÄN</t>
        </is>
      </c>
      <c r="E1477" t="inlineStr">
        <is>
          <t>ÖRNSKÖLDSVIK</t>
        </is>
      </c>
      <c r="G1477" t="n">
        <v>1.8</v>
      </c>
      <c r="H1477" t="n">
        <v>0</v>
      </c>
      <c r="I1477" t="n">
        <v>0</v>
      </c>
      <c r="J1477" t="n">
        <v>0</v>
      </c>
      <c r="K1477" t="n">
        <v>0</v>
      </c>
      <c r="L1477" t="n">
        <v>0</v>
      </c>
      <c r="M1477" t="n">
        <v>0</v>
      </c>
      <c r="N1477" t="n">
        <v>0</v>
      </c>
      <c r="O1477" t="n">
        <v>0</v>
      </c>
      <c r="P1477" t="n">
        <v>0</v>
      </c>
      <c r="Q1477" t="n">
        <v>0</v>
      </c>
      <c r="R1477" s="2" t="inlineStr"/>
    </row>
    <row r="1478" ht="15" customHeight="1">
      <c r="A1478" t="inlineStr">
        <is>
          <t>A 58055-2023</t>
        </is>
      </c>
      <c r="B1478" s="1" t="n">
        <v>45247</v>
      </c>
      <c r="C1478" s="1" t="n">
        <v>45960</v>
      </c>
      <c r="D1478" t="inlineStr">
        <is>
          <t>VÄSTERNORRLANDS LÄN</t>
        </is>
      </c>
      <c r="E1478" t="inlineStr">
        <is>
          <t>ÖRNSKÖLDSVIK</t>
        </is>
      </c>
      <c r="G1478" t="n">
        <v>5</v>
      </c>
      <c r="H1478" t="n">
        <v>0</v>
      </c>
      <c r="I1478" t="n">
        <v>0</v>
      </c>
      <c r="J1478" t="n">
        <v>0</v>
      </c>
      <c r="K1478" t="n">
        <v>0</v>
      </c>
      <c r="L1478" t="n">
        <v>0</v>
      </c>
      <c r="M1478" t="n">
        <v>0</v>
      </c>
      <c r="N1478" t="n">
        <v>0</v>
      </c>
      <c r="O1478" t="n">
        <v>0</v>
      </c>
      <c r="P1478" t="n">
        <v>0</v>
      </c>
      <c r="Q1478" t="n">
        <v>0</v>
      </c>
      <c r="R1478" s="2" t="inlineStr"/>
    </row>
    <row r="1479" ht="15" customHeight="1">
      <c r="A1479" t="inlineStr">
        <is>
          <t>A 15606-2024</t>
        </is>
      </c>
      <c r="B1479" s="1" t="n">
        <v>45401.9252662037</v>
      </c>
      <c r="C1479" s="1" t="n">
        <v>45960</v>
      </c>
      <c r="D1479" t="inlineStr">
        <is>
          <t>VÄSTERNORRLANDS LÄN</t>
        </is>
      </c>
      <c r="E1479" t="inlineStr">
        <is>
          <t>ÖRNSKÖLDSVIK</t>
        </is>
      </c>
      <c r="G1479" t="n">
        <v>4</v>
      </c>
      <c r="H1479" t="n">
        <v>0</v>
      </c>
      <c r="I1479" t="n">
        <v>0</v>
      </c>
      <c r="J1479" t="n">
        <v>0</v>
      </c>
      <c r="K1479" t="n">
        <v>0</v>
      </c>
      <c r="L1479" t="n">
        <v>0</v>
      </c>
      <c r="M1479" t="n">
        <v>0</v>
      </c>
      <c r="N1479" t="n">
        <v>0</v>
      </c>
      <c r="O1479" t="n">
        <v>0</v>
      </c>
      <c r="P1479" t="n">
        <v>0</v>
      </c>
      <c r="Q1479" t="n">
        <v>0</v>
      </c>
      <c r="R1479" s="2" t="inlineStr"/>
    </row>
    <row r="1480" ht="15" customHeight="1">
      <c r="A1480" t="inlineStr">
        <is>
          <t>A 6326-2021</t>
        </is>
      </c>
      <c r="B1480" s="1" t="n">
        <v>44232</v>
      </c>
      <c r="C1480" s="1" t="n">
        <v>45960</v>
      </c>
      <c r="D1480" t="inlineStr">
        <is>
          <t>VÄSTERNORRLANDS LÄN</t>
        </is>
      </c>
      <c r="E1480" t="inlineStr">
        <is>
          <t>ÖRNSKÖLDSVIK</t>
        </is>
      </c>
      <c r="G1480" t="n">
        <v>1.8</v>
      </c>
      <c r="H1480" t="n">
        <v>0</v>
      </c>
      <c r="I1480" t="n">
        <v>0</v>
      </c>
      <c r="J1480" t="n">
        <v>0</v>
      </c>
      <c r="K1480" t="n">
        <v>0</v>
      </c>
      <c r="L1480" t="n">
        <v>0</v>
      </c>
      <c r="M1480" t="n">
        <v>0</v>
      </c>
      <c r="N1480" t="n">
        <v>0</v>
      </c>
      <c r="O1480" t="n">
        <v>0</v>
      </c>
      <c r="P1480" t="n">
        <v>0</v>
      </c>
      <c r="Q1480" t="n">
        <v>0</v>
      </c>
      <c r="R1480" s="2" t="inlineStr"/>
    </row>
    <row r="1481" ht="15" customHeight="1">
      <c r="A1481" t="inlineStr">
        <is>
          <t>A 14117-2024</t>
        </is>
      </c>
      <c r="B1481" s="1" t="n">
        <v>45392</v>
      </c>
      <c r="C1481" s="1" t="n">
        <v>45960</v>
      </c>
      <c r="D1481" t="inlineStr">
        <is>
          <t>VÄSTERNORRLANDS LÄN</t>
        </is>
      </c>
      <c r="E1481" t="inlineStr">
        <is>
          <t>ÖRNSKÖLDSVIK</t>
        </is>
      </c>
      <c r="F1481" t="inlineStr">
        <is>
          <t>Holmen skog AB</t>
        </is>
      </c>
      <c r="G1481" t="n">
        <v>4.4</v>
      </c>
      <c r="H1481" t="n">
        <v>0</v>
      </c>
      <c r="I1481" t="n">
        <v>0</v>
      </c>
      <c r="J1481" t="n">
        <v>0</v>
      </c>
      <c r="K1481" t="n">
        <v>0</v>
      </c>
      <c r="L1481" t="n">
        <v>0</v>
      </c>
      <c r="M1481" t="n">
        <v>0</v>
      </c>
      <c r="N1481" t="n">
        <v>0</v>
      </c>
      <c r="O1481" t="n">
        <v>0</v>
      </c>
      <c r="P1481" t="n">
        <v>0</v>
      </c>
      <c r="Q1481" t="n">
        <v>0</v>
      </c>
      <c r="R1481" s="2" t="inlineStr"/>
    </row>
    <row r="1482" ht="15" customHeight="1">
      <c r="A1482" t="inlineStr">
        <is>
          <t>A 51668-2024</t>
        </is>
      </c>
      <c r="B1482" s="1" t="n">
        <v>45606.84892361111</v>
      </c>
      <c r="C1482" s="1" t="n">
        <v>45960</v>
      </c>
      <c r="D1482" t="inlineStr">
        <is>
          <t>VÄSTERNORRLANDS LÄN</t>
        </is>
      </c>
      <c r="E1482" t="inlineStr">
        <is>
          <t>ÖRNSKÖLDSVIK</t>
        </is>
      </c>
      <c r="G1482" t="n">
        <v>1.2</v>
      </c>
      <c r="H1482" t="n">
        <v>0</v>
      </c>
      <c r="I1482" t="n">
        <v>0</v>
      </c>
      <c r="J1482" t="n">
        <v>0</v>
      </c>
      <c r="K1482" t="n">
        <v>0</v>
      </c>
      <c r="L1482" t="n">
        <v>0</v>
      </c>
      <c r="M1482" t="n">
        <v>0</v>
      </c>
      <c r="N1482" t="n">
        <v>0</v>
      </c>
      <c r="O1482" t="n">
        <v>0</v>
      </c>
      <c r="P1482" t="n">
        <v>0</v>
      </c>
      <c r="Q1482" t="n">
        <v>0</v>
      </c>
      <c r="R1482" s="2" t="inlineStr"/>
    </row>
    <row r="1483" ht="15" customHeight="1">
      <c r="A1483" t="inlineStr">
        <is>
          <t>A 14124-2024</t>
        </is>
      </c>
      <c r="B1483" s="1" t="n">
        <v>45392</v>
      </c>
      <c r="C1483" s="1" t="n">
        <v>45960</v>
      </c>
      <c r="D1483" t="inlineStr">
        <is>
          <t>VÄSTERNORRLANDS LÄN</t>
        </is>
      </c>
      <c r="E1483" t="inlineStr">
        <is>
          <t>ÖRNSKÖLDSVIK</t>
        </is>
      </c>
      <c r="F1483" t="inlineStr">
        <is>
          <t>Holmen skog AB</t>
        </is>
      </c>
      <c r="G1483" t="n">
        <v>5.5</v>
      </c>
      <c r="H1483" t="n">
        <v>0</v>
      </c>
      <c r="I1483" t="n">
        <v>0</v>
      </c>
      <c r="J1483" t="n">
        <v>0</v>
      </c>
      <c r="K1483" t="n">
        <v>0</v>
      </c>
      <c r="L1483" t="n">
        <v>0</v>
      </c>
      <c r="M1483" t="n">
        <v>0</v>
      </c>
      <c r="N1483" t="n">
        <v>0</v>
      </c>
      <c r="O1483" t="n">
        <v>0</v>
      </c>
      <c r="P1483" t="n">
        <v>0</v>
      </c>
      <c r="Q1483" t="n">
        <v>0</v>
      </c>
      <c r="R1483" s="2" t="inlineStr"/>
    </row>
    <row r="1484" ht="15" customHeight="1">
      <c r="A1484" t="inlineStr">
        <is>
          <t>A 28651-2023</t>
        </is>
      </c>
      <c r="B1484" s="1" t="n">
        <v>45096</v>
      </c>
      <c r="C1484" s="1" t="n">
        <v>45960</v>
      </c>
      <c r="D1484" t="inlineStr">
        <is>
          <t>VÄSTERNORRLANDS LÄN</t>
        </is>
      </c>
      <c r="E1484" t="inlineStr">
        <is>
          <t>ÖRNSKÖLDSVIK</t>
        </is>
      </c>
      <c r="G1484" t="n">
        <v>1.4</v>
      </c>
      <c r="H1484" t="n">
        <v>0</v>
      </c>
      <c r="I1484" t="n">
        <v>0</v>
      </c>
      <c r="J1484" t="n">
        <v>0</v>
      </c>
      <c r="K1484" t="n">
        <v>0</v>
      </c>
      <c r="L1484" t="n">
        <v>0</v>
      </c>
      <c r="M1484" t="n">
        <v>0</v>
      </c>
      <c r="N1484" t="n">
        <v>0</v>
      </c>
      <c r="O1484" t="n">
        <v>0</v>
      </c>
      <c r="P1484" t="n">
        <v>0</v>
      </c>
      <c r="Q1484" t="n">
        <v>0</v>
      </c>
      <c r="R1484" s="2" t="inlineStr"/>
    </row>
    <row r="1485" ht="15" customHeight="1">
      <c r="A1485" t="inlineStr">
        <is>
          <t>A 56979-2024</t>
        </is>
      </c>
      <c r="B1485" s="1" t="n">
        <v>45628.68003472222</v>
      </c>
      <c r="C1485" s="1" t="n">
        <v>45960</v>
      </c>
      <c r="D1485" t="inlineStr">
        <is>
          <t>VÄSTERNORRLANDS LÄN</t>
        </is>
      </c>
      <c r="E1485" t="inlineStr">
        <is>
          <t>ÖRNSKÖLDSVIK</t>
        </is>
      </c>
      <c r="G1485" t="n">
        <v>11.6</v>
      </c>
      <c r="H1485" t="n">
        <v>0</v>
      </c>
      <c r="I1485" t="n">
        <v>0</v>
      </c>
      <c r="J1485" t="n">
        <v>0</v>
      </c>
      <c r="K1485" t="n">
        <v>0</v>
      </c>
      <c r="L1485" t="n">
        <v>0</v>
      </c>
      <c r="M1485" t="n">
        <v>0</v>
      </c>
      <c r="N1485" t="n">
        <v>0</v>
      </c>
      <c r="O1485" t="n">
        <v>0</v>
      </c>
      <c r="P1485" t="n">
        <v>0</v>
      </c>
      <c r="Q1485" t="n">
        <v>0</v>
      </c>
      <c r="R1485" s="2" t="inlineStr"/>
    </row>
    <row r="1486" ht="15" customHeight="1">
      <c r="A1486" t="inlineStr">
        <is>
          <t>A 61400-2024</t>
        </is>
      </c>
      <c r="B1486" s="1" t="n">
        <v>45646.42946759259</v>
      </c>
      <c r="C1486" s="1" t="n">
        <v>45960</v>
      </c>
      <c r="D1486" t="inlineStr">
        <is>
          <t>VÄSTERNORRLANDS LÄN</t>
        </is>
      </c>
      <c r="E1486" t="inlineStr">
        <is>
          <t>ÖRNSKÖLDSVIK</t>
        </is>
      </c>
      <c r="G1486" t="n">
        <v>2.5</v>
      </c>
      <c r="H1486" t="n">
        <v>0</v>
      </c>
      <c r="I1486" t="n">
        <v>0</v>
      </c>
      <c r="J1486" t="n">
        <v>0</v>
      </c>
      <c r="K1486" t="n">
        <v>0</v>
      </c>
      <c r="L1486" t="n">
        <v>0</v>
      </c>
      <c r="M1486" t="n">
        <v>0</v>
      </c>
      <c r="N1486" t="n">
        <v>0</v>
      </c>
      <c r="O1486" t="n">
        <v>0</v>
      </c>
      <c r="P1486" t="n">
        <v>0</v>
      </c>
      <c r="Q1486" t="n">
        <v>0</v>
      </c>
      <c r="R1486" s="2" t="inlineStr"/>
    </row>
    <row r="1487" ht="15" customHeight="1">
      <c r="A1487" t="inlineStr">
        <is>
          <t>A 53371-2023</t>
        </is>
      </c>
      <c r="B1487" s="1" t="n">
        <v>45229</v>
      </c>
      <c r="C1487" s="1" t="n">
        <v>45960</v>
      </c>
      <c r="D1487" t="inlineStr">
        <is>
          <t>VÄSTERNORRLANDS LÄN</t>
        </is>
      </c>
      <c r="E1487" t="inlineStr">
        <is>
          <t>ÖRNSKÖLDSVIK</t>
        </is>
      </c>
      <c r="F1487" t="inlineStr">
        <is>
          <t>Holmen skog AB</t>
        </is>
      </c>
      <c r="G1487" t="n">
        <v>2.1</v>
      </c>
      <c r="H1487" t="n">
        <v>0</v>
      </c>
      <c r="I1487" t="n">
        <v>0</v>
      </c>
      <c r="J1487" t="n">
        <v>0</v>
      </c>
      <c r="K1487" t="n">
        <v>0</v>
      </c>
      <c r="L1487" t="n">
        <v>0</v>
      </c>
      <c r="M1487" t="n">
        <v>0</v>
      </c>
      <c r="N1487" t="n">
        <v>0</v>
      </c>
      <c r="O1487" t="n">
        <v>0</v>
      </c>
      <c r="P1487" t="n">
        <v>0</v>
      </c>
      <c r="Q1487" t="n">
        <v>0</v>
      </c>
      <c r="R1487" s="2" t="inlineStr"/>
    </row>
    <row r="1488" ht="15" customHeight="1">
      <c r="A1488" t="inlineStr">
        <is>
          <t>A 53147-2023</t>
        </is>
      </c>
      <c r="B1488" s="1" t="n">
        <v>45229</v>
      </c>
      <c r="C1488" s="1" t="n">
        <v>45960</v>
      </c>
      <c r="D1488" t="inlineStr">
        <is>
          <t>VÄSTERNORRLANDS LÄN</t>
        </is>
      </c>
      <c r="E1488" t="inlineStr">
        <is>
          <t>ÖRNSKÖLDSVIK</t>
        </is>
      </c>
      <c r="G1488" t="n">
        <v>2</v>
      </c>
      <c r="H1488" t="n">
        <v>0</v>
      </c>
      <c r="I1488" t="n">
        <v>0</v>
      </c>
      <c r="J1488" t="n">
        <v>0</v>
      </c>
      <c r="K1488" t="n">
        <v>0</v>
      </c>
      <c r="L1488" t="n">
        <v>0</v>
      </c>
      <c r="M1488" t="n">
        <v>0</v>
      </c>
      <c r="N1488" t="n">
        <v>0</v>
      </c>
      <c r="O1488" t="n">
        <v>0</v>
      </c>
      <c r="P1488" t="n">
        <v>0</v>
      </c>
      <c r="Q1488" t="n">
        <v>0</v>
      </c>
      <c r="R1488" s="2" t="inlineStr"/>
    </row>
    <row r="1489" ht="15" customHeight="1">
      <c r="A1489" t="inlineStr">
        <is>
          <t>A 60905-2023</t>
        </is>
      </c>
      <c r="B1489" s="1" t="n">
        <v>45261</v>
      </c>
      <c r="C1489" s="1" t="n">
        <v>45960</v>
      </c>
      <c r="D1489" t="inlineStr">
        <is>
          <t>VÄSTERNORRLANDS LÄN</t>
        </is>
      </c>
      <c r="E1489" t="inlineStr">
        <is>
          <t>ÖRNSKÖLDSVIK</t>
        </is>
      </c>
      <c r="G1489" t="n">
        <v>3.5</v>
      </c>
      <c r="H1489" t="n">
        <v>0</v>
      </c>
      <c r="I1489" t="n">
        <v>0</v>
      </c>
      <c r="J1489" t="n">
        <v>0</v>
      </c>
      <c r="K1489" t="n">
        <v>0</v>
      </c>
      <c r="L1489" t="n">
        <v>0</v>
      </c>
      <c r="M1489" t="n">
        <v>0</v>
      </c>
      <c r="N1489" t="n">
        <v>0</v>
      </c>
      <c r="O1489" t="n">
        <v>0</v>
      </c>
      <c r="P1489" t="n">
        <v>0</v>
      </c>
      <c r="Q1489" t="n">
        <v>0</v>
      </c>
      <c r="R1489" s="2" t="inlineStr"/>
    </row>
    <row r="1490" ht="15" customHeight="1">
      <c r="A1490" t="inlineStr">
        <is>
          <t>A 56584-2023</t>
        </is>
      </c>
      <c r="B1490" s="1" t="n">
        <v>45238</v>
      </c>
      <c r="C1490" s="1" t="n">
        <v>45960</v>
      </c>
      <c r="D1490" t="inlineStr">
        <is>
          <t>VÄSTERNORRLANDS LÄN</t>
        </is>
      </c>
      <c r="E1490" t="inlineStr">
        <is>
          <t>ÖRNSKÖLDSVIK</t>
        </is>
      </c>
      <c r="F1490" t="inlineStr">
        <is>
          <t>Kyrkan</t>
        </is>
      </c>
      <c r="G1490" t="n">
        <v>7.8</v>
      </c>
      <c r="H1490" t="n">
        <v>0</v>
      </c>
      <c r="I1490" t="n">
        <v>0</v>
      </c>
      <c r="J1490" t="n">
        <v>0</v>
      </c>
      <c r="K1490" t="n">
        <v>0</v>
      </c>
      <c r="L1490" t="n">
        <v>0</v>
      </c>
      <c r="M1490" t="n">
        <v>0</v>
      </c>
      <c r="N1490" t="n">
        <v>0</v>
      </c>
      <c r="O1490" t="n">
        <v>0</v>
      </c>
      <c r="P1490" t="n">
        <v>0</v>
      </c>
      <c r="Q1490" t="n">
        <v>0</v>
      </c>
      <c r="R1490" s="2" t="inlineStr"/>
    </row>
    <row r="1491" ht="15" customHeight="1">
      <c r="A1491" t="inlineStr">
        <is>
          <t>A 15612-2025</t>
        </is>
      </c>
      <c r="B1491" s="1" t="n">
        <v>45747</v>
      </c>
      <c r="C1491" s="1" t="n">
        <v>45960</v>
      </c>
      <c r="D1491" t="inlineStr">
        <is>
          <t>VÄSTERNORRLANDS LÄN</t>
        </is>
      </c>
      <c r="E1491" t="inlineStr">
        <is>
          <t>ÖRNSKÖLDSVIK</t>
        </is>
      </c>
      <c r="G1491" t="n">
        <v>1.2</v>
      </c>
      <c r="H1491" t="n">
        <v>0</v>
      </c>
      <c r="I1491" t="n">
        <v>0</v>
      </c>
      <c r="J1491" t="n">
        <v>0</v>
      </c>
      <c r="K1491" t="n">
        <v>0</v>
      </c>
      <c r="L1491" t="n">
        <v>0</v>
      </c>
      <c r="M1491" t="n">
        <v>0</v>
      </c>
      <c r="N1491" t="n">
        <v>0</v>
      </c>
      <c r="O1491" t="n">
        <v>0</v>
      </c>
      <c r="P1491" t="n">
        <v>0</v>
      </c>
      <c r="Q1491" t="n">
        <v>0</v>
      </c>
      <c r="R1491" s="2" t="inlineStr"/>
    </row>
    <row r="1492" ht="15" customHeight="1">
      <c r="A1492" t="inlineStr">
        <is>
          <t>A 60462-2022</t>
        </is>
      </c>
      <c r="B1492" s="1" t="n">
        <v>44904</v>
      </c>
      <c r="C1492" s="1" t="n">
        <v>45960</v>
      </c>
      <c r="D1492" t="inlineStr">
        <is>
          <t>VÄSTERNORRLANDS LÄN</t>
        </is>
      </c>
      <c r="E1492" t="inlineStr">
        <is>
          <t>ÖRNSKÖLDSVIK</t>
        </is>
      </c>
      <c r="F1492" t="inlineStr">
        <is>
          <t>Kyrkan</t>
        </is>
      </c>
      <c r="G1492" t="n">
        <v>6</v>
      </c>
      <c r="H1492" t="n">
        <v>0</v>
      </c>
      <c r="I1492" t="n">
        <v>0</v>
      </c>
      <c r="J1492" t="n">
        <v>0</v>
      </c>
      <c r="K1492" t="n">
        <v>0</v>
      </c>
      <c r="L1492" t="n">
        <v>0</v>
      </c>
      <c r="M1492" t="n">
        <v>0</v>
      </c>
      <c r="N1492" t="n">
        <v>0</v>
      </c>
      <c r="O1492" t="n">
        <v>0</v>
      </c>
      <c r="P1492" t="n">
        <v>0</v>
      </c>
      <c r="Q1492" t="n">
        <v>0</v>
      </c>
      <c r="R1492" s="2" t="inlineStr"/>
    </row>
    <row r="1493" ht="15" customHeight="1">
      <c r="A1493" t="inlineStr">
        <is>
          <t>A 7903-2025</t>
        </is>
      </c>
      <c r="B1493" s="1" t="n">
        <v>45707.32737268518</v>
      </c>
      <c r="C1493" s="1" t="n">
        <v>45960</v>
      </c>
      <c r="D1493" t="inlineStr">
        <is>
          <t>VÄSTERNORRLANDS LÄN</t>
        </is>
      </c>
      <c r="E1493" t="inlineStr">
        <is>
          <t>ÖRNSKÖLDSVIK</t>
        </is>
      </c>
      <c r="F1493" t="inlineStr">
        <is>
          <t>Holmen skog AB</t>
        </is>
      </c>
      <c r="G1493" t="n">
        <v>7.8</v>
      </c>
      <c r="H1493" t="n">
        <v>0</v>
      </c>
      <c r="I1493" t="n">
        <v>0</v>
      </c>
      <c r="J1493" t="n">
        <v>0</v>
      </c>
      <c r="K1493" t="n">
        <v>0</v>
      </c>
      <c r="L1493" t="n">
        <v>0</v>
      </c>
      <c r="M1493" t="n">
        <v>0</v>
      </c>
      <c r="N1493" t="n">
        <v>0</v>
      </c>
      <c r="O1493" t="n">
        <v>0</v>
      </c>
      <c r="P1493" t="n">
        <v>0</v>
      </c>
      <c r="Q1493" t="n">
        <v>0</v>
      </c>
      <c r="R1493" s="2" t="inlineStr"/>
    </row>
    <row r="1494" ht="15" customHeight="1">
      <c r="A1494" t="inlineStr">
        <is>
          <t>A 61085-2022</t>
        </is>
      </c>
      <c r="B1494" s="1" t="n">
        <v>44915.39061342592</v>
      </c>
      <c r="C1494" s="1" t="n">
        <v>45960</v>
      </c>
      <c r="D1494" t="inlineStr">
        <is>
          <t>VÄSTERNORRLANDS LÄN</t>
        </is>
      </c>
      <c r="E1494" t="inlineStr">
        <is>
          <t>ÖRNSKÖLDSVIK</t>
        </is>
      </c>
      <c r="G1494" t="n">
        <v>3</v>
      </c>
      <c r="H1494" t="n">
        <v>0</v>
      </c>
      <c r="I1494" t="n">
        <v>0</v>
      </c>
      <c r="J1494" t="n">
        <v>0</v>
      </c>
      <c r="K1494" t="n">
        <v>0</v>
      </c>
      <c r="L1494" t="n">
        <v>0</v>
      </c>
      <c r="M1494" t="n">
        <v>0</v>
      </c>
      <c r="N1494" t="n">
        <v>0</v>
      </c>
      <c r="O1494" t="n">
        <v>0</v>
      </c>
      <c r="P1494" t="n">
        <v>0</v>
      </c>
      <c r="Q1494" t="n">
        <v>0</v>
      </c>
      <c r="R1494" s="2" t="inlineStr"/>
    </row>
    <row r="1495" ht="15" customHeight="1">
      <c r="A1495" t="inlineStr">
        <is>
          <t>A 61090-2022</t>
        </is>
      </c>
      <c r="B1495" s="1" t="n">
        <v>44915.39385416666</v>
      </c>
      <c r="C1495" s="1" t="n">
        <v>45960</v>
      </c>
      <c r="D1495" t="inlineStr">
        <is>
          <t>VÄSTERNORRLANDS LÄN</t>
        </is>
      </c>
      <c r="E1495" t="inlineStr">
        <is>
          <t>ÖRNSKÖLDSVIK</t>
        </is>
      </c>
      <c r="G1495" t="n">
        <v>0.3</v>
      </c>
      <c r="H1495" t="n">
        <v>0</v>
      </c>
      <c r="I1495" t="n">
        <v>0</v>
      </c>
      <c r="J1495" t="n">
        <v>0</v>
      </c>
      <c r="K1495" t="n">
        <v>0</v>
      </c>
      <c r="L1495" t="n">
        <v>0</v>
      </c>
      <c r="M1495" t="n">
        <v>0</v>
      </c>
      <c r="N1495" t="n">
        <v>0</v>
      </c>
      <c r="O1495" t="n">
        <v>0</v>
      </c>
      <c r="P1495" t="n">
        <v>0</v>
      </c>
      <c r="Q1495" t="n">
        <v>0</v>
      </c>
      <c r="R1495" s="2" t="inlineStr"/>
    </row>
    <row r="1496" ht="15" customHeight="1">
      <c r="A1496" t="inlineStr">
        <is>
          <t>A 7474-2024</t>
        </is>
      </c>
      <c r="B1496" s="1" t="n">
        <v>45345.9500462963</v>
      </c>
      <c r="C1496" s="1" t="n">
        <v>45960</v>
      </c>
      <c r="D1496" t="inlineStr">
        <is>
          <t>VÄSTERNORRLANDS LÄN</t>
        </is>
      </c>
      <c r="E1496" t="inlineStr">
        <is>
          <t>ÖRNSKÖLDSVIK</t>
        </is>
      </c>
      <c r="F1496" t="inlineStr">
        <is>
          <t>SCA</t>
        </is>
      </c>
      <c r="G1496" t="n">
        <v>2.4</v>
      </c>
      <c r="H1496" t="n">
        <v>0</v>
      </c>
      <c r="I1496" t="n">
        <v>0</v>
      </c>
      <c r="J1496" t="n">
        <v>0</v>
      </c>
      <c r="K1496" t="n">
        <v>0</v>
      </c>
      <c r="L1496" t="n">
        <v>0</v>
      </c>
      <c r="M1496" t="n">
        <v>0</v>
      </c>
      <c r="N1496" t="n">
        <v>0</v>
      </c>
      <c r="O1496" t="n">
        <v>0</v>
      </c>
      <c r="P1496" t="n">
        <v>0</v>
      </c>
      <c r="Q1496" t="n">
        <v>0</v>
      </c>
      <c r="R1496" s="2" t="inlineStr"/>
    </row>
    <row r="1497" ht="15" customHeight="1">
      <c r="A1497" t="inlineStr">
        <is>
          <t>A 54688-2024</t>
        </is>
      </c>
      <c r="B1497" s="1" t="n">
        <v>45618</v>
      </c>
      <c r="C1497" s="1" t="n">
        <v>45960</v>
      </c>
      <c r="D1497" t="inlineStr">
        <is>
          <t>VÄSTERNORRLANDS LÄN</t>
        </is>
      </c>
      <c r="E1497" t="inlineStr">
        <is>
          <t>ÖRNSKÖLDSVIK</t>
        </is>
      </c>
      <c r="G1497" t="n">
        <v>1</v>
      </c>
      <c r="H1497" t="n">
        <v>0</v>
      </c>
      <c r="I1497" t="n">
        <v>0</v>
      </c>
      <c r="J1497" t="n">
        <v>0</v>
      </c>
      <c r="K1497" t="n">
        <v>0</v>
      </c>
      <c r="L1497" t="n">
        <v>0</v>
      </c>
      <c r="M1497" t="n">
        <v>0</v>
      </c>
      <c r="N1497" t="n">
        <v>0</v>
      </c>
      <c r="O1497" t="n">
        <v>0</v>
      </c>
      <c r="P1497" t="n">
        <v>0</v>
      </c>
      <c r="Q1497" t="n">
        <v>0</v>
      </c>
      <c r="R1497" s="2" t="inlineStr"/>
    </row>
    <row r="1498" ht="15" customHeight="1">
      <c r="A1498" t="inlineStr">
        <is>
          <t>A 34751-2024</t>
        </is>
      </c>
      <c r="B1498" s="1" t="n">
        <v>45526</v>
      </c>
      <c r="C1498" s="1" t="n">
        <v>45960</v>
      </c>
      <c r="D1498" t="inlineStr">
        <is>
          <t>VÄSTERNORRLANDS LÄN</t>
        </is>
      </c>
      <c r="E1498" t="inlineStr">
        <is>
          <t>ÖRNSKÖLDSVIK</t>
        </is>
      </c>
      <c r="G1498" t="n">
        <v>1.6</v>
      </c>
      <c r="H1498" t="n">
        <v>0</v>
      </c>
      <c r="I1498" t="n">
        <v>0</v>
      </c>
      <c r="J1498" t="n">
        <v>0</v>
      </c>
      <c r="K1498" t="n">
        <v>0</v>
      </c>
      <c r="L1498" t="n">
        <v>0</v>
      </c>
      <c r="M1498" t="n">
        <v>0</v>
      </c>
      <c r="N1498" t="n">
        <v>0</v>
      </c>
      <c r="O1498" t="n">
        <v>0</v>
      </c>
      <c r="P1498" t="n">
        <v>0</v>
      </c>
      <c r="Q1498" t="n">
        <v>0</v>
      </c>
      <c r="R1498" s="2" t="inlineStr"/>
    </row>
    <row r="1499" ht="15" customHeight="1">
      <c r="A1499" t="inlineStr">
        <is>
          <t>A 26987-2024</t>
        </is>
      </c>
      <c r="B1499" s="1" t="n">
        <v>45471</v>
      </c>
      <c r="C1499" s="1" t="n">
        <v>45960</v>
      </c>
      <c r="D1499" t="inlineStr">
        <is>
          <t>VÄSTERNORRLANDS LÄN</t>
        </is>
      </c>
      <c r="E1499" t="inlineStr">
        <is>
          <t>ÖRNSKÖLDSVIK</t>
        </is>
      </c>
      <c r="G1499" t="n">
        <v>0.7</v>
      </c>
      <c r="H1499" t="n">
        <v>0</v>
      </c>
      <c r="I1499" t="n">
        <v>0</v>
      </c>
      <c r="J1499" t="n">
        <v>0</v>
      </c>
      <c r="K1499" t="n">
        <v>0</v>
      </c>
      <c r="L1499" t="n">
        <v>0</v>
      </c>
      <c r="M1499" t="n">
        <v>0</v>
      </c>
      <c r="N1499" t="n">
        <v>0</v>
      </c>
      <c r="O1499" t="n">
        <v>0</v>
      </c>
      <c r="P1499" t="n">
        <v>0</v>
      </c>
      <c r="Q1499" t="n">
        <v>0</v>
      </c>
      <c r="R1499" s="2" t="inlineStr"/>
    </row>
    <row r="1500" ht="15" customHeight="1">
      <c r="A1500" t="inlineStr">
        <is>
          <t>A 25926-2024</t>
        </is>
      </c>
      <c r="B1500" s="1" t="n">
        <v>45467.6140162037</v>
      </c>
      <c r="C1500" s="1" t="n">
        <v>45960</v>
      </c>
      <c r="D1500" t="inlineStr">
        <is>
          <t>VÄSTERNORRLANDS LÄN</t>
        </is>
      </c>
      <c r="E1500" t="inlineStr">
        <is>
          <t>ÖRNSKÖLDSVIK</t>
        </is>
      </c>
      <c r="G1500" t="n">
        <v>1.1</v>
      </c>
      <c r="H1500" t="n">
        <v>0</v>
      </c>
      <c r="I1500" t="n">
        <v>0</v>
      </c>
      <c r="J1500" t="n">
        <v>0</v>
      </c>
      <c r="K1500" t="n">
        <v>0</v>
      </c>
      <c r="L1500" t="n">
        <v>0</v>
      </c>
      <c r="M1500" t="n">
        <v>0</v>
      </c>
      <c r="N1500" t="n">
        <v>0</v>
      </c>
      <c r="O1500" t="n">
        <v>0</v>
      </c>
      <c r="P1500" t="n">
        <v>0</v>
      </c>
      <c r="Q1500" t="n">
        <v>0</v>
      </c>
      <c r="R1500" s="2" t="inlineStr"/>
    </row>
    <row r="1501" ht="15" customHeight="1">
      <c r="A1501" t="inlineStr">
        <is>
          <t>A 28618-2024</t>
        </is>
      </c>
      <c r="B1501" s="1" t="n">
        <v>45478.43987268519</v>
      </c>
      <c r="C1501" s="1" t="n">
        <v>45960</v>
      </c>
      <c r="D1501" t="inlineStr">
        <is>
          <t>VÄSTERNORRLANDS LÄN</t>
        </is>
      </c>
      <c r="E1501" t="inlineStr">
        <is>
          <t>ÖRNSKÖLDSVIK</t>
        </is>
      </c>
      <c r="F1501" t="inlineStr">
        <is>
          <t>Holmen skog AB</t>
        </is>
      </c>
      <c r="G1501" t="n">
        <v>1.3</v>
      </c>
      <c r="H1501" t="n">
        <v>0</v>
      </c>
      <c r="I1501" t="n">
        <v>0</v>
      </c>
      <c r="J1501" t="n">
        <v>0</v>
      </c>
      <c r="K1501" t="n">
        <v>0</v>
      </c>
      <c r="L1501" t="n">
        <v>0</v>
      </c>
      <c r="M1501" t="n">
        <v>0</v>
      </c>
      <c r="N1501" t="n">
        <v>0</v>
      </c>
      <c r="O1501" t="n">
        <v>0</v>
      </c>
      <c r="P1501" t="n">
        <v>0</v>
      </c>
      <c r="Q1501" t="n">
        <v>0</v>
      </c>
      <c r="R1501" s="2" t="inlineStr"/>
    </row>
    <row r="1502" ht="15" customHeight="1">
      <c r="A1502" t="inlineStr">
        <is>
          <t>A 46734-2025</t>
        </is>
      </c>
      <c r="B1502" s="1" t="n">
        <v>45926.59780092593</v>
      </c>
      <c r="C1502" s="1" t="n">
        <v>45960</v>
      </c>
      <c r="D1502" t="inlineStr">
        <is>
          <t>VÄSTERNORRLANDS LÄN</t>
        </is>
      </c>
      <c r="E1502" t="inlineStr">
        <is>
          <t>ÖRNSKÖLDSVIK</t>
        </is>
      </c>
      <c r="G1502" t="n">
        <v>0.9</v>
      </c>
      <c r="H1502" t="n">
        <v>0</v>
      </c>
      <c r="I1502" t="n">
        <v>0</v>
      </c>
      <c r="J1502" t="n">
        <v>0</v>
      </c>
      <c r="K1502" t="n">
        <v>0</v>
      </c>
      <c r="L1502" t="n">
        <v>0</v>
      </c>
      <c r="M1502" t="n">
        <v>0</v>
      </c>
      <c r="N1502" t="n">
        <v>0</v>
      </c>
      <c r="O1502" t="n">
        <v>0</v>
      </c>
      <c r="P1502" t="n">
        <v>0</v>
      </c>
      <c r="Q1502" t="n">
        <v>0</v>
      </c>
      <c r="R1502" s="2" t="inlineStr"/>
    </row>
    <row r="1503" ht="15" customHeight="1">
      <c r="A1503" t="inlineStr">
        <is>
          <t>A 38933-2025</t>
        </is>
      </c>
      <c r="B1503" s="1" t="n">
        <v>45887.64141203704</v>
      </c>
      <c r="C1503" s="1" t="n">
        <v>45960</v>
      </c>
      <c r="D1503" t="inlineStr">
        <is>
          <t>VÄSTERNORRLANDS LÄN</t>
        </is>
      </c>
      <c r="E1503" t="inlineStr">
        <is>
          <t>ÖRNSKÖLDSVIK</t>
        </is>
      </c>
      <c r="G1503" t="n">
        <v>0.8</v>
      </c>
      <c r="H1503" t="n">
        <v>0</v>
      </c>
      <c r="I1503" t="n">
        <v>0</v>
      </c>
      <c r="J1503" t="n">
        <v>0</v>
      </c>
      <c r="K1503" t="n">
        <v>0</v>
      </c>
      <c r="L1503" t="n">
        <v>0</v>
      </c>
      <c r="M1503" t="n">
        <v>0</v>
      </c>
      <c r="N1503" t="n">
        <v>0</v>
      </c>
      <c r="O1503" t="n">
        <v>0</v>
      </c>
      <c r="P1503" t="n">
        <v>0</v>
      </c>
      <c r="Q1503" t="n">
        <v>0</v>
      </c>
      <c r="R1503" s="2" t="inlineStr"/>
    </row>
    <row r="1504" ht="15" customHeight="1">
      <c r="A1504" t="inlineStr">
        <is>
          <t>A 19977-2023</t>
        </is>
      </c>
      <c r="B1504" s="1" t="n">
        <v>45054.58861111111</v>
      </c>
      <c r="C1504" s="1" t="n">
        <v>45960</v>
      </c>
      <c r="D1504" t="inlineStr">
        <is>
          <t>VÄSTERNORRLANDS LÄN</t>
        </is>
      </c>
      <c r="E1504" t="inlineStr">
        <is>
          <t>ÖRNSKÖLDSVIK</t>
        </is>
      </c>
      <c r="F1504" t="inlineStr">
        <is>
          <t>Holmen skog AB</t>
        </is>
      </c>
      <c r="G1504" t="n">
        <v>0.4</v>
      </c>
      <c r="H1504" t="n">
        <v>0</v>
      </c>
      <c r="I1504" t="n">
        <v>0</v>
      </c>
      <c r="J1504" t="n">
        <v>0</v>
      </c>
      <c r="K1504" t="n">
        <v>0</v>
      </c>
      <c r="L1504" t="n">
        <v>0</v>
      </c>
      <c r="M1504" t="n">
        <v>0</v>
      </c>
      <c r="N1504" t="n">
        <v>0</v>
      </c>
      <c r="O1504" t="n">
        <v>0</v>
      </c>
      <c r="P1504" t="n">
        <v>0</v>
      </c>
      <c r="Q1504" t="n">
        <v>0</v>
      </c>
      <c r="R1504" s="2" t="inlineStr"/>
    </row>
    <row r="1505" ht="15" customHeight="1">
      <c r="A1505" t="inlineStr">
        <is>
          <t>A 32850-2022</t>
        </is>
      </c>
      <c r="B1505" s="1" t="n">
        <v>44784</v>
      </c>
      <c r="C1505" s="1" t="n">
        <v>45960</v>
      </c>
      <c r="D1505" t="inlineStr">
        <is>
          <t>VÄSTERNORRLANDS LÄN</t>
        </is>
      </c>
      <c r="E1505" t="inlineStr">
        <is>
          <t>ÖRNSKÖLDSVIK</t>
        </is>
      </c>
      <c r="G1505" t="n">
        <v>5.5</v>
      </c>
      <c r="H1505" t="n">
        <v>0</v>
      </c>
      <c r="I1505" t="n">
        <v>0</v>
      </c>
      <c r="J1505" t="n">
        <v>0</v>
      </c>
      <c r="K1505" t="n">
        <v>0</v>
      </c>
      <c r="L1505" t="n">
        <v>0</v>
      </c>
      <c r="M1505" t="n">
        <v>0</v>
      </c>
      <c r="N1505" t="n">
        <v>0</v>
      </c>
      <c r="O1505" t="n">
        <v>0</v>
      </c>
      <c r="P1505" t="n">
        <v>0</v>
      </c>
      <c r="Q1505" t="n">
        <v>0</v>
      </c>
      <c r="R1505" s="2" t="inlineStr"/>
    </row>
    <row r="1506" ht="15" customHeight="1">
      <c r="A1506" t="inlineStr">
        <is>
          <t>A 59771-2024</t>
        </is>
      </c>
      <c r="B1506" s="1" t="n">
        <v>45638</v>
      </c>
      <c r="C1506" s="1" t="n">
        <v>45960</v>
      </c>
      <c r="D1506" t="inlineStr">
        <is>
          <t>VÄSTERNORRLANDS LÄN</t>
        </is>
      </c>
      <c r="E1506" t="inlineStr">
        <is>
          <t>ÖRNSKÖLDSVIK</t>
        </is>
      </c>
      <c r="G1506" t="n">
        <v>1.3</v>
      </c>
      <c r="H1506" t="n">
        <v>0</v>
      </c>
      <c r="I1506" t="n">
        <v>0</v>
      </c>
      <c r="J1506" t="n">
        <v>0</v>
      </c>
      <c r="K1506" t="n">
        <v>0</v>
      </c>
      <c r="L1506" t="n">
        <v>0</v>
      </c>
      <c r="M1506" t="n">
        <v>0</v>
      </c>
      <c r="N1506" t="n">
        <v>0</v>
      </c>
      <c r="O1506" t="n">
        <v>0</v>
      </c>
      <c r="P1506" t="n">
        <v>0</v>
      </c>
      <c r="Q1506" t="n">
        <v>0</v>
      </c>
      <c r="R1506" s="2" t="inlineStr"/>
    </row>
    <row r="1507" ht="15" customHeight="1">
      <c r="A1507" t="inlineStr">
        <is>
          <t>A 49002-2021</t>
        </is>
      </c>
      <c r="B1507" s="1" t="n">
        <v>44453</v>
      </c>
      <c r="C1507" s="1" t="n">
        <v>45960</v>
      </c>
      <c r="D1507" t="inlineStr">
        <is>
          <t>VÄSTERNORRLANDS LÄN</t>
        </is>
      </c>
      <c r="E1507" t="inlineStr">
        <is>
          <t>ÖRNSKÖLDSVIK</t>
        </is>
      </c>
      <c r="G1507" t="n">
        <v>2.2</v>
      </c>
      <c r="H1507" t="n">
        <v>0</v>
      </c>
      <c r="I1507" t="n">
        <v>0</v>
      </c>
      <c r="J1507" t="n">
        <v>0</v>
      </c>
      <c r="K1507" t="n">
        <v>0</v>
      </c>
      <c r="L1507" t="n">
        <v>0</v>
      </c>
      <c r="M1507" t="n">
        <v>0</v>
      </c>
      <c r="N1507" t="n">
        <v>0</v>
      </c>
      <c r="O1507" t="n">
        <v>0</v>
      </c>
      <c r="P1507" t="n">
        <v>0</v>
      </c>
      <c r="Q1507" t="n">
        <v>0</v>
      </c>
      <c r="R1507" s="2" t="inlineStr"/>
    </row>
    <row r="1508" ht="15" customHeight="1">
      <c r="A1508" t="inlineStr">
        <is>
          <t>A 5891-2021</t>
        </is>
      </c>
      <c r="B1508" s="1" t="n">
        <v>44231</v>
      </c>
      <c r="C1508" s="1" t="n">
        <v>45960</v>
      </c>
      <c r="D1508" t="inlineStr">
        <is>
          <t>VÄSTERNORRLANDS LÄN</t>
        </is>
      </c>
      <c r="E1508" t="inlineStr">
        <is>
          <t>ÖRNSKÖLDSVIK</t>
        </is>
      </c>
      <c r="G1508" t="n">
        <v>2.2</v>
      </c>
      <c r="H1508" t="n">
        <v>0</v>
      </c>
      <c r="I1508" t="n">
        <v>0</v>
      </c>
      <c r="J1508" t="n">
        <v>0</v>
      </c>
      <c r="K1508" t="n">
        <v>0</v>
      </c>
      <c r="L1508" t="n">
        <v>0</v>
      </c>
      <c r="M1508" t="n">
        <v>0</v>
      </c>
      <c r="N1508" t="n">
        <v>0</v>
      </c>
      <c r="O1508" t="n">
        <v>0</v>
      </c>
      <c r="P1508" t="n">
        <v>0</v>
      </c>
      <c r="Q1508" t="n">
        <v>0</v>
      </c>
      <c r="R1508" s="2" t="inlineStr"/>
    </row>
    <row r="1509" ht="15" customHeight="1">
      <c r="A1509" t="inlineStr">
        <is>
          <t>A 64696-2020</t>
        </is>
      </c>
      <c r="B1509" s="1" t="n">
        <v>44169</v>
      </c>
      <c r="C1509" s="1" t="n">
        <v>45960</v>
      </c>
      <c r="D1509" t="inlineStr">
        <is>
          <t>VÄSTERNORRLANDS LÄN</t>
        </is>
      </c>
      <c r="E1509" t="inlineStr">
        <is>
          <t>ÖRNSKÖLDSVIK</t>
        </is>
      </c>
      <c r="G1509" t="n">
        <v>1.1</v>
      </c>
      <c r="H1509" t="n">
        <v>0</v>
      </c>
      <c r="I1509" t="n">
        <v>0</v>
      </c>
      <c r="J1509" t="n">
        <v>0</v>
      </c>
      <c r="K1509" t="n">
        <v>0</v>
      </c>
      <c r="L1509" t="n">
        <v>0</v>
      </c>
      <c r="M1509" t="n">
        <v>0</v>
      </c>
      <c r="N1509" t="n">
        <v>0</v>
      </c>
      <c r="O1509" t="n">
        <v>0</v>
      </c>
      <c r="P1509" t="n">
        <v>0</v>
      </c>
      <c r="Q1509" t="n">
        <v>0</v>
      </c>
      <c r="R1509" s="2" t="inlineStr"/>
    </row>
    <row r="1510" ht="15" customHeight="1">
      <c r="A1510" t="inlineStr">
        <is>
          <t>A 21234-2023</t>
        </is>
      </c>
      <c r="B1510" s="1" t="n">
        <v>45058</v>
      </c>
      <c r="C1510" s="1" t="n">
        <v>45960</v>
      </c>
      <c r="D1510" t="inlineStr">
        <is>
          <t>VÄSTERNORRLANDS LÄN</t>
        </is>
      </c>
      <c r="E1510" t="inlineStr">
        <is>
          <t>ÖRNSKÖLDSVIK</t>
        </is>
      </c>
      <c r="G1510" t="n">
        <v>1.3</v>
      </c>
      <c r="H1510" t="n">
        <v>0</v>
      </c>
      <c r="I1510" t="n">
        <v>0</v>
      </c>
      <c r="J1510" t="n">
        <v>0</v>
      </c>
      <c r="K1510" t="n">
        <v>0</v>
      </c>
      <c r="L1510" t="n">
        <v>0</v>
      </c>
      <c r="M1510" t="n">
        <v>0</v>
      </c>
      <c r="N1510" t="n">
        <v>0</v>
      </c>
      <c r="O1510" t="n">
        <v>0</v>
      </c>
      <c r="P1510" t="n">
        <v>0</v>
      </c>
      <c r="Q1510" t="n">
        <v>0</v>
      </c>
      <c r="R1510" s="2" t="inlineStr"/>
    </row>
    <row r="1511" ht="15" customHeight="1">
      <c r="A1511" t="inlineStr">
        <is>
          <t>A 23471-2023</t>
        </is>
      </c>
      <c r="B1511" s="1" t="n">
        <v>45076</v>
      </c>
      <c r="C1511" s="1" t="n">
        <v>45960</v>
      </c>
      <c r="D1511" t="inlineStr">
        <is>
          <t>VÄSTERNORRLANDS LÄN</t>
        </is>
      </c>
      <c r="E1511" t="inlineStr">
        <is>
          <t>ÖRNSKÖLDSVIK</t>
        </is>
      </c>
      <c r="F1511" t="inlineStr">
        <is>
          <t>Holmen skog AB</t>
        </is>
      </c>
      <c r="G1511" t="n">
        <v>0.9</v>
      </c>
      <c r="H1511" t="n">
        <v>0</v>
      </c>
      <c r="I1511" t="n">
        <v>0</v>
      </c>
      <c r="J1511" t="n">
        <v>0</v>
      </c>
      <c r="K1511" t="n">
        <v>0</v>
      </c>
      <c r="L1511" t="n">
        <v>0</v>
      </c>
      <c r="M1511" t="n">
        <v>0</v>
      </c>
      <c r="N1511" t="n">
        <v>0</v>
      </c>
      <c r="O1511" t="n">
        <v>0</v>
      </c>
      <c r="P1511" t="n">
        <v>0</v>
      </c>
      <c r="Q1511" t="n">
        <v>0</v>
      </c>
      <c r="R1511" s="2" t="inlineStr"/>
    </row>
    <row r="1512" ht="15" customHeight="1">
      <c r="A1512" t="inlineStr">
        <is>
          <t>A 49790-2024</t>
        </is>
      </c>
      <c r="B1512" s="1" t="n">
        <v>45597.36650462963</v>
      </c>
      <c r="C1512" s="1" t="n">
        <v>45960</v>
      </c>
      <c r="D1512" t="inlineStr">
        <is>
          <t>VÄSTERNORRLANDS LÄN</t>
        </is>
      </c>
      <c r="E1512" t="inlineStr">
        <is>
          <t>ÖRNSKÖLDSVIK</t>
        </is>
      </c>
      <c r="F1512" t="inlineStr">
        <is>
          <t>Holmen skog AB</t>
        </is>
      </c>
      <c r="G1512" t="n">
        <v>1.1</v>
      </c>
      <c r="H1512" t="n">
        <v>0</v>
      </c>
      <c r="I1512" t="n">
        <v>0</v>
      </c>
      <c r="J1512" t="n">
        <v>0</v>
      </c>
      <c r="K1512" t="n">
        <v>0</v>
      </c>
      <c r="L1512" t="n">
        <v>0</v>
      </c>
      <c r="M1512" t="n">
        <v>0</v>
      </c>
      <c r="N1512" t="n">
        <v>0</v>
      </c>
      <c r="O1512" t="n">
        <v>0</v>
      </c>
      <c r="P1512" t="n">
        <v>0</v>
      </c>
      <c r="Q1512" t="n">
        <v>0</v>
      </c>
      <c r="R1512" s="2" t="inlineStr"/>
    </row>
    <row r="1513" ht="15" customHeight="1">
      <c r="A1513" t="inlineStr">
        <is>
          <t>A 50362-2023</t>
        </is>
      </c>
      <c r="B1513" s="1" t="n">
        <v>45209</v>
      </c>
      <c r="C1513" s="1" t="n">
        <v>45960</v>
      </c>
      <c r="D1513" t="inlineStr">
        <is>
          <t>VÄSTERNORRLANDS LÄN</t>
        </is>
      </c>
      <c r="E1513" t="inlineStr">
        <is>
          <t>ÖRNSKÖLDSVIK</t>
        </is>
      </c>
      <c r="G1513" t="n">
        <v>1</v>
      </c>
      <c r="H1513" t="n">
        <v>0</v>
      </c>
      <c r="I1513" t="n">
        <v>0</v>
      </c>
      <c r="J1513" t="n">
        <v>0</v>
      </c>
      <c r="K1513" t="n">
        <v>0</v>
      </c>
      <c r="L1513" t="n">
        <v>0</v>
      </c>
      <c r="M1513" t="n">
        <v>0</v>
      </c>
      <c r="N1513" t="n">
        <v>0</v>
      </c>
      <c r="O1513" t="n">
        <v>0</v>
      </c>
      <c r="P1513" t="n">
        <v>0</v>
      </c>
      <c r="Q1513" t="n">
        <v>0</v>
      </c>
      <c r="R1513" s="2" t="inlineStr"/>
    </row>
    <row r="1514" ht="15" customHeight="1">
      <c r="A1514" t="inlineStr">
        <is>
          <t>A 49842-2024</t>
        </is>
      </c>
      <c r="B1514" s="1" t="n">
        <v>45597.44688657407</v>
      </c>
      <c r="C1514" s="1" t="n">
        <v>45960</v>
      </c>
      <c r="D1514" t="inlineStr">
        <is>
          <t>VÄSTERNORRLANDS LÄN</t>
        </is>
      </c>
      <c r="E1514" t="inlineStr">
        <is>
          <t>ÖRNSKÖLDSVIK</t>
        </is>
      </c>
      <c r="F1514" t="inlineStr">
        <is>
          <t>Holmen skog AB</t>
        </is>
      </c>
      <c r="G1514" t="n">
        <v>2.1</v>
      </c>
      <c r="H1514" t="n">
        <v>0</v>
      </c>
      <c r="I1514" t="n">
        <v>0</v>
      </c>
      <c r="J1514" t="n">
        <v>0</v>
      </c>
      <c r="K1514" t="n">
        <v>0</v>
      </c>
      <c r="L1514" t="n">
        <v>0</v>
      </c>
      <c r="M1514" t="n">
        <v>0</v>
      </c>
      <c r="N1514" t="n">
        <v>0</v>
      </c>
      <c r="O1514" t="n">
        <v>0</v>
      </c>
      <c r="P1514" t="n">
        <v>0</v>
      </c>
      <c r="Q1514" t="n">
        <v>0</v>
      </c>
      <c r="R1514" s="2" t="inlineStr"/>
    </row>
    <row r="1515" ht="15" customHeight="1">
      <c r="A1515" t="inlineStr">
        <is>
          <t>A 20551-2024</t>
        </is>
      </c>
      <c r="B1515" s="1" t="n">
        <v>45436.35076388889</v>
      </c>
      <c r="C1515" s="1" t="n">
        <v>45960</v>
      </c>
      <c r="D1515" t="inlineStr">
        <is>
          <t>VÄSTERNORRLANDS LÄN</t>
        </is>
      </c>
      <c r="E1515" t="inlineStr">
        <is>
          <t>ÖRNSKÖLDSVIK</t>
        </is>
      </c>
      <c r="F1515" t="inlineStr">
        <is>
          <t>Holmen skog AB</t>
        </is>
      </c>
      <c r="G1515" t="n">
        <v>0.3</v>
      </c>
      <c r="H1515" t="n">
        <v>0</v>
      </c>
      <c r="I1515" t="n">
        <v>0</v>
      </c>
      <c r="J1515" t="n">
        <v>0</v>
      </c>
      <c r="K1515" t="n">
        <v>0</v>
      </c>
      <c r="L1515" t="n">
        <v>0</v>
      </c>
      <c r="M1515" t="n">
        <v>0</v>
      </c>
      <c r="N1515" t="n">
        <v>0</v>
      </c>
      <c r="O1515" t="n">
        <v>0</v>
      </c>
      <c r="P1515" t="n">
        <v>0</v>
      </c>
      <c r="Q1515" t="n">
        <v>0</v>
      </c>
      <c r="R1515" s="2" t="inlineStr"/>
    </row>
    <row r="1516" ht="15" customHeight="1">
      <c r="A1516" t="inlineStr">
        <is>
          <t>A 13427-2023</t>
        </is>
      </c>
      <c r="B1516" s="1" t="n">
        <v>45005</v>
      </c>
      <c r="C1516" s="1" t="n">
        <v>45960</v>
      </c>
      <c r="D1516" t="inlineStr">
        <is>
          <t>VÄSTERNORRLANDS LÄN</t>
        </is>
      </c>
      <c r="E1516" t="inlineStr">
        <is>
          <t>ÖRNSKÖLDSVIK</t>
        </is>
      </c>
      <c r="G1516" t="n">
        <v>3.4</v>
      </c>
      <c r="H1516" t="n">
        <v>0</v>
      </c>
      <c r="I1516" t="n">
        <v>0</v>
      </c>
      <c r="J1516" t="n">
        <v>0</v>
      </c>
      <c r="K1516" t="n">
        <v>0</v>
      </c>
      <c r="L1516" t="n">
        <v>0</v>
      </c>
      <c r="M1516" t="n">
        <v>0</v>
      </c>
      <c r="N1516" t="n">
        <v>0</v>
      </c>
      <c r="O1516" t="n">
        <v>0</v>
      </c>
      <c r="P1516" t="n">
        <v>0</v>
      </c>
      <c r="Q1516" t="n">
        <v>0</v>
      </c>
      <c r="R1516" s="2" t="inlineStr"/>
    </row>
    <row r="1517" ht="15" customHeight="1">
      <c r="A1517" t="inlineStr">
        <is>
          <t>A 43373-2024</t>
        </is>
      </c>
      <c r="B1517" s="1" t="n">
        <v>45568.58913194444</v>
      </c>
      <c r="C1517" s="1" t="n">
        <v>45960</v>
      </c>
      <c r="D1517" t="inlineStr">
        <is>
          <t>VÄSTERNORRLANDS LÄN</t>
        </is>
      </c>
      <c r="E1517" t="inlineStr">
        <is>
          <t>ÖRNSKÖLDSVIK</t>
        </is>
      </c>
      <c r="F1517" t="inlineStr">
        <is>
          <t>Holmen skog AB</t>
        </is>
      </c>
      <c r="G1517" t="n">
        <v>6.1</v>
      </c>
      <c r="H1517" t="n">
        <v>0</v>
      </c>
      <c r="I1517" t="n">
        <v>0</v>
      </c>
      <c r="J1517" t="n">
        <v>0</v>
      </c>
      <c r="K1517" t="n">
        <v>0</v>
      </c>
      <c r="L1517" t="n">
        <v>0</v>
      </c>
      <c r="M1517" t="n">
        <v>0</v>
      </c>
      <c r="N1517" t="n">
        <v>0</v>
      </c>
      <c r="O1517" t="n">
        <v>0</v>
      </c>
      <c r="P1517" t="n">
        <v>0</v>
      </c>
      <c r="Q1517" t="n">
        <v>0</v>
      </c>
      <c r="R1517" s="2" t="inlineStr"/>
    </row>
    <row r="1518" ht="15" customHeight="1">
      <c r="A1518" t="inlineStr">
        <is>
          <t>A 34904-2022</t>
        </is>
      </c>
      <c r="B1518" s="1" t="n">
        <v>44796</v>
      </c>
      <c r="C1518" s="1" t="n">
        <v>45960</v>
      </c>
      <c r="D1518" t="inlineStr">
        <is>
          <t>VÄSTERNORRLANDS LÄN</t>
        </is>
      </c>
      <c r="E1518" t="inlineStr">
        <is>
          <t>ÖRNSKÖLDSVIK</t>
        </is>
      </c>
      <c r="G1518" t="n">
        <v>9.699999999999999</v>
      </c>
      <c r="H1518" t="n">
        <v>0</v>
      </c>
      <c r="I1518" t="n">
        <v>0</v>
      </c>
      <c r="J1518" t="n">
        <v>0</v>
      </c>
      <c r="K1518" t="n">
        <v>0</v>
      </c>
      <c r="L1518" t="n">
        <v>0</v>
      </c>
      <c r="M1518" t="n">
        <v>0</v>
      </c>
      <c r="N1518" t="n">
        <v>0</v>
      </c>
      <c r="O1518" t="n">
        <v>0</v>
      </c>
      <c r="P1518" t="n">
        <v>0</v>
      </c>
      <c r="Q1518" t="n">
        <v>0</v>
      </c>
      <c r="R1518" s="2" t="inlineStr"/>
    </row>
    <row r="1519" ht="15" customHeight="1">
      <c r="A1519" t="inlineStr">
        <is>
          <t>A 44613-2021</t>
        </is>
      </c>
      <c r="B1519" s="1" t="n">
        <v>44435</v>
      </c>
      <c r="C1519" s="1" t="n">
        <v>45960</v>
      </c>
      <c r="D1519" t="inlineStr">
        <is>
          <t>VÄSTERNORRLANDS LÄN</t>
        </is>
      </c>
      <c r="E1519" t="inlineStr">
        <is>
          <t>ÖRNSKÖLDSVIK</t>
        </is>
      </c>
      <c r="G1519" t="n">
        <v>13.5</v>
      </c>
      <c r="H1519" t="n">
        <v>0</v>
      </c>
      <c r="I1519" t="n">
        <v>0</v>
      </c>
      <c r="J1519" t="n">
        <v>0</v>
      </c>
      <c r="K1519" t="n">
        <v>0</v>
      </c>
      <c r="L1519" t="n">
        <v>0</v>
      </c>
      <c r="M1519" t="n">
        <v>0</v>
      </c>
      <c r="N1519" t="n">
        <v>0</v>
      </c>
      <c r="O1519" t="n">
        <v>0</v>
      </c>
      <c r="P1519" t="n">
        <v>0</v>
      </c>
      <c r="Q1519" t="n">
        <v>0</v>
      </c>
      <c r="R1519" s="2" t="inlineStr"/>
    </row>
    <row r="1520" ht="15" customHeight="1">
      <c r="A1520" t="inlineStr">
        <is>
          <t>A 2002-2025</t>
        </is>
      </c>
      <c r="B1520" s="1" t="n">
        <v>45672.4491550926</v>
      </c>
      <c r="C1520" s="1" t="n">
        <v>45960</v>
      </c>
      <c r="D1520" t="inlineStr">
        <is>
          <t>VÄSTERNORRLANDS LÄN</t>
        </is>
      </c>
      <c r="E1520" t="inlineStr">
        <is>
          <t>ÖRNSKÖLDSVIK</t>
        </is>
      </c>
      <c r="F1520" t="inlineStr">
        <is>
          <t>SCA</t>
        </is>
      </c>
      <c r="G1520" t="n">
        <v>6.9</v>
      </c>
      <c r="H1520" t="n">
        <v>0</v>
      </c>
      <c r="I1520" t="n">
        <v>0</v>
      </c>
      <c r="J1520" t="n">
        <v>0</v>
      </c>
      <c r="K1520" t="n">
        <v>0</v>
      </c>
      <c r="L1520" t="n">
        <v>0</v>
      </c>
      <c r="M1520" t="n">
        <v>0</v>
      </c>
      <c r="N1520" t="n">
        <v>0</v>
      </c>
      <c r="O1520" t="n">
        <v>0</v>
      </c>
      <c r="P1520" t="n">
        <v>0</v>
      </c>
      <c r="Q1520" t="n">
        <v>0</v>
      </c>
      <c r="R1520" s="2" t="inlineStr"/>
    </row>
    <row r="1521" ht="15" customHeight="1">
      <c r="A1521" t="inlineStr">
        <is>
          <t>A 38884-2025</t>
        </is>
      </c>
      <c r="B1521" s="1" t="n">
        <v>45887.58331018518</v>
      </c>
      <c r="C1521" s="1" t="n">
        <v>45960</v>
      </c>
      <c r="D1521" t="inlineStr">
        <is>
          <t>VÄSTERNORRLANDS LÄN</t>
        </is>
      </c>
      <c r="E1521" t="inlineStr">
        <is>
          <t>ÖRNSKÖLDSVIK</t>
        </is>
      </c>
      <c r="F1521" t="inlineStr">
        <is>
          <t>Holmen skog AB</t>
        </is>
      </c>
      <c r="G1521" t="n">
        <v>5.5</v>
      </c>
      <c r="H1521" t="n">
        <v>0</v>
      </c>
      <c r="I1521" t="n">
        <v>0</v>
      </c>
      <c r="J1521" t="n">
        <v>0</v>
      </c>
      <c r="K1521" t="n">
        <v>0</v>
      </c>
      <c r="L1521" t="n">
        <v>0</v>
      </c>
      <c r="M1521" t="n">
        <v>0</v>
      </c>
      <c r="N1521" t="n">
        <v>0</v>
      </c>
      <c r="O1521" t="n">
        <v>0</v>
      </c>
      <c r="P1521" t="n">
        <v>0</v>
      </c>
      <c r="Q1521" t="n">
        <v>0</v>
      </c>
      <c r="R1521" s="2" t="inlineStr"/>
    </row>
    <row r="1522" ht="15" customHeight="1">
      <c r="A1522" t="inlineStr">
        <is>
          <t>A 38890-2025</t>
        </is>
      </c>
      <c r="B1522" s="1" t="n">
        <v>45884</v>
      </c>
      <c r="C1522" s="1" t="n">
        <v>45960</v>
      </c>
      <c r="D1522" t="inlineStr">
        <is>
          <t>VÄSTERNORRLANDS LÄN</t>
        </is>
      </c>
      <c r="E1522" t="inlineStr">
        <is>
          <t>ÖRNSKÖLDSVIK</t>
        </is>
      </c>
      <c r="G1522" t="n">
        <v>3.4</v>
      </c>
      <c r="H1522" t="n">
        <v>0</v>
      </c>
      <c r="I1522" t="n">
        <v>0</v>
      </c>
      <c r="J1522" t="n">
        <v>0</v>
      </c>
      <c r="K1522" t="n">
        <v>0</v>
      </c>
      <c r="L1522" t="n">
        <v>0</v>
      </c>
      <c r="M1522" t="n">
        <v>0</v>
      </c>
      <c r="N1522" t="n">
        <v>0</v>
      </c>
      <c r="O1522" t="n">
        <v>0</v>
      </c>
      <c r="P1522" t="n">
        <v>0</v>
      </c>
      <c r="Q1522" t="n">
        <v>0</v>
      </c>
      <c r="R1522" s="2" t="inlineStr"/>
    </row>
    <row r="1523" ht="15" customHeight="1">
      <c r="A1523" t="inlineStr">
        <is>
          <t>A 46930-2025</t>
        </is>
      </c>
      <c r="B1523" s="1" t="n">
        <v>45929.44181712963</v>
      </c>
      <c r="C1523" s="1" t="n">
        <v>45960</v>
      </c>
      <c r="D1523" t="inlineStr">
        <is>
          <t>VÄSTERNORRLANDS LÄN</t>
        </is>
      </c>
      <c r="E1523" t="inlineStr">
        <is>
          <t>ÖRNSKÖLDSVIK</t>
        </is>
      </c>
      <c r="F1523" t="inlineStr">
        <is>
          <t>Holmen skog AB</t>
        </is>
      </c>
      <c r="G1523" t="n">
        <v>3.9</v>
      </c>
      <c r="H1523" t="n">
        <v>0</v>
      </c>
      <c r="I1523" t="n">
        <v>0</v>
      </c>
      <c r="J1523" t="n">
        <v>0</v>
      </c>
      <c r="K1523" t="n">
        <v>0</v>
      </c>
      <c r="L1523" t="n">
        <v>0</v>
      </c>
      <c r="M1523" t="n">
        <v>0</v>
      </c>
      <c r="N1523" t="n">
        <v>0</v>
      </c>
      <c r="O1523" t="n">
        <v>0</v>
      </c>
      <c r="P1523" t="n">
        <v>0</v>
      </c>
      <c r="Q1523" t="n">
        <v>0</v>
      </c>
      <c r="R1523" s="2" t="inlineStr"/>
    </row>
    <row r="1524" ht="15" customHeight="1">
      <c r="A1524" t="inlineStr">
        <is>
          <t>A 28467-2023</t>
        </is>
      </c>
      <c r="B1524" s="1" t="n">
        <v>45103</v>
      </c>
      <c r="C1524" s="1" t="n">
        <v>45960</v>
      </c>
      <c r="D1524" t="inlineStr">
        <is>
          <t>VÄSTERNORRLANDS LÄN</t>
        </is>
      </c>
      <c r="E1524" t="inlineStr">
        <is>
          <t>ÖRNSKÖLDSVIK</t>
        </is>
      </c>
      <c r="G1524" t="n">
        <v>8.1</v>
      </c>
      <c r="H1524" t="n">
        <v>0</v>
      </c>
      <c r="I1524" t="n">
        <v>0</v>
      </c>
      <c r="J1524" t="n">
        <v>0</v>
      </c>
      <c r="K1524" t="n">
        <v>0</v>
      </c>
      <c r="L1524" t="n">
        <v>0</v>
      </c>
      <c r="M1524" t="n">
        <v>0</v>
      </c>
      <c r="N1524" t="n">
        <v>0</v>
      </c>
      <c r="O1524" t="n">
        <v>0</v>
      </c>
      <c r="P1524" t="n">
        <v>0</v>
      </c>
      <c r="Q1524" t="n">
        <v>0</v>
      </c>
      <c r="R1524" s="2" t="inlineStr"/>
    </row>
    <row r="1525" ht="15" customHeight="1">
      <c r="A1525" t="inlineStr">
        <is>
          <t>A 46987-2025</t>
        </is>
      </c>
      <c r="B1525" s="1" t="n">
        <v>45929.53701388889</v>
      </c>
      <c r="C1525" s="1" t="n">
        <v>45960</v>
      </c>
      <c r="D1525" t="inlineStr">
        <is>
          <t>VÄSTERNORRLANDS LÄN</t>
        </is>
      </c>
      <c r="E1525" t="inlineStr">
        <is>
          <t>ÖRNSKÖLDSVIK</t>
        </is>
      </c>
      <c r="F1525" t="inlineStr">
        <is>
          <t>Holmen skog AB</t>
        </is>
      </c>
      <c r="G1525" t="n">
        <v>0.4</v>
      </c>
      <c r="H1525" t="n">
        <v>0</v>
      </c>
      <c r="I1525" t="n">
        <v>0</v>
      </c>
      <c r="J1525" t="n">
        <v>0</v>
      </c>
      <c r="K1525" t="n">
        <v>0</v>
      </c>
      <c r="L1525" t="n">
        <v>0</v>
      </c>
      <c r="M1525" t="n">
        <v>0</v>
      </c>
      <c r="N1525" t="n">
        <v>0</v>
      </c>
      <c r="O1525" t="n">
        <v>0</v>
      </c>
      <c r="P1525" t="n">
        <v>0</v>
      </c>
      <c r="Q1525" t="n">
        <v>0</v>
      </c>
      <c r="R1525" s="2" t="inlineStr"/>
    </row>
    <row r="1526" ht="15" customHeight="1">
      <c r="A1526" t="inlineStr">
        <is>
          <t>A 13909-2025</t>
        </is>
      </c>
      <c r="B1526" s="1" t="n">
        <v>45737.64438657407</v>
      </c>
      <c r="C1526" s="1" t="n">
        <v>45960</v>
      </c>
      <c r="D1526" t="inlineStr">
        <is>
          <t>VÄSTERNORRLANDS LÄN</t>
        </is>
      </c>
      <c r="E1526" t="inlineStr">
        <is>
          <t>ÖRNSKÖLDSVIK</t>
        </is>
      </c>
      <c r="G1526" t="n">
        <v>3.8</v>
      </c>
      <c r="H1526" t="n">
        <v>0</v>
      </c>
      <c r="I1526" t="n">
        <v>0</v>
      </c>
      <c r="J1526" t="n">
        <v>0</v>
      </c>
      <c r="K1526" t="n">
        <v>0</v>
      </c>
      <c r="L1526" t="n">
        <v>0</v>
      </c>
      <c r="M1526" t="n">
        <v>0</v>
      </c>
      <c r="N1526" t="n">
        <v>0</v>
      </c>
      <c r="O1526" t="n">
        <v>0</v>
      </c>
      <c r="P1526" t="n">
        <v>0</v>
      </c>
      <c r="Q1526" t="n">
        <v>0</v>
      </c>
      <c r="R1526" s="2" t="inlineStr"/>
    </row>
    <row r="1527" ht="15" customHeight="1">
      <c r="A1527" t="inlineStr">
        <is>
          <t>A 763-2023</t>
        </is>
      </c>
      <c r="B1527" s="1" t="n">
        <v>44931</v>
      </c>
      <c r="C1527" s="1" t="n">
        <v>45960</v>
      </c>
      <c r="D1527" t="inlineStr">
        <is>
          <t>VÄSTERNORRLANDS LÄN</t>
        </is>
      </c>
      <c r="E1527" t="inlineStr">
        <is>
          <t>ÖRNSKÖLDSVIK</t>
        </is>
      </c>
      <c r="F1527" t="inlineStr">
        <is>
          <t>Holmen skog AB</t>
        </is>
      </c>
      <c r="G1527" t="n">
        <v>1</v>
      </c>
      <c r="H1527" t="n">
        <v>0</v>
      </c>
      <c r="I1527" t="n">
        <v>0</v>
      </c>
      <c r="J1527" t="n">
        <v>0</v>
      </c>
      <c r="K1527" t="n">
        <v>0</v>
      </c>
      <c r="L1527" t="n">
        <v>0</v>
      </c>
      <c r="M1527" t="n">
        <v>0</v>
      </c>
      <c r="N1527" t="n">
        <v>0</v>
      </c>
      <c r="O1527" t="n">
        <v>0</v>
      </c>
      <c r="P1527" t="n">
        <v>0</v>
      </c>
      <c r="Q1527" t="n">
        <v>0</v>
      </c>
      <c r="R1527" s="2" t="inlineStr"/>
    </row>
    <row r="1528" ht="15" customHeight="1">
      <c r="A1528" t="inlineStr">
        <is>
          <t>A 35618-2024</t>
        </is>
      </c>
      <c r="B1528" s="1" t="n">
        <v>45531</v>
      </c>
      <c r="C1528" s="1" t="n">
        <v>45960</v>
      </c>
      <c r="D1528" t="inlineStr">
        <is>
          <t>VÄSTERNORRLANDS LÄN</t>
        </is>
      </c>
      <c r="E1528" t="inlineStr">
        <is>
          <t>ÖRNSKÖLDSVIK</t>
        </is>
      </c>
      <c r="G1528" t="n">
        <v>13.1</v>
      </c>
      <c r="H1528" t="n">
        <v>0</v>
      </c>
      <c r="I1528" t="n">
        <v>0</v>
      </c>
      <c r="J1528" t="n">
        <v>0</v>
      </c>
      <c r="K1528" t="n">
        <v>0</v>
      </c>
      <c r="L1528" t="n">
        <v>0</v>
      </c>
      <c r="M1528" t="n">
        <v>0</v>
      </c>
      <c r="N1528" t="n">
        <v>0</v>
      </c>
      <c r="O1528" t="n">
        <v>0</v>
      </c>
      <c r="P1528" t="n">
        <v>0</v>
      </c>
      <c r="Q1528" t="n">
        <v>0</v>
      </c>
      <c r="R1528" s="2" t="inlineStr"/>
    </row>
    <row r="1529" ht="15" customHeight="1">
      <c r="A1529" t="inlineStr">
        <is>
          <t>A 9052-2025</t>
        </is>
      </c>
      <c r="B1529" s="1" t="n">
        <v>45713.63570601852</v>
      </c>
      <c r="C1529" s="1" t="n">
        <v>45960</v>
      </c>
      <c r="D1529" t="inlineStr">
        <is>
          <t>VÄSTERNORRLANDS LÄN</t>
        </is>
      </c>
      <c r="E1529" t="inlineStr">
        <is>
          <t>ÖRNSKÖLDSVIK</t>
        </is>
      </c>
      <c r="G1529" t="n">
        <v>2.1</v>
      </c>
      <c r="H1529" t="n">
        <v>0</v>
      </c>
      <c r="I1529" t="n">
        <v>0</v>
      </c>
      <c r="J1529" t="n">
        <v>0</v>
      </c>
      <c r="K1529" t="n">
        <v>0</v>
      </c>
      <c r="L1529" t="n">
        <v>0</v>
      </c>
      <c r="M1529" t="n">
        <v>0</v>
      </c>
      <c r="N1529" t="n">
        <v>0</v>
      </c>
      <c r="O1529" t="n">
        <v>0</v>
      </c>
      <c r="P1529" t="n">
        <v>0</v>
      </c>
      <c r="Q1529" t="n">
        <v>0</v>
      </c>
      <c r="R1529" s="2" t="inlineStr"/>
    </row>
    <row r="1530" ht="15" customHeight="1">
      <c r="A1530" t="inlineStr">
        <is>
          <t>A 23094-2024</t>
        </is>
      </c>
      <c r="B1530" s="1" t="n">
        <v>45450.5243287037</v>
      </c>
      <c r="C1530" s="1" t="n">
        <v>45960</v>
      </c>
      <c r="D1530" t="inlineStr">
        <is>
          <t>VÄSTERNORRLANDS LÄN</t>
        </is>
      </c>
      <c r="E1530" t="inlineStr">
        <is>
          <t>ÖRNSKÖLDSVIK</t>
        </is>
      </c>
      <c r="G1530" t="n">
        <v>1.9</v>
      </c>
      <c r="H1530" t="n">
        <v>0</v>
      </c>
      <c r="I1530" t="n">
        <v>0</v>
      </c>
      <c r="J1530" t="n">
        <v>0</v>
      </c>
      <c r="K1530" t="n">
        <v>0</v>
      </c>
      <c r="L1530" t="n">
        <v>0</v>
      </c>
      <c r="M1530" t="n">
        <v>0</v>
      </c>
      <c r="N1530" t="n">
        <v>0</v>
      </c>
      <c r="O1530" t="n">
        <v>0</v>
      </c>
      <c r="P1530" t="n">
        <v>0</v>
      </c>
      <c r="Q1530" t="n">
        <v>0</v>
      </c>
      <c r="R1530" s="2" t="inlineStr"/>
    </row>
    <row r="1531" ht="15" customHeight="1">
      <c r="A1531" t="inlineStr">
        <is>
          <t>A 23097-2024</t>
        </is>
      </c>
      <c r="B1531" s="1" t="n">
        <v>45450.52642361111</v>
      </c>
      <c r="C1531" s="1" t="n">
        <v>45960</v>
      </c>
      <c r="D1531" t="inlineStr">
        <is>
          <t>VÄSTERNORRLANDS LÄN</t>
        </is>
      </c>
      <c r="E1531" t="inlineStr">
        <is>
          <t>ÖRNSKÖLDSVIK</t>
        </is>
      </c>
      <c r="G1531" t="n">
        <v>1.5</v>
      </c>
      <c r="H1531" t="n">
        <v>0</v>
      </c>
      <c r="I1531" t="n">
        <v>0</v>
      </c>
      <c r="J1531" t="n">
        <v>0</v>
      </c>
      <c r="K1531" t="n">
        <v>0</v>
      </c>
      <c r="L1531" t="n">
        <v>0</v>
      </c>
      <c r="M1531" t="n">
        <v>0</v>
      </c>
      <c r="N1531" t="n">
        <v>0</v>
      </c>
      <c r="O1531" t="n">
        <v>0</v>
      </c>
      <c r="P1531" t="n">
        <v>0</v>
      </c>
      <c r="Q1531" t="n">
        <v>0</v>
      </c>
      <c r="R1531" s="2" t="inlineStr"/>
    </row>
    <row r="1532" ht="15" customHeight="1">
      <c r="A1532" t="inlineStr">
        <is>
          <t>A 18199-2023</t>
        </is>
      </c>
      <c r="B1532" s="1" t="n">
        <v>45041</v>
      </c>
      <c r="C1532" s="1" t="n">
        <v>45960</v>
      </c>
      <c r="D1532" t="inlineStr">
        <is>
          <t>VÄSTERNORRLANDS LÄN</t>
        </is>
      </c>
      <c r="E1532" t="inlineStr">
        <is>
          <t>ÖRNSKÖLDSVIK</t>
        </is>
      </c>
      <c r="G1532" t="n">
        <v>1.5</v>
      </c>
      <c r="H1532" t="n">
        <v>0</v>
      </c>
      <c r="I1532" t="n">
        <v>0</v>
      </c>
      <c r="J1532" t="n">
        <v>0</v>
      </c>
      <c r="K1532" t="n">
        <v>0</v>
      </c>
      <c r="L1532" t="n">
        <v>0</v>
      </c>
      <c r="M1532" t="n">
        <v>0</v>
      </c>
      <c r="N1532" t="n">
        <v>0</v>
      </c>
      <c r="O1532" t="n">
        <v>0</v>
      </c>
      <c r="P1532" t="n">
        <v>0</v>
      </c>
      <c r="Q1532" t="n">
        <v>0</v>
      </c>
      <c r="R1532" s="2" t="inlineStr"/>
    </row>
    <row r="1533" ht="15" customHeight="1">
      <c r="A1533" t="inlineStr">
        <is>
          <t>A 10296-2023</t>
        </is>
      </c>
      <c r="B1533" s="1" t="n">
        <v>44986</v>
      </c>
      <c r="C1533" s="1" t="n">
        <v>45960</v>
      </c>
      <c r="D1533" t="inlineStr">
        <is>
          <t>VÄSTERNORRLANDS LÄN</t>
        </is>
      </c>
      <c r="E1533" t="inlineStr">
        <is>
          <t>ÖRNSKÖLDSVIK</t>
        </is>
      </c>
      <c r="F1533" t="inlineStr">
        <is>
          <t>SCA</t>
        </is>
      </c>
      <c r="G1533" t="n">
        <v>9.4</v>
      </c>
      <c r="H1533" t="n">
        <v>0</v>
      </c>
      <c r="I1533" t="n">
        <v>0</v>
      </c>
      <c r="J1533" t="n">
        <v>0</v>
      </c>
      <c r="K1533" t="n">
        <v>0</v>
      </c>
      <c r="L1533" t="n">
        <v>0</v>
      </c>
      <c r="M1533" t="n">
        <v>0</v>
      </c>
      <c r="N1533" t="n">
        <v>0</v>
      </c>
      <c r="O1533" t="n">
        <v>0</v>
      </c>
      <c r="P1533" t="n">
        <v>0</v>
      </c>
      <c r="Q1533" t="n">
        <v>0</v>
      </c>
      <c r="R1533" s="2" t="inlineStr"/>
    </row>
    <row r="1534" ht="15" customHeight="1">
      <c r="A1534" t="inlineStr">
        <is>
          <t>A 25068-2024</t>
        </is>
      </c>
      <c r="B1534" s="1" t="n">
        <v>45462.36707175926</v>
      </c>
      <c r="C1534" s="1" t="n">
        <v>45960</v>
      </c>
      <c r="D1534" t="inlineStr">
        <is>
          <t>VÄSTERNORRLANDS LÄN</t>
        </is>
      </c>
      <c r="E1534" t="inlineStr">
        <is>
          <t>ÖRNSKÖLDSVIK</t>
        </is>
      </c>
      <c r="F1534" t="inlineStr">
        <is>
          <t>Holmen skog AB</t>
        </is>
      </c>
      <c r="G1534" t="n">
        <v>2.1</v>
      </c>
      <c r="H1534" t="n">
        <v>0</v>
      </c>
      <c r="I1534" t="n">
        <v>0</v>
      </c>
      <c r="J1534" t="n">
        <v>0</v>
      </c>
      <c r="K1534" t="n">
        <v>0</v>
      </c>
      <c r="L1534" t="n">
        <v>0</v>
      </c>
      <c r="M1534" t="n">
        <v>0</v>
      </c>
      <c r="N1534" t="n">
        <v>0</v>
      </c>
      <c r="O1534" t="n">
        <v>0</v>
      </c>
      <c r="P1534" t="n">
        <v>0</v>
      </c>
      <c r="Q1534" t="n">
        <v>0</v>
      </c>
      <c r="R1534" s="2" t="inlineStr"/>
    </row>
    <row r="1535" ht="15" customHeight="1">
      <c r="A1535" t="inlineStr">
        <is>
          <t>A 46711-2025</t>
        </is>
      </c>
      <c r="B1535" s="1" t="n">
        <v>45926.57376157407</v>
      </c>
      <c r="C1535" s="1" t="n">
        <v>45960</v>
      </c>
      <c r="D1535" t="inlineStr">
        <is>
          <t>VÄSTERNORRLANDS LÄN</t>
        </is>
      </c>
      <c r="E1535" t="inlineStr">
        <is>
          <t>ÖRNSKÖLDSVIK</t>
        </is>
      </c>
      <c r="G1535" t="n">
        <v>1</v>
      </c>
      <c r="H1535" t="n">
        <v>0</v>
      </c>
      <c r="I1535" t="n">
        <v>0</v>
      </c>
      <c r="J1535" t="n">
        <v>0</v>
      </c>
      <c r="K1535" t="n">
        <v>0</v>
      </c>
      <c r="L1535" t="n">
        <v>0</v>
      </c>
      <c r="M1535" t="n">
        <v>0</v>
      </c>
      <c r="N1535" t="n">
        <v>0</v>
      </c>
      <c r="O1535" t="n">
        <v>0</v>
      </c>
      <c r="P1535" t="n">
        <v>0</v>
      </c>
      <c r="Q1535" t="n">
        <v>0</v>
      </c>
      <c r="R1535" s="2" t="inlineStr"/>
    </row>
    <row r="1536" ht="15" customHeight="1">
      <c r="A1536" t="inlineStr">
        <is>
          <t>A 47836-2022</t>
        </is>
      </c>
      <c r="B1536" s="1" t="n">
        <v>44855</v>
      </c>
      <c r="C1536" s="1" t="n">
        <v>45960</v>
      </c>
      <c r="D1536" t="inlineStr">
        <is>
          <t>VÄSTERNORRLANDS LÄN</t>
        </is>
      </c>
      <c r="E1536" t="inlineStr">
        <is>
          <t>ÖRNSKÖLDSVIK</t>
        </is>
      </c>
      <c r="F1536" t="inlineStr">
        <is>
          <t>Holmen skog AB</t>
        </is>
      </c>
      <c r="G1536" t="n">
        <v>10.2</v>
      </c>
      <c r="H1536" t="n">
        <v>0</v>
      </c>
      <c r="I1536" t="n">
        <v>0</v>
      </c>
      <c r="J1536" t="n">
        <v>0</v>
      </c>
      <c r="K1536" t="n">
        <v>0</v>
      </c>
      <c r="L1536" t="n">
        <v>0</v>
      </c>
      <c r="M1536" t="n">
        <v>0</v>
      </c>
      <c r="N1536" t="n">
        <v>0</v>
      </c>
      <c r="O1536" t="n">
        <v>0</v>
      </c>
      <c r="P1536" t="n">
        <v>0</v>
      </c>
      <c r="Q1536" t="n">
        <v>0</v>
      </c>
      <c r="R1536" s="2" t="inlineStr"/>
    </row>
    <row r="1537" ht="15" customHeight="1">
      <c r="A1537" t="inlineStr">
        <is>
          <t>A 53806-2023</t>
        </is>
      </c>
      <c r="B1537" s="1" t="n">
        <v>45231</v>
      </c>
      <c r="C1537" s="1" t="n">
        <v>45960</v>
      </c>
      <c r="D1537" t="inlineStr">
        <is>
          <t>VÄSTERNORRLANDS LÄN</t>
        </is>
      </c>
      <c r="E1537" t="inlineStr">
        <is>
          <t>ÖRNSKÖLDSVIK</t>
        </is>
      </c>
      <c r="G1537" t="n">
        <v>1.6</v>
      </c>
      <c r="H1537" t="n">
        <v>0</v>
      </c>
      <c r="I1537" t="n">
        <v>0</v>
      </c>
      <c r="J1537" t="n">
        <v>0</v>
      </c>
      <c r="K1537" t="n">
        <v>0</v>
      </c>
      <c r="L1537" t="n">
        <v>0</v>
      </c>
      <c r="M1537" t="n">
        <v>0</v>
      </c>
      <c r="N1537" t="n">
        <v>0</v>
      </c>
      <c r="O1537" t="n">
        <v>0</v>
      </c>
      <c r="P1537" t="n">
        <v>0</v>
      </c>
      <c r="Q1537" t="n">
        <v>0</v>
      </c>
      <c r="R1537" s="2" t="inlineStr"/>
    </row>
    <row r="1538" ht="15" customHeight="1">
      <c r="A1538" t="inlineStr">
        <is>
          <t>A 13087-2025</t>
        </is>
      </c>
      <c r="B1538" s="1" t="n">
        <v>45734.64340277778</v>
      </c>
      <c r="C1538" s="1" t="n">
        <v>45960</v>
      </c>
      <c r="D1538" t="inlineStr">
        <is>
          <t>VÄSTERNORRLANDS LÄN</t>
        </is>
      </c>
      <c r="E1538" t="inlineStr">
        <is>
          <t>ÖRNSKÖLDSVIK</t>
        </is>
      </c>
      <c r="F1538" t="inlineStr">
        <is>
          <t>Holmen skog AB</t>
        </is>
      </c>
      <c r="G1538" t="n">
        <v>2.7</v>
      </c>
      <c r="H1538" t="n">
        <v>0</v>
      </c>
      <c r="I1538" t="n">
        <v>0</v>
      </c>
      <c r="J1538" t="n">
        <v>0</v>
      </c>
      <c r="K1538" t="n">
        <v>0</v>
      </c>
      <c r="L1538" t="n">
        <v>0</v>
      </c>
      <c r="M1538" t="n">
        <v>0</v>
      </c>
      <c r="N1538" t="n">
        <v>0</v>
      </c>
      <c r="O1538" t="n">
        <v>0</v>
      </c>
      <c r="P1538" t="n">
        <v>0</v>
      </c>
      <c r="Q1538" t="n">
        <v>0</v>
      </c>
      <c r="R1538" s="2" t="inlineStr"/>
    </row>
    <row r="1539" ht="15" customHeight="1">
      <c r="A1539" t="inlineStr">
        <is>
          <t>A 12179-2025</t>
        </is>
      </c>
      <c r="B1539" s="1" t="n">
        <v>45729.45498842592</v>
      </c>
      <c r="C1539" s="1" t="n">
        <v>45960</v>
      </c>
      <c r="D1539" t="inlineStr">
        <is>
          <t>VÄSTERNORRLANDS LÄN</t>
        </is>
      </c>
      <c r="E1539" t="inlineStr">
        <is>
          <t>ÖRNSKÖLDSVIK</t>
        </is>
      </c>
      <c r="G1539" t="n">
        <v>2</v>
      </c>
      <c r="H1539" t="n">
        <v>0</v>
      </c>
      <c r="I1539" t="n">
        <v>0</v>
      </c>
      <c r="J1539" t="n">
        <v>0</v>
      </c>
      <c r="K1539" t="n">
        <v>0</v>
      </c>
      <c r="L1539" t="n">
        <v>0</v>
      </c>
      <c r="M1539" t="n">
        <v>0</v>
      </c>
      <c r="N1539" t="n">
        <v>0</v>
      </c>
      <c r="O1539" t="n">
        <v>0</v>
      </c>
      <c r="P1539" t="n">
        <v>0</v>
      </c>
      <c r="Q1539" t="n">
        <v>0</v>
      </c>
      <c r="R1539" s="2" t="inlineStr"/>
    </row>
    <row r="1540" ht="15" customHeight="1">
      <c r="A1540" t="inlineStr">
        <is>
          <t>A 38726-2025</t>
        </is>
      </c>
      <c r="B1540" s="1" t="n">
        <v>45887.31909722222</v>
      </c>
      <c r="C1540" s="1" t="n">
        <v>45960</v>
      </c>
      <c r="D1540" t="inlineStr">
        <is>
          <t>VÄSTERNORRLANDS LÄN</t>
        </is>
      </c>
      <c r="E1540" t="inlineStr">
        <is>
          <t>ÖRNSKÖLDSVIK</t>
        </is>
      </c>
      <c r="G1540" t="n">
        <v>14.4</v>
      </c>
      <c r="H1540" t="n">
        <v>0</v>
      </c>
      <c r="I1540" t="n">
        <v>0</v>
      </c>
      <c r="J1540" t="n">
        <v>0</v>
      </c>
      <c r="K1540" t="n">
        <v>0</v>
      </c>
      <c r="L1540" t="n">
        <v>0</v>
      </c>
      <c r="M1540" t="n">
        <v>0</v>
      </c>
      <c r="N1540" t="n">
        <v>0</v>
      </c>
      <c r="O1540" t="n">
        <v>0</v>
      </c>
      <c r="P1540" t="n">
        <v>0</v>
      </c>
      <c r="Q1540" t="n">
        <v>0</v>
      </c>
      <c r="R1540" s="2" t="inlineStr"/>
    </row>
    <row r="1541" ht="15" customHeight="1">
      <c r="A1541" t="inlineStr">
        <is>
          <t>A 47090-2025</t>
        </is>
      </c>
      <c r="B1541" s="1" t="n">
        <v>45929.64990740741</v>
      </c>
      <c r="C1541" s="1" t="n">
        <v>45960</v>
      </c>
      <c r="D1541" t="inlineStr">
        <is>
          <t>VÄSTERNORRLANDS LÄN</t>
        </is>
      </c>
      <c r="E1541" t="inlineStr">
        <is>
          <t>ÖRNSKÖLDSVIK</t>
        </is>
      </c>
      <c r="G1541" t="n">
        <v>3.4</v>
      </c>
      <c r="H1541" t="n">
        <v>0</v>
      </c>
      <c r="I1541" t="n">
        <v>0</v>
      </c>
      <c r="J1541" t="n">
        <v>0</v>
      </c>
      <c r="K1541" t="n">
        <v>0</v>
      </c>
      <c r="L1541" t="n">
        <v>0</v>
      </c>
      <c r="M1541" t="n">
        <v>0</v>
      </c>
      <c r="N1541" t="n">
        <v>0</v>
      </c>
      <c r="O1541" t="n">
        <v>0</v>
      </c>
      <c r="P1541" t="n">
        <v>0</v>
      </c>
      <c r="Q1541" t="n">
        <v>0</v>
      </c>
      <c r="R1541" s="2" t="inlineStr"/>
    </row>
    <row r="1542" ht="15" customHeight="1">
      <c r="A1542" t="inlineStr">
        <is>
          <t>A 27084-2024</t>
        </is>
      </c>
      <c r="B1542" s="1" t="n">
        <v>45471</v>
      </c>
      <c r="C1542" s="1" t="n">
        <v>45960</v>
      </c>
      <c r="D1542" t="inlineStr">
        <is>
          <t>VÄSTERNORRLANDS LÄN</t>
        </is>
      </c>
      <c r="E1542" t="inlineStr">
        <is>
          <t>ÖRNSKÖLDSVIK</t>
        </is>
      </c>
      <c r="G1542" t="n">
        <v>0.7</v>
      </c>
      <c r="H1542" t="n">
        <v>0</v>
      </c>
      <c r="I1542" t="n">
        <v>0</v>
      </c>
      <c r="J1542" t="n">
        <v>0</v>
      </c>
      <c r="K1542" t="n">
        <v>0</v>
      </c>
      <c r="L1542" t="n">
        <v>0</v>
      </c>
      <c r="M1542" t="n">
        <v>0</v>
      </c>
      <c r="N1542" t="n">
        <v>0</v>
      </c>
      <c r="O1542" t="n">
        <v>0</v>
      </c>
      <c r="P1542" t="n">
        <v>0</v>
      </c>
      <c r="Q1542" t="n">
        <v>0</v>
      </c>
      <c r="R1542" s="2" t="inlineStr"/>
    </row>
    <row r="1543" ht="15" customHeight="1">
      <c r="A1543" t="inlineStr">
        <is>
          <t>A 16336-2024</t>
        </is>
      </c>
      <c r="B1543" s="1" t="n">
        <v>45407.55550925926</v>
      </c>
      <c r="C1543" s="1" t="n">
        <v>45960</v>
      </c>
      <c r="D1543" t="inlineStr">
        <is>
          <t>VÄSTERNORRLANDS LÄN</t>
        </is>
      </c>
      <c r="E1543" t="inlineStr">
        <is>
          <t>ÖRNSKÖLDSVIK</t>
        </is>
      </c>
      <c r="F1543" t="inlineStr">
        <is>
          <t>Holmen skog AB</t>
        </is>
      </c>
      <c r="G1543" t="n">
        <v>0.7</v>
      </c>
      <c r="H1543" t="n">
        <v>0</v>
      </c>
      <c r="I1543" t="n">
        <v>0</v>
      </c>
      <c r="J1543" t="n">
        <v>0</v>
      </c>
      <c r="K1543" t="n">
        <v>0</v>
      </c>
      <c r="L1543" t="n">
        <v>0</v>
      </c>
      <c r="M1543" t="n">
        <v>0</v>
      </c>
      <c r="N1543" t="n">
        <v>0</v>
      </c>
      <c r="O1543" t="n">
        <v>0</v>
      </c>
      <c r="P1543" t="n">
        <v>0</v>
      </c>
      <c r="Q1543" t="n">
        <v>0</v>
      </c>
      <c r="R1543" s="2" t="inlineStr"/>
    </row>
    <row r="1544" ht="15" customHeight="1">
      <c r="A1544" t="inlineStr">
        <is>
          <t>A 7382-2025</t>
        </is>
      </c>
      <c r="B1544" s="1" t="n">
        <v>45705.32261574074</v>
      </c>
      <c r="C1544" s="1" t="n">
        <v>45960</v>
      </c>
      <c r="D1544" t="inlineStr">
        <is>
          <t>VÄSTERNORRLANDS LÄN</t>
        </is>
      </c>
      <c r="E1544" t="inlineStr">
        <is>
          <t>ÖRNSKÖLDSVIK</t>
        </is>
      </c>
      <c r="G1544" t="n">
        <v>1.1</v>
      </c>
      <c r="H1544" t="n">
        <v>0</v>
      </c>
      <c r="I1544" t="n">
        <v>0</v>
      </c>
      <c r="J1544" t="n">
        <v>0</v>
      </c>
      <c r="K1544" t="n">
        <v>0</v>
      </c>
      <c r="L1544" t="n">
        <v>0</v>
      </c>
      <c r="M1544" t="n">
        <v>0</v>
      </c>
      <c r="N1544" t="n">
        <v>0</v>
      </c>
      <c r="O1544" t="n">
        <v>0</v>
      </c>
      <c r="P1544" t="n">
        <v>0</v>
      </c>
      <c r="Q1544" t="n">
        <v>0</v>
      </c>
      <c r="R1544" s="2" t="inlineStr"/>
    </row>
    <row r="1545" ht="15" customHeight="1">
      <c r="A1545" t="inlineStr">
        <is>
          <t>A 58342-2024</t>
        </is>
      </c>
      <c r="B1545" s="1" t="n">
        <v>45632</v>
      </c>
      <c r="C1545" s="1" t="n">
        <v>45960</v>
      </c>
      <c r="D1545" t="inlineStr">
        <is>
          <t>VÄSTERNORRLANDS LÄN</t>
        </is>
      </c>
      <c r="E1545" t="inlineStr">
        <is>
          <t>ÖRNSKÖLDSVIK</t>
        </is>
      </c>
      <c r="G1545" t="n">
        <v>2.9</v>
      </c>
      <c r="H1545" t="n">
        <v>0</v>
      </c>
      <c r="I1545" t="n">
        <v>0</v>
      </c>
      <c r="J1545" t="n">
        <v>0</v>
      </c>
      <c r="K1545" t="n">
        <v>0</v>
      </c>
      <c r="L1545" t="n">
        <v>0</v>
      </c>
      <c r="M1545" t="n">
        <v>0</v>
      </c>
      <c r="N1545" t="n">
        <v>0</v>
      </c>
      <c r="O1545" t="n">
        <v>0</v>
      </c>
      <c r="P1545" t="n">
        <v>0</v>
      </c>
      <c r="Q1545" t="n">
        <v>0</v>
      </c>
      <c r="R1545" s="2" t="inlineStr"/>
    </row>
    <row r="1546" ht="15" customHeight="1">
      <c r="A1546" t="inlineStr">
        <is>
          <t>A 33479-2023</t>
        </is>
      </c>
      <c r="B1546" s="1" t="n">
        <v>45131</v>
      </c>
      <c r="C1546" s="1" t="n">
        <v>45960</v>
      </c>
      <c r="D1546" t="inlineStr">
        <is>
          <t>VÄSTERNORRLANDS LÄN</t>
        </is>
      </c>
      <c r="E1546" t="inlineStr">
        <is>
          <t>ÖRNSKÖLDSVIK</t>
        </is>
      </c>
      <c r="G1546" t="n">
        <v>0.8</v>
      </c>
      <c r="H1546" t="n">
        <v>0</v>
      </c>
      <c r="I1546" t="n">
        <v>0</v>
      </c>
      <c r="J1546" t="n">
        <v>0</v>
      </c>
      <c r="K1546" t="n">
        <v>0</v>
      </c>
      <c r="L1546" t="n">
        <v>0</v>
      </c>
      <c r="M1546" t="n">
        <v>0</v>
      </c>
      <c r="N1546" t="n">
        <v>0</v>
      </c>
      <c r="O1546" t="n">
        <v>0</v>
      </c>
      <c r="P1546" t="n">
        <v>0</v>
      </c>
      <c r="Q1546" t="n">
        <v>0</v>
      </c>
      <c r="R1546" s="2" t="inlineStr"/>
    </row>
    <row r="1547" ht="15" customHeight="1">
      <c r="A1547" t="inlineStr">
        <is>
          <t>A 28281-2024</t>
        </is>
      </c>
      <c r="B1547" s="1" t="n">
        <v>45477.46048611111</v>
      </c>
      <c r="C1547" s="1" t="n">
        <v>45960</v>
      </c>
      <c r="D1547" t="inlineStr">
        <is>
          <t>VÄSTERNORRLANDS LÄN</t>
        </is>
      </c>
      <c r="E1547" t="inlineStr">
        <is>
          <t>ÖRNSKÖLDSVIK</t>
        </is>
      </c>
      <c r="F1547" t="inlineStr">
        <is>
          <t>Holmen skog AB</t>
        </is>
      </c>
      <c r="G1547" t="n">
        <v>8</v>
      </c>
      <c r="H1547" t="n">
        <v>0</v>
      </c>
      <c r="I1547" t="n">
        <v>0</v>
      </c>
      <c r="J1547" t="n">
        <v>0</v>
      </c>
      <c r="K1547" t="n">
        <v>0</v>
      </c>
      <c r="L1547" t="n">
        <v>0</v>
      </c>
      <c r="M1547" t="n">
        <v>0</v>
      </c>
      <c r="N1547" t="n">
        <v>0</v>
      </c>
      <c r="O1547" t="n">
        <v>0</v>
      </c>
      <c r="P1547" t="n">
        <v>0</v>
      </c>
      <c r="Q1547" t="n">
        <v>0</v>
      </c>
      <c r="R1547" s="2" t="inlineStr"/>
    </row>
    <row r="1548" ht="15" customHeight="1">
      <c r="A1548" t="inlineStr">
        <is>
          <t>A 21642-2024</t>
        </is>
      </c>
      <c r="B1548" s="1" t="n">
        <v>45442</v>
      </c>
      <c r="C1548" s="1" t="n">
        <v>45960</v>
      </c>
      <c r="D1548" t="inlineStr">
        <is>
          <t>VÄSTERNORRLANDS LÄN</t>
        </is>
      </c>
      <c r="E1548" t="inlineStr">
        <is>
          <t>ÖRNSKÖLDSVIK</t>
        </is>
      </c>
      <c r="F1548" t="inlineStr">
        <is>
          <t>Holmen skog AB</t>
        </is>
      </c>
      <c r="G1548" t="n">
        <v>2</v>
      </c>
      <c r="H1548" t="n">
        <v>0</v>
      </c>
      <c r="I1548" t="n">
        <v>0</v>
      </c>
      <c r="J1548" t="n">
        <v>0</v>
      </c>
      <c r="K1548" t="n">
        <v>0</v>
      </c>
      <c r="L1548" t="n">
        <v>0</v>
      </c>
      <c r="M1548" t="n">
        <v>0</v>
      </c>
      <c r="N1548" t="n">
        <v>0</v>
      </c>
      <c r="O1548" t="n">
        <v>0</v>
      </c>
      <c r="P1548" t="n">
        <v>0</v>
      </c>
      <c r="Q1548" t="n">
        <v>0</v>
      </c>
      <c r="R1548" s="2" t="inlineStr"/>
    </row>
    <row r="1549" ht="15" customHeight="1">
      <c r="A1549" t="inlineStr">
        <is>
          <t>A 18417-2023</t>
        </is>
      </c>
      <c r="B1549" s="1" t="n">
        <v>45042</v>
      </c>
      <c r="C1549" s="1" t="n">
        <v>45960</v>
      </c>
      <c r="D1549" t="inlineStr">
        <is>
          <t>VÄSTERNORRLANDS LÄN</t>
        </is>
      </c>
      <c r="E1549" t="inlineStr">
        <is>
          <t>ÖRNSKÖLDSVIK</t>
        </is>
      </c>
      <c r="G1549" t="n">
        <v>0.7</v>
      </c>
      <c r="H1549" t="n">
        <v>0</v>
      </c>
      <c r="I1549" t="n">
        <v>0</v>
      </c>
      <c r="J1549" t="n">
        <v>0</v>
      </c>
      <c r="K1549" t="n">
        <v>0</v>
      </c>
      <c r="L1549" t="n">
        <v>0</v>
      </c>
      <c r="M1549" t="n">
        <v>0</v>
      </c>
      <c r="N1549" t="n">
        <v>0</v>
      </c>
      <c r="O1549" t="n">
        <v>0</v>
      </c>
      <c r="P1549" t="n">
        <v>0</v>
      </c>
      <c r="Q1549" t="n">
        <v>0</v>
      </c>
      <c r="R1549" s="2" t="inlineStr"/>
    </row>
    <row r="1550" ht="15" customHeight="1">
      <c r="A1550" t="inlineStr">
        <is>
          <t>A 28699-2024</t>
        </is>
      </c>
      <c r="B1550" s="1" t="n">
        <v>45478.50231481482</v>
      </c>
      <c r="C1550" s="1" t="n">
        <v>45960</v>
      </c>
      <c r="D1550" t="inlineStr">
        <is>
          <t>VÄSTERNORRLANDS LÄN</t>
        </is>
      </c>
      <c r="E1550" t="inlineStr">
        <is>
          <t>ÖRNSKÖLDSVIK</t>
        </is>
      </c>
      <c r="F1550" t="inlineStr">
        <is>
          <t>Holmen skog AB</t>
        </is>
      </c>
      <c r="G1550" t="n">
        <v>1.3</v>
      </c>
      <c r="H1550" t="n">
        <v>0</v>
      </c>
      <c r="I1550" t="n">
        <v>0</v>
      </c>
      <c r="J1550" t="n">
        <v>0</v>
      </c>
      <c r="K1550" t="n">
        <v>0</v>
      </c>
      <c r="L1550" t="n">
        <v>0</v>
      </c>
      <c r="M1550" t="n">
        <v>0</v>
      </c>
      <c r="N1550" t="n">
        <v>0</v>
      </c>
      <c r="O1550" t="n">
        <v>0</v>
      </c>
      <c r="P1550" t="n">
        <v>0</v>
      </c>
      <c r="Q1550" t="n">
        <v>0</v>
      </c>
      <c r="R1550" s="2" t="inlineStr"/>
    </row>
    <row r="1551" ht="15" customHeight="1">
      <c r="A1551" t="inlineStr">
        <is>
          <t>A 13627-2021</t>
        </is>
      </c>
      <c r="B1551" s="1" t="n">
        <v>44273</v>
      </c>
      <c r="C1551" s="1" t="n">
        <v>45960</v>
      </c>
      <c r="D1551" t="inlineStr">
        <is>
          <t>VÄSTERNORRLANDS LÄN</t>
        </is>
      </c>
      <c r="E1551" t="inlineStr">
        <is>
          <t>ÖRNSKÖLDSVIK</t>
        </is>
      </c>
      <c r="G1551" t="n">
        <v>4.5</v>
      </c>
      <c r="H1551" t="n">
        <v>0</v>
      </c>
      <c r="I1551" t="n">
        <v>0</v>
      </c>
      <c r="J1551" t="n">
        <v>0</v>
      </c>
      <c r="K1551" t="n">
        <v>0</v>
      </c>
      <c r="L1551" t="n">
        <v>0</v>
      </c>
      <c r="M1551" t="n">
        <v>0</v>
      </c>
      <c r="N1551" t="n">
        <v>0</v>
      </c>
      <c r="O1551" t="n">
        <v>0</v>
      </c>
      <c r="P1551" t="n">
        <v>0</v>
      </c>
      <c r="Q1551" t="n">
        <v>0</v>
      </c>
      <c r="R1551" s="2" t="inlineStr"/>
    </row>
    <row r="1552" ht="15" customHeight="1">
      <c r="A1552" t="inlineStr">
        <is>
          <t>A 63091-2023</t>
        </is>
      </c>
      <c r="B1552" s="1" t="n">
        <v>45273</v>
      </c>
      <c r="C1552" s="1" t="n">
        <v>45960</v>
      </c>
      <c r="D1552" t="inlineStr">
        <is>
          <t>VÄSTERNORRLANDS LÄN</t>
        </is>
      </c>
      <c r="E1552" t="inlineStr">
        <is>
          <t>ÖRNSKÖLDSVIK</t>
        </is>
      </c>
      <c r="F1552" t="inlineStr">
        <is>
          <t>Holmen skog AB</t>
        </is>
      </c>
      <c r="G1552" t="n">
        <v>1.6</v>
      </c>
      <c r="H1552" t="n">
        <v>0</v>
      </c>
      <c r="I1552" t="n">
        <v>0</v>
      </c>
      <c r="J1552" t="n">
        <v>0</v>
      </c>
      <c r="K1552" t="n">
        <v>0</v>
      </c>
      <c r="L1552" t="n">
        <v>0</v>
      </c>
      <c r="M1552" t="n">
        <v>0</v>
      </c>
      <c r="N1552" t="n">
        <v>0</v>
      </c>
      <c r="O1552" t="n">
        <v>0</v>
      </c>
      <c r="P1552" t="n">
        <v>0</v>
      </c>
      <c r="Q1552" t="n">
        <v>0</v>
      </c>
      <c r="R1552" s="2" t="inlineStr"/>
    </row>
    <row r="1553" ht="15" customHeight="1">
      <c r="A1553" t="inlineStr">
        <is>
          <t>A 47033-2024</t>
        </is>
      </c>
      <c r="B1553" s="1" t="n">
        <v>45586</v>
      </c>
      <c r="C1553" s="1" t="n">
        <v>45960</v>
      </c>
      <c r="D1553" t="inlineStr">
        <is>
          <t>VÄSTERNORRLANDS LÄN</t>
        </is>
      </c>
      <c r="E1553" t="inlineStr">
        <is>
          <t>ÖRNSKÖLDSVIK</t>
        </is>
      </c>
      <c r="F1553" t="inlineStr">
        <is>
          <t>Holmen skog AB</t>
        </is>
      </c>
      <c r="G1553" t="n">
        <v>2.8</v>
      </c>
      <c r="H1553" t="n">
        <v>0</v>
      </c>
      <c r="I1553" t="n">
        <v>0</v>
      </c>
      <c r="J1553" t="n">
        <v>0</v>
      </c>
      <c r="K1553" t="n">
        <v>0</v>
      </c>
      <c r="L1553" t="n">
        <v>0</v>
      </c>
      <c r="M1553" t="n">
        <v>0</v>
      </c>
      <c r="N1553" t="n">
        <v>0</v>
      </c>
      <c r="O1553" t="n">
        <v>0</v>
      </c>
      <c r="P1553" t="n">
        <v>0</v>
      </c>
      <c r="Q1553" t="n">
        <v>0</v>
      </c>
      <c r="R1553" s="2" t="inlineStr"/>
    </row>
    <row r="1554" ht="15" customHeight="1">
      <c r="A1554" t="inlineStr">
        <is>
          <t>A 56411-2023</t>
        </is>
      </c>
      <c r="B1554" s="1" t="n">
        <v>45243</v>
      </c>
      <c r="C1554" s="1" t="n">
        <v>45960</v>
      </c>
      <c r="D1554" t="inlineStr">
        <is>
          <t>VÄSTERNORRLANDS LÄN</t>
        </is>
      </c>
      <c r="E1554" t="inlineStr">
        <is>
          <t>ÖRNSKÖLDSVIK</t>
        </is>
      </c>
      <c r="F1554" t="inlineStr">
        <is>
          <t>Holmen skog AB</t>
        </is>
      </c>
      <c r="G1554" t="n">
        <v>0.6</v>
      </c>
      <c r="H1554" t="n">
        <v>0</v>
      </c>
      <c r="I1554" t="n">
        <v>0</v>
      </c>
      <c r="J1554" t="n">
        <v>0</v>
      </c>
      <c r="K1554" t="n">
        <v>0</v>
      </c>
      <c r="L1554" t="n">
        <v>0</v>
      </c>
      <c r="M1554" t="n">
        <v>0</v>
      </c>
      <c r="N1554" t="n">
        <v>0</v>
      </c>
      <c r="O1554" t="n">
        <v>0</v>
      </c>
      <c r="P1554" t="n">
        <v>0</v>
      </c>
      <c r="Q1554" t="n">
        <v>0</v>
      </c>
      <c r="R1554" s="2" t="inlineStr"/>
    </row>
    <row r="1555" ht="15" customHeight="1">
      <c r="A1555" t="inlineStr">
        <is>
          <t>A 54773-2024</t>
        </is>
      </c>
      <c r="B1555" s="1" t="n">
        <v>45618.47875</v>
      </c>
      <c r="C1555" s="1" t="n">
        <v>45960</v>
      </c>
      <c r="D1555" t="inlineStr">
        <is>
          <t>VÄSTERNORRLANDS LÄN</t>
        </is>
      </c>
      <c r="E1555" t="inlineStr">
        <is>
          <t>ÖRNSKÖLDSVIK</t>
        </is>
      </c>
      <c r="F1555" t="inlineStr">
        <is>
          <t>Holmen skog AB</t>
        </is>
      </c>
      <c r="G1555" t="n">
        <v>2.4</v>
      </c>
      <c r="H1555" t="n">
        <v>0</v>
      </c>
      <c r="I1555" t="n">
        <v>0</v>
      </c>
      <c r="J1555" t="n">
        <v>0</v>
      </c>
      <c r="K1555" t="n">
        <v>0</v>
      </c>
      <c r="L1555" t="n">
        <v>0</v>
      </c>
      <c r="M1555" t="n">
        <v>0</v>
      </c>
      <c r="N1555" t="n">
        <v>0</v>
      </c>
      <c r="O1555" t="n">
        <v>0</v>
      </c>
      <c r="P1555" t="n">
        <v>0</v>
      </c>
      <c r="Q1555" t="n">
        <v>0</v>
      </c>
      <c r="R1555" s="2" t="inlineStr"/>
    </row>
    <row r="1556" ht="15" customHeight="1">
      <c r="A1556" t="inlineStr">
        <is>
          <t>A 44357-2022</t>
        </is>
      </c>
      <c r="B1556" s="1" t="n">
        <v>44839</v>
      </c>
      <c r="C1556" s="1" t="n">
        <v>45960</v>
      </c>
      <c r="D1556" t="inlineStr">
        <is>
          <t>VÄSTERNORRLANDS LÄN</t>
        </is>
      </c>
      <c r="E1556" t="inlineStr">
        <is>
          <t>ÖRNSKÖLDSVIK</t>
        </is>
      </c>
      <c r="F1556" t="inlineStr">
        <is>
          <t>Holmen skog AB</t>
        </is>
      </c>
      <c r="G1556" t="n">
        <v>0.5</v>
      </c>
      <c r="H1556" t="n">
        <v>0</v>
      </c>
      <c r="I1556" t="n">
        <v>0</v>
      </c>
      <c r="J1556" t="n">
        <v>0</v>
      </c>
      <c r="K1556" t="n">
        <v>0</v>
      </c>
      <c r="L1556" t="n">
        <v>0</v>
      </c>
      <c r="M1556" t="n">
        <v>0</v>
      </c>
      <c r="N1556" t="n">
        <v>0</v>
      </c>
      <c r="O1556" t="n">
        <v>0</v>
      </c>
      <c r="P1556" t="n">
        <v>0</v>
      </c>
      <c r="Q1556" t="n">
        <v>0</v>
      </c>
      <c r="R1556" s="2" t="inlineStr"/>
    </row>
    <row r="1557" ht="15" customHeight="1">
      <c r="A1557" t="inlineStr">
        <is>
          <t>A 42059-2023</t>
        </is>
      </c>
      <c r="B1557" s="1" t="n">
        <v>45177.56361111111</v>
      </c>
      <c r="C1557" s="1" t="n">
        <v>45960</v>
      </c>
      <c r="D1557" t="inlineStr">
        <is>
          <t>VÄSTERNORRLANDS LÄN</t>
        </is>
      </c>
      <c r="E1557" t="inlineStr">
        <is>
          <t>ÖRNSKÖLDSVIK</t>
        </is>
      </c>
      <c r="G1557" t="n">
        <v>1.8</v>
      </c>
      <c r="H1557" t="n">
        <v>0</v>
      </c>
      <c r="I1557" t="n">
        <v>0</v>
      </c>
      <c r="J1557" t="n">
        <v>0</v>
      </c>
      <c r="K1557" t="n">
        <v>0</v>
      </c>
      <c r="L1557" t="n">
        <v>0</v>
      </c>
      <c r="M1557" t="n">
        <v>0</v>
      </c>
      <c r="N1557" t="n">
        <v>0</v>
      </c>
      <c r="O1557" t="n">
        <v>0</v>
      </c>
      <c r="P1557" t="n">
        <v>0</v>
      </c>
      <c r="Q1557" t="n">
        <v>0</v>
      </c>
      <c r="R1557" s="2" t="inlineStr"/>
    </row>
    <row r="1558" ht="15" customHeight="1">
      <c r="A1558" t="inlineStr">
        <is>
          <t>A 61322-2022</t>
        </is>
      </c>
      <c r="B1558" s="1" t="n">
        <v>44909</v>
      </c>
      <c r="C1558" s="1" t="n">
        <v>45960</v>
      </c>
      <c r="D1558" t="inlineStr">
        <is>
          <t>VÄSTERNORRLANDS LÄN</t>
        </is>
      </c>
      <c r="E1558" t="inlineStr">
        <is>
          <t>ÖRNSKÖLDSVIK</t>
        </is>
      </c>
      <c r="G1558" t="n">
        <v>3.8</v>
      </c>
      <c r="H1558" t="n">
        <v>0</v>
      </c>
      <c r="I1558" t="n">
        <v>0</v>
      </c>
      <c r="J1558" t="n">
        <v>0</v>
      </c>
      <c r="K1558" t="n">
        <v>0</v>
      </c>
      <c r="L1558" t="n">
        <v>0</v>
      </c>
      <c r="M1558" t="n">
        <v>0</v>
      </c>
      <c r="N1558" t="n">
        <v>0</v>
      </c>
      <c r="O1558" t="n">
        <v>0</v>
      </c>
      <c r="P1558" t="n">
        <v>0</v>
      </c>
      <c r="Q1558" t="n">
        <v>0</v>
      </c>
      <c r="R1558" s="2" t="inlineStr"/>
    </row>
    <row r="1559" ht="15" customHeight="1">
      <c r="A1559" t="inlineStr">
        <is>
          <t>A 11468-2024</t>
        </is>
      </c>
      <c r="B1559" s="1" t="n">
        <v>45372.59917824074</v>
      </c>
      <c r="C1559" s="1" t="n">
        <v>45960</v>
      </c>
      <c r="D1559" t="inlineStr">
        <is>
          <t>VÄSTERNORRLANDS LÄN</t>
        </is>
      </c>
      <c r="E1559" t="inlineStr">
        <is>
          <t>ÖRNSKÖLDSVIK</t>
        </is>
      </c>
      <c r="G1559" t="n">
        <v>2.1</v>
      </c>
      <c r="H1559" t="n">
        <v>0</v>
      </c>
      <c r="I1559" t="n">
        <v>0</v>
      </c>
      <c r="J1559" t="n">
        <v>0</v>
      </c>
      <c r="K1559" t="n">
        <v>0</v>
      </c>
      <c r="L1559" t="n">
        <v>0</v>
      </c>
      <c r="M1559" t="n">
        <v>0</v>
      </c>
      <c r="N1559" t="n">
        <v>0</v>
      </c>
      <c r="O1559" t="n">
        <v>0</v>
      </c>
      <c r="P1559" t="n">
        <v>0</v>
      </c>
      <c r="Q1559" t="n">
        <v>0</v>
      </c>
      <c r="R1559" s="2" t="inlineStr"/>
    </row>
    <row r="1560" ht="15" customHeight="1">
      <c r="A1560" t="inlineStr">
        <is>
          <t>A 37947-2023</t>
        </is>
      </c>
      <c r="B1560" s="1" t="n">
        <v>45160.55457175926</v>
      </c>
      <c r="C1560" s="1" t="n">
        <v>45960</v>
      </c>
      <c r="D1560" t="inlineStr">
        <is>
          <t>VÄSTERNORRLANDS LÄN</t>
        </is>
      </c>
      <c r="E1560" t="inlineStr">
        <is>
          <t>ÖRNSKÖLDSVIK</t>
        </is>
      </c>
      <c r="F1560" t="inlineStr">
        <is>
          <t>Holmen skog AB</t>
        </is>
      </c>
      <c r="G1560" t="n">
        <v>2.4</v>
      </c>
      <c r="H1560" t="n">
        <v>0</v>
      </c>
      <c r="I1560" t="n">
        <v>0</v>
      </c>
      <c r="J1560" t="n">
        <v>0</v>
      </c>
      <c r="K1560" t="n">
        <v>0</v>
      </c>
      <c r="L1560" t="n">
        <v>0</v>
      </c>
      <c r="M1560" t="n">
        <v>0</v>
      </c>
      <c r="N1560" t="n">
        <v>0</v>
      </c>
      <c r="O1560" t="n">
        <v>0</v>
      </c>
      <c r="P1560" t="n">
        <v>0</v>
      </c>
      <c r="Q1560" t="n">
        <v>0</v>
      </c>
      <c r="R1560" s="2" t="inlineStr"/>
    </row>
    <row r="1561" ht="15" customHeight="1">
      <c r="A1561" t="inlineStr">
        <is>
          <t>A 44380-2024</t>
        </is>
      </c>
      <c r="B1561" s="1" t="n">
        <v>45573.66344907408</v>
      </c>
      <c r="C1561" s="1" t="n">
        <v>45960</v>
      </c>
      <c r="D1561" t="inlineStr">
        <is>
          <t>VÄSTERNORRLANDS LÄN</t>
        </is>
      </c>
      <c r="E1561" t="inlineStr">
        <is>
          <t>ÖRNSKÖLDSVIK</t>
        </is>
      </c>
      <c r="F1561" t="inlineStr">
        <is>
          <t>Holmen skog AB</t>
        </is>
      </c>
      <c r="G1561" t="n">
        <v>1.7</v>
      </c>
      <c r="H1561" t="n">
        <v>0</v>
      </c>
      <c r="I1561" t="n">
        <v>0</v>
      </c>
      <c r="J1561" t="n">
        <v>0</v>
      </c>
      <c r="K1561" t="n">
        <v>0</v>
      </c>
      <c r="L1561" t="n">
        <v>0</v>
      </c>
      <c r="M1561" t="n">
        <v>0</v>
      </c>
      <c r="N1561" t="n">
        <v>0</v>
      </c>
      <c r="O1561" t="n">
        <v>0</v>
      </c>
      <c r="P1561" t="n">
        <v>0</v>
      </c>
      <c r="Q1561" t="n">
        <v>0</v>
      </c>
      <c r="R1561" s="2" t="inlineStr"/>
    </row>
    <row r="1562" ht="15" customHeight="1">
      <c r="A1562" t="inlineStr">
        <is>
          <t>A 14508-2021</t>
        </is>
      </c>
      <c r="B1562" s="1" t="n">
        <v>44279.63966435185</v>
      </c>
      <c r="C1562" s="1" t="n">
        <v>45960</v>
      </c>
      <c r="D1562" t="inlineStr">
        <is>
          <t>VÄSTERNORRLANDS LÄN</t>
        </is>
      </c>
      <c r="E1562" t="inlineStr">
        <is>
          <t>ÖRNSKÖLDSVIK</t>
        </is>
      </c>
      <c r="G1562" t="n">
        <v>12.7</v>
      </c>
      <c r="H1562" t="n">
        <v>0</v>
      </c>
      <c r="I1562" t="n">
        <v>0</v>
      </c>
      <c r="J1562" t="n">
        <v>0</v>
      </c>
      <c r="K1562" t="n">
        <v>0</v>
      </c>
      <c r="L1562" t="n">
        <v>0</v>
      </c>
      <c r="M1562" t="n">
        <v>0</v>
      </c>
      <c r="N1562" t="n">
        <v>0</v>
      </c>
      <c r="O1562" t="n">
        <v>0</v>
      </c>
      <c r="P1562" t="n">
        <v>0</v>
      </c>
      <c r="Q1562" t="n">
        <v>0</v>
      </c>
      <c r="R1562" s="2" t="inlineStr"/>
    </row>
    <row r="1563" ht="15" customHeight="1">
      <c r="A1563" t="inlineStr">
        <is>
          <t>A 51167-2024</t>
        </is>
      </c>
      <c r="B1563" s="1" t="n">
        <v>45603.58512731481</v>
      </c>
      <c r="C1563" s="1" t="n">
        <v>45960</v>
      </c>
      <c r="D1563" t="inlineStr">
        <is>
          <t>VÄSTERNORRLANDS LÄN</t>
        </is>
      </c>
      <c r="E1563" t="inlineStr">
        <is>
          <t>ÖRNSKÖLDSVIK</t>
        </is>
      </c>
      <c r="G1563" t="n">
        <v>1.9</v>
      </c>
      <c r="H1563" t="n">
        <v>0</v>
      </c>
      <c r="I1563" t="n">
        <v>0</v>
      </c>
      <c r="J1563" t="n">
        <v>0</v>
      </c>
      <c r="K1563" t="n">
        <v>0</v>
      </c>
      <c r="L1563" t="n">
        <v>0</v>
      </c>
      <c r="M1563" t="n">
        <v>0</v>
      </c>
      <c r="N1563" t="n">
        <v>0</v>
      </c>
      <c r="O1563" t="n">
        <v>0</v>
      </c>
      <c r="P1563" t="n">
        <v>0</v>
      </c>
      <c r="Q1563" t="n">
        <v>0</v>
      </c>
      <c r="R1563" s="2" t="inlineStr"/>
    </row>
    <row r="1564" ht="15" customHeight="1">
      <c r="A1564" t="inlineStr">
        <is>
          <t>A 46895-2025</t>
        </is>
      </c>
      <c r="B1564" s="1" t="n">
        <v>45929.38577546296</v>
      </c>
      <c r="C1564" s="1" t="n">
        <v>45960</v>
      </c>
      <c r="D1564" t="inlineStr">
        <is>
          <t>VÄSTERNORRLANDS LÄN</t>
        </is>
      </c>
      <c r="E1564" t="inlineStr">
        <is>
          <t>ÖRNSKÖLDSVIK</t>
        </is>
      </c>
      <c r="F1564" t="inlineStr">
        <is>
          <t>SCA</t>
        </is>
      </c>
      <c r="G1564" t="n">
        <v>3.5</v>
      </c>
      <c r="H1564" t="n">
        <v>0</v>
      </c>
      <c r="I1564" t="n">
        <v>0</v>
      </c>
      <c r="J1564" t="n">
        <v>0</v>
      </c>
      <c r="K1564" t="n">
        <v>0</v>
      </c>
      <c r="L1564" t="n">
        <v>0</v>
      </c>
      <c r="M1564" t="n">
        <v>0</v>
      </c>
      <c r="N1564" t="n">
        <v>0</v>
      </c>
      <c r="O1564" t="n">
        <v>0</v>
      </c>
      <c r="P1564" t="n">
        <v>0</v>
      </c>
      <c r="Q1564" t="n">
        <v>0</v>
      </c>
      <c r="R1564" s="2" t="inlineStr"/>
    </row>
    <row r="1565" ht="15" customHeight="1">
      <c r="A1565" t="inlineStr">
        <is>
          <t>A 27467-2022</t>
        </is>
      </c>
      <c r="B1565" s="1" t="n">
        <v>44742.59049768518</v>
      </c>
      <c r="C1565" s="1" t="n">
        <v>45960</v>
      </c>
      <c r="D1565" t="inlineStr">
        <is>
          <t>VÄSTERNORRLANDS LÄN</t>
        </is>
      </c>
      <c r="E1565" t="inlineStr">
        <is>
          <t>ÖRNSKÖLDSVIK</t>
        </is>
      </c>
      <c r="G1565" t="n">
        <v>2.1</v>
      </c>
      <c r="H1565" t="n">
        <v>0</v>
      </c>
      <c r="I1565" t="n">
        <v>0</v>
      </c>
      <c r="J1565" t="n">
        <v>0</v>
      </c>
      <c r="K1565" t="n">
        <v>0</v>
      </c>
      <c r="L1565" t="n">
        <v>0</v>
      </c>
      <c r="M1565" t="n">
        <v>0</v>
      </c>
      <c r="N1565" t="n">
        <v>0</v>
      </c>
      <c r="O1565" t="n">
        <v>0</v>
      </c>
      <c r="P1565" t="n">
        <v>0</v>
      </c>
      <c r="Q1565" t="n">
        <v>0</v>
      </c>
      <c r="R1565" s="2" t="inlineStr"/>
    </row>
    <row r="1566" ht="15" customHeight="1">
      <c r="A1566" t="inlineStr">
        <is>
          <t>A 47066-2025</t>
        </is>
      </c>
      <c r="B1566" s="1" t="n">
        <v>45929.63315972222</v>
      </c>
      <c r="C1566" s="1" t="n">
        <v>45960</v>
      </c>
      <c r="D1566" t="inlineStr">
        <is>
          <t>VÄSTERNORRLANDS LÄN</t>
        </is>
      </c>
      <c r="E1566" t="inlineStr">
        <is>
          <t>ÖRNSKÖLDSVIK</t>
        </is>
      </c>
      <c r="F1566" t="inlineStr">
        <is>
          <t>Holmen skog AB</t>
        </is>
      </c>
      <c r="G1566" t="n">
        <v>19.4</v>
      </c>
      <c r="H1566" t="n">
        <v>0</v>
      </c>
      <c r="I1566" t="n">
        <v>0</v>
      </c>
      <c r="J1566" t="n">
        <v>0</v>
      </c>
      <c r="K1566" t="n">
        <v>0</v>
      </c>
      <c r="L1566" t="n">
        <v>0</v>
      </c>
      <c r="M1566" t="n">
        <v>0</v>
      </c>
      <c r="N1566" t="n">
        <v>0</v>
      </c>
      <c r="O1566" t="n">
        <v>0</v>
      </c>
      <c r="P1566" t="n">
        <v>0</v>
      </c>
      <c r="Q1566" t="n">
        <v>0</v>
      </c>
      <c r="R1566" s="2" t="inlineStr"/>
    </row>
    <row r="1567" ht="15" customHeight="1">
      <c r="A1567" t="inlineStr">
        <is>
          <t>A 327-2024</t>
        </is>
      </c>
      <c r="B1567" s="1" t="n">
        <v>45295</v>
      </c>
      <c r="C1567" s="1" t="n">
        <v>45960</v>
      </c>
      <c r="D1567" t="inlineStr">
        <is>
          <t>VÄSTERNORRLANDS LÄN</t>
        </is>
      </c>
      <c r="E1567" t="inlineStr">
        <is>
          <t>ÖRNSKÖLDSVIK</t>
        </is>
      </c>
      <c r="G1567" t="n">
        <v>3.4</v>
      </c>
      <c r="H1567" t="n">
        <v>0</v>
      </c>
      <c r="I1567" t="n">
        <v>0</v>
      </c>
      <c r="J1567" t="n">
        <v>0</v>
      </c>
      <c r="K1567" t="n">
        <v>0</v>
      </c>
      <c r="L1567" t="n">
        <v>0</v>
      </c>
      <c r="M1567" t="n">
        <v>0</v>
      </c>
      <c r="N1567" t="n">
        <v>0</v>
      </c>
      <c r="O1567" t="n">
        <v>0</v>
      </c>
      <c r="P1567" t="n">
        <v>0</v>
      </c>
      <c r="Q1567" t="n">
        <v>0</v>
      </c>
      <c r="R1567" s="2" t="inlineStr"/>
    </row>
    <row r="1568" ht="15" customHeight="1">
      <c r="A1568" t="inlineStr">
        <is>
          <t>A 25093-2021</t>
        </is>
      </c>
      <c r="B1568" s="1" t="n">
        <v>44341</v>
      </c>
      <c r="C1568" s="1" t="n">
        <v>45960</v>
      </c>
      <c r="D1568" t="inlineStr">
        <is>
          <t>VÄSTERNORRLANDS LÄN</t>
        </is>
      </c>
      <c r="E1568" t="inlineStr">
        <is>
          <t>ÖRNSKÖLDSVIK</t>
        </is>
      </c>
      <c r="G1568" t="n">
        <v>1.1</v>
      </c>
      <c r="H1568" t="n">
        <v>0</v>
      </c>
      <c r="I1568" t="n">
        <v>0</v>
      </c>
      <c r="J1568" t="n">
        <v>0</v>
      </c>
      <c r="K1568" t="n">
        <v>0</v>
      </c>
      <c r="L1568" t="n">
        <v>0</v>
      </c>
      <c r="M1568" t="n">
        <v>0</v>
      </c>
      <c r="N1568" t="n">
        <v>0</v>
      </c>
      <c r="O1568" t="n">
        <v>0</v>
      </c>
      <c r="P1568" t="n">
        <v>0</v>
      </c>
      <c r="Q1568" t="n">
        <v>0</v>
      </c>
      <c r="R1568" s="2" t="inlineStr"/>
    </row>
    <row r="1569" ht="15" customHeight="1">
      <c r="A1569" t="inlineStr">
        <is>
          <t>A 52982-2024</t>
        </is>
      </c>
      <c r="B1569" s="1" t="n">
        <v>45611.35518518519</v>
      </c>
      <c r="C1569" s="1" t="n">
        <v>45960</v>
      </c>
      <c r="D1569" t="inlineStr">
        <is>
          <t>VÄSTERNORRLANDS LÄN</t>
        </is>
      </c>
      <c r="E1569" t="inlineStr">
        <is>
          <t>ÖRNSKÖLDSVIK</t>
        </is>
      </c>
      <c r="F1569" t="inlineStr">
        <is>
          <t>Holmen skog AB</t>
        </is>
      </c>
      <c r="G1569" t="n">
        <v>11</v>
      </c>
      <c r="H1569" t="n">
        <v>0</v>
      </c>
      <c r="I1569" t="n">
        <v>0</v>
      </c>
      <c r="J1569" t="n">
        <v>0</v>
      </c>
      <c r="K1569" t="n">
        <v>0</v>
      </c>
      <c r="L1569" t="n">
        <v>0</v>
      </c>
      <c r="M1569" t="n">
        <v>0</v>
      </c>
      <c r="N1569" t="n">
        <v>0</v>
      </c>
      <c r="O1569" t="n">
        <v>0</v>
      </c>
      <c r="P1569" t="n">
        <v>0</v>
      </c>
      <c r="Q1569" t="n">
        <v>0</v>
      </c>
      <c r="R1569" s="2" t="inlineStr"/>
    </row>
    <row r="1570" ht="15" customHeight="1">
      <c r="A1570" t="inlineStr">
        <is>
          <t>A 53068-2024</t>
        </is>
      </c>
      <c r="B1570" s="1" t="n">
        <v>45611.47680555555</v>
      </c>
      <c r="C1570" s="1" t="n">
        <v>45960</v>
      </c>
      <c r="D1570" t="inlineStr">
        <is>
          <t>VÄSTERNORRLANDS LÄN</t>
        </is>
      </c>
      <c r="E1570" t="inlineStr">
        <is>
          <t>ÖRNSKÖLDSVIK</t>
        </is>
      </c>
      <c r="F1570" t="inlineStr">
        <is>
          <t>Holmen skog AB</t>
        </is>
      </c>
      <c r="G1570" t="n">
        <v>1.5</v>
      </c>
      <c r="H1570" t="n">
        <v>0</v>
      </c>
      <c r="I1570" t="n">
        <v>0</v>
      </c>
      <c r="J1570" t="n">
        <v>0</v>
      </c>
      <c r="K1570" t="n">
        <v>0</v>
      </c>
      <c r="L1570" t="n">
        <v>0</v>
      </c>
      <c r="M1570" t="n">
        <v>0</v>
      </c>
      <c r="N1570" t="n">
        <v>0</v>
      </c>
      <c r="O1570" t="n">
        <v>0</v>
      </c>
      <c r="P1570" t="n">
        <v>0</v>
      </c>
      <c r="Q1570" t="n">
        <v>0</v>
      </c>
      <c r="R1570" s="2" t="inlineStr"/>
    </row>
    <row r="1571" ht="15" customHeight="1">
      <c r="A1571" t="inlineStr">
        <is>
          <t>A 5637-2023</t>
        </is>
      </c>
      <c r="B1571" s="1" t="n">
        <v>44960.59162037037</v>
      </c>
      <c r="C1571" s="1" t="n">
        <v>45960</v>
      </c>
      <c r="D1571" t="inlineStr">
        <is>
          <t>VÄSTERNORRLANDS LÄN</t>
        </is>
      </c>
      <c r="E1571" t="inlineStr">
        <is>
          <t>ÖRNSKÖLDSVIK</t>
        </is>
      </c>
      <c r="G1571" t="n">
        <v>1.1</v>
      </c>
      <c r="H1571" t="n">
        <v>0</v>
      </c>
      <c r="I1571" t="n">
        <v>0</v>
      </c>
      <c r="J1571" t="n">
        <v>0</v>
      </c>
      <c r="K1571" t="n">
        <v>0</v>
      </c>
      <c r="L1571" t="n">
        <v>0</v>
      </c>
      <c r="M1571" t="n">
        <v>0</v>
      </c>
      <c r="N1571" t="n">
        <v>0</v>
      </c>
      <c r="O1571" t="n">
        <v>0</v>
      </c>
      <c r="P1571" t="n">
        <v>0</v>
      </c>
      <c r="Q1571" t="n">
        <v>0</v>
      </c>
      <c r="R1571" s="2" t="inlineStr"/>
    </row>
    <row r="1572" ht="15" customHeight="1">
      <c r="A1572" t="inlineStr">
        <is>
          <t>A 46664-2025</t>
        </is>
      </c>
      <c r="B1572" s="1" t="n">
        <v>45926.50829861111</v>
      </c>
      <c r="C1572" s="1" t="n">
        <v>45960</v>
      </c>
      <c r="D1572" t="inlineStr">
        <is>
          <t>VÄSTERNORRLANDS LÄN</t>
        </is>
      </c>
      <c r="E1572" t="inlineStr">
        <is>
          <t>ÖRNSKÖLDSVIK</t>
        </is>
      </c>
      <c r="F1572" t="inlineStr">
        <is>
          <t>Holmen skog AB</t>
        </is>
      </c>
      <c r="G1572" t="n">
        <v>0.7</v>
      </c>
      <c r="H1572" t="n">
        <v>0</v>
      </c>
      <c r="I1572" t="n">
        <v>0</v>
      </c>
      <c r="J1572" t="n">
        <v>0</v>
      </c>
      <c r="K1572" t="n">
        <v>0</v>
      </c>
      <c r="L1572" t="n">
        <v>0</v>
      </c>
      <c r="M1572" t="n">
        <v>0</v>
      </c>
      <c r="N1572" t="n">
        <v>0</v>
      </c>
      <c r="O1572" t="n">
        <v>0</v>
      </c>
      <c r="P1572" t="n">
        <v>0</v>
      </c>
      <c r="Q1572" t="n">
        <v>0</v>
      </c>
      <c r="R1572" s="2" t="inlineStr"/>
    </row>
    <row r="1573" ht="15" customHeight="1">
      <c r="A1573" t="inlineStr">
        <is>
          <t>A 14888-2025</t>
        </is>
      </c>
      <c r="B1573" s="1" t="n">
        <v>45743.46872685185</v>
      </c>
      <c r="C1573" s="1" t="n">
        <v>45960</v>
      </c>
      <c r="D1573" t="inlineStr">
        <is>
          <t>VÄSTERNORRLANDS LÄN</t>
        </is>
      </c>
      <c r="E1573" t="inlineStr">
        <is>
          <t>ÖRNSKÖLDSVIK</t>
        </is>
      </c>
      <c r="G1573" t="n">
        <v>4.2</v>
      </c>
      <c r="H1573" t="n">
        <v>0</v>
      </c>
      <c r="I1573" t="n">
        <v>0</v>
      </c>
      <c r="J1573" t="n">
        <v>0</v>
      </c>
      <c r="K1573" t="n">
        <v>0</v>
      </c>
      <c r="L1573" t="n">
        <v>0</v>
      </c>
      <c r="M1573" t="n">
        <v>0</v>
      </c>
      <c r="N1573" t="n">
        <v>0</v>
      </c>
      <c r="O1573" t="n">
        <v>0</v>
      </c>
      <c r="P1573" t="n">
        <v>0</v>
      </c>
      <c r="Q1573" t="n">
        <v>0</v>
      </c>
      <c r="R1573" s="2" t="inlineStr"/>
    </row>
    <row r="1574" ht="15" customHeight="1">
      <c r="A1574" t="inlineStr">
        <is>
          <t>A 46619-2025</t>
        </is>
      </c>
      <c r="B1574" s="1" t="n">
        <v>45926.43356481481</v>
      </c>
      <c r="C1574" s="1" t="n">
        <v>45960</v>
      </c>
      <c r="D1574" t="inlineStr">
        <is>
          <t>VÄSTERNORRLANDS LÄN</t>
        </is>
      </c>
      <c r="E1574" t="inlineStr">
        <is>
          <t>ÖRNSKÖLDSVIK</t>
        </is>
      </c>
      <c r="F1574" t="inlineStr">
        <is>
          <t>Holmen skog AB</t>
        </is>
      </c>
      <c r="G1574" t="n">
        <v>2</v>
      </c>
      <c r="H1574" t="n">
        <v>0</v>
      </c>
      <c r="I1574" t="n">
        <v>0</v>
      </c>
      <c r="J1574" t="n">
        <v>0</v>
      </c>
      <c r="K1574" t="n">
        <v>0</v>
      </c>
      <c r="L1574" t="n">
        <v>0</v>
      </c>
      <c r="M1574" t="n">
        <v>0</v>
      </c>
      <c r="N1574" t="n">
        <v>0</v>
      </c>
      <c r="O1574" t="n">
        <v>0</v>
      </c>
      <c r="P1574" t="n">
        <v>0</v>
      </c>
      <c r="Q1574" t="n">
        <v>0</v>
      </c>
      <c r="R1574" s="2" t="inlineStr"/>
    </row>
    <row r="1575" ht="15" customHeight="1">
      <c r="A1575" t="inlineStr">
        <is>
          <t>A 36323-2023</t>
        </is>
      </c>
      <c r="B1575" s="1" t="n">
        <v>45152</v>
      </c>
      <c r="C1575" s="1" t="n">
        <v>45960</v>
      </c>
      <c r="D1575" t="inlineStr">
        <is>
          <t>VÄSTERNORRLANDS LÄN</t>
        </is>
      </c>
      <c r="E1575" t="inlineStr">
        <is>
          <t>ÖRNSKÖLDSVIK</t>
        </is>
      </c>
      <c r="G1575" t="n">
        <v>0.8</v>
      </c>
      <c r="H1575" t="n">
        <v>0</v>
      </c>
      <c r="I1575" t="n">
        <v>0</v>
      </c>
      <c r="J1575" t="n">
        <v>0</v>
      </c>
      <c r="K1575" t="n">
        <v>0</v>
      </c>
      <c r="L1575" t="n">
        <v>0</v>
      </c>
      <c r="M1575" t="n">
        <v>0</v>
      </c>
      <c r="N1575" t="n">
        <v>0</v>
      </c>
      <c r="O1575" t="n">
        <v>0</v>
      </c>
      <c r="P1575" t="n">
        <v>0</v>
      </c>
      <c r="Q1575" t="n">
        <v>0</v>
      </c>
      <c r="R1575" s="2" t="inlineStr"/>
    </row>
    <row r="1576" ht="15" customHeight="1">
      <c r="A1576" t="inlineStr">
        <is>
          <t>A 36326-2023</t>
        </is>
      </c>
      <c r="B1576" s="1" t="n">
        <v>45152</v>
      </c>
      <c r="C1576" s="1" t="n">
        <v>45960</v>
      </c>
      <c r="D1576" t="inlineStr">
        <is>
          <t>VÄSTERNORRLANDS LÄN</t>
        </is>
      </c>
      <c r="E1576" t="inlineStr">
        <is>
          <t>ÖRNSKÖLDSVIK</t>
        </is>
      </c>
      <c r="G1576" t="n">
        <v>2.4</v>
      </c>
      <c r="H1576" t="n">
        <v>0</v>
      </c>
      <c r="I1576" t="n">
        <v>0</v>
      </c>
      <c r="J1576" t="n">
        <v>0</v>
      </c>
      <c r="K1576" t="n">
        <v>0</v>
      </c>
      <c r="L1576" t="n">
        <v>0</v>
      </c>
      <c r="M1576" t="n">
        <v>0</v>
      </c>
      <c r="N1576" t="n">
        <v>0</v>
      </c>
      <c r="O1576" t="n">
        <v>0</v>
      </c>
      <c r="P1576" t="n">
        <v>0</v>
      </c>
      <c r="Q1576" t="n">
        <v>0</v>
      </c>
      <c r="R1576" s="2" t="inlineStr"/>
    </row>
    <row r="1577" ht="15" customHeight="1">
      <c r="A1577" t="inlineStr">
        <is>
          <t>A 55351-2021</t>
        </is>
      </c>
      <c r="B1577" s="1" t="n">
        <v>44475</v>
      </c>
      <c r="C1577" s="1" t="n">
        <v>45960</v>
      </c>
      <c r="D1577" t="inlineStr">
        <is>
          <t>VÄSTERNORRLANDS LÄN</t>
        </is>
      </c>
      <c r="E1577" t="inlineStr">
        <is>
          <t>ÖRNSKÖLDSVIK</t>
        </is>
      </c>
      <c r="F1577" t="inlineStr">
        <is>
          <t>Holmen skog AB</t>
        </is>
      </c>
      <c r="G1577" t="n">
        <v>1</v>
      </c>
      <c r="H1577" t="n">
        <v>0</v>
      </c>
      <c r="I1577" t="n">
        <v>0</v>
      </c>
      <c r="J1577" t="n">
        <v>0</v>
      </c>
      <c r="K1577" t="n">
        <v>0</v>
      </c>
      <c r="L1577" t="n">
        <v>0</v>
      </c>
      <c r="M1577" t="n">
        <v>0</v>
      </c>
      <c r="N1577" t="n">
        <v>0</v>
      </c>
      <c r="O1577" t="n">
        <v>0</v>
      </c>
      <c r="P1577" t="n">
        <v>0</v>
      </c>
      <c r="Q1577" t="n">
        <v>0</v>
      </c>
      <c r="R1577" s="2" t="inlineStr"/>
    </row>
    <row r="1578" ht="15" customHeight="1">
      <c r="A1578" t="inlineStr">
        <is>
          <t>A 62001-2022</t>
        </is>
      </c>
      <c r="B1578" s="1" t="n">
        <v>44914</v>
      </c>
      <c r="C1578" s="1" t="n">
        <v>45960</v>
      </c>
      <c r="D1578" t="inlineStr">
        <is>
          <t>VÄSTERNORRLANDS LÄN</t>
        </is>
      </c>
      <c r="E1578" t="inlineStr">
        <is>
          <t>ÖRNSKÖLDSVIK</t>
        </is>
      </c>
      <c r="G1578" t="n">
        <v>0.9</v>
      </c>
      <c r="H1578" t="n">
        <v>0</v>
      </c>
      <c r="I1578" t="n">
        <v>0</v>
      </c>
      <c r="J1578" t="n">
        <v>0</v>
      </c>
      <c r="K1578" t="n">
        <v>0</v>
      </c>
      <c r="L1578" t="n">
        <v>0</v>
      </c>
      <c r="M1578" t="n">
        <v>0</v>
      </c>
      <c r="N1578" t="n">
        <v>0</v>
      </c>
      <c r="O1578" t="n">
        <v>0</v>
      </c>
      <c r="P1578" t="n">
        <v>0</v>
      </c>
      <c r="Q1578" t="n">
        <v>0</v>
      </c>
      <c r="R1578" s="2" t="inlineStr"/>
    </row>
    <row r="1579" ht="15" customHeight="1">
      <c r="A1579" t="inlineStr">
        <is>
          <t>A 1085-2024</t>
        </is>
      </c>
      <c r="B1579" s="1" t="n">
        <v>45301</v>
      </c>
      <c r="C1579" s="1" t="n">
        <v>45960</v>
      </c>
      <c r="D1579" t="inlineStr">
        <is>
          <t>VÄSTERNORRLANDS LÄN</t>
        </is>
      </c>
      <c r="E1579" t="inlineStr">
        <is>
          <t>ÖRNSKÖLDSVIK</t>
        </is>
      </c>
      <c r="F1579" t="inlineStr">
        <is>
          <t>Kyrkan</t>
        </is>
      </c>
      <c r="G1579" t="n">
        <v>8</v>
      </c>
      <c r="H1579" t="n">
        <v>0</v>
      </c>
      <c r="I1579" t="n">
        <v>0</v>
      </c>
      <c r="J1579" t="n">
        <v>0</v>
      </c>
      <c r="K1579" t="n">
        <v>0</v>
      </c>
      <c r="L1579" t="n">
        <v>0</v>
      </c>
      <c r="M1579" t="n">
        <v>0</v>
      </c>
      <c r="N1579" t="n">
        <v>0</v>
      </c>
      <c r="O1579" t="n">
        <v>0</v>
      </c>
      <c r="P1579" t="n">
        <v>0</v>
      </c>
      <c r="Q1579" t="n">
        <v>0</v>
      </c>
      <c r="R1579" s="2" t="inlineStr"/>
    </row>
    <row r="1580" ht="15" customHeight="1">
      <c r="A1580" t="inlineStr">
        <is>
          <t>A 47671-2022</t>
        </is>
      </c>
      <c r="B1580" s="1" t="n">
        <v>44854</v>
      </c>
      <c r="C1580" s="1" t="n">
        <v>45960</v>
      </c>
      <c r="D1580" t="inlineStr">
        <is>
          <t>VÄSTERNORRLANDS LÄN</t>
        </is>
      </c>
      <c r="E1580" t="inlineStr">
        <is>
          <t>ÖRNSKÖLDSVIK</t>
        </is>
      </c>
      <c r="F1580" t="inlineStr">
        <is>
          <t>Holmen skog AB</t>
        </is>
      </c>
      <c r="G1580" t="n">
        <v>3.2</v>
      </c>
      <c r="H1580" t="n">
        <v>0</v>
      </c>
      <c r="I1580" t="n">
        <v>0</v>
      </c>
      <c r="J1580" t="n">
        <v>0</v>
      </c>
      <c r="K1580" t="n">
        <v>0</v>
      </c>
      <c r="L1580" t="n">
        <v>0</v>
      </c>
      <c r="M1580" t="n">
        <v>0</v>
      </c>
      <c r="N1580" t="n">
        <v>0</v>
      </c>
      <c r="O1580" t="n">
        <v>0</v>
      </c>
      <c r="P1580" t="n">
        <v>0</v>
      </c>
      <c r="Q1580" t="n">
        <v>0</v>
      </c>
      <c r="R1580" s="2" t="inlineStr"/>
    </row>
    <row r="1581" ht="15" customHeight="1">
      <c r="A1581" t="inlineStr">
        <is>
          <t>A 65016-2020</t>
        </is>
      </c>
      <c r="B1581" s="1" t="n">
        <v>44172</v>
      </c>
      <c r="C1581" s="1" t="n">
        <v>45960</v>
      </c>
      <c r="D1581" t="inlineStr">
        <is>
          <t>VÄSTERNORRLANDS LÄN</t>
        </is>
      </c>
      <c r="E1581" t="inlineStr">
        <is>
          <t>ÖRNSKÖLDSVIK</t>
        </is>
      </c>
      <c r="G1581" t="n">
        <v>4.1</v>
      </c>
      <c r="H1581" t="n">
        <v>0</v>
      </c>
      <c r="I1581" t="n">
        <v>0</v>
      </c>
      <c r="J1581" t="n">
        <v>0</v>
      </c>
      <c r="K1581" t="n">
        <v>0</v>
      </c>
      <c r="L1581" t="n">
        <v>0</v>
      </c>
      <c r="M1581" t="n">
        <v>0</v>
      </c>
      <c r="N1581" t="n">
        <v>0</v>
      </c>
      <c r="O1581" t="n">
        <v>0</v>
      </c>
      <c r="P1581" t="n">
        <v>0</v>
      </c>
      <c r="Q1581" t="n">
        <v>0</v>
      </c>
      <c r="R1581" s="2" t="inlineStr"/>
    </row>
    <row r="1582" ht="15" customHeight="1">
      <c r="A1582" t="inlineStr">
        <is>
          <t>A 48703-2023</t>
        </is>
      </c>
      <c r="B1582" s="1" t="n">
        <v>45208</v>
      </c>
      <c r="C1582" s="1" t="n">
        <v>45960</v>
      </c>
      <c r="D1582" t="inlineStr">
        <is>
          <t>VÄSTERNORRLANDS LÄN</t>
        </is>
      </c>
      <c r="E1582" t="inlineStr">
        <is>
          <t>ÖRNSKÖLDSVIK</t>
        </is>
      </c>
      <c r="G1582" t="n">
        <v>2</v>
      </c>
      <c r="H1582" t="n">
        <v>0</v>
      </c>
      <c r="I1582" t="n">
        <v>0</v>
      </c>
      <c r="J1582" t="n">
        <v>0</v>
      </c>
      <c r="K1582" t="n">
        <v>0</v>
      </c>
      <c r="L1582" t="n">
        <v>0</v>
      </c>
      <c r="M1582" t="n">
        <v>0</v>
      </c>
      <c r="N1582" t="n">
        <v>0</v>
      </c>
      <c r="O1582" t="n">
        <v>0</v>
      </c>
      <c r="P1582" t="n">
        <v>0</v>
      </c>
      <c r="Q1582" t="n">
        <v>0</v>
      </c>
      <c r="R1582" s="2" t="inlineStr"/>
    </row>
    <row r="1583" ht="15" customHeight="1">
      <c r="A1583" t="inlineStr">
        <is>
          <t>A 50975-2024</t>
        </is>
      </c>
      <c r="B1583" s="1" t="n">
        <v>45603</v>
      </c>
      <c r="C1583" s="1" t="n">
        <v>45960</v>
      </c>
      <c r="D1583" t="inlineStr">
        <is>
          <t>VÄSTERNORRLANDS LÄN</t>
        </is>
      </c>
      <c r="E1583" t="inlineStr">
        <is>
          <t>ÖRNSKÖLDSVIK</t>
        </is>
      </c>
      <c r="G1583" t="n">
        <v>15</v>
      </c>
      <c r="H1583" t="n">
        <v>0</v>
      </c>
      <c r="I1583" t="n">
        <v>0</v>
      </c>
      <c r="J1583" t="n">
        <v>0</v>
      </c>
      <c r="K1583" t="n">
        <v>0</v>
      </c>
      <c r="L1583" t="n">
        <v>0</v>
      </c>
      <c r="M1583" t="n">
        <v>0</v>
      </c>
      <c r="N1583" t="n">
        <v>0</v>
      </c>
      <c r="O1583" t="n">
        <v>0</v>
      </c>
      <c r="P1583" t="n">
        <v>0</v>
      </c>
      <c r="Q1583" t="n">
        <v>0</v>
      </c>
      <c r="R1583" s="2" t="inlineStr"/>
    </row>
    <row r="1584" ht="15" customHeight="1">
      <c r="A1584" t="inlineStr">
        <is>
          <t>A 68207-2020</t>
        </is>
      </c>
      <c r="B1584" s="1" t="n">
        <v>44182</v>
      </c>
      <c r="C1584" s="1" t="n">
        <v>45960</v>
      </c>
      <c r="D1584" t="inlineStr">
        <is>
          <t>VÄSTERNORRLANDS LÄN</t>
        </is>
      </c>
      <c r="E1584" t="inlineStr">
        <is>
          <t>ÖRNSKÖLDSVIK</t>
        </is>
      </c>
      <c r="G1584" t="n">
        <v>7.6</v>
      </c>
      <c r="H1584" t="n">
        <v>0</v>
      </c>
      <c r="I1584" t="n">
        <v>0</v>
      </c>
      <c r="J1584" t="n">
        <v>0</v>
      </c>
      <c r="K1584" t="n">
        <v>0</v>
      </c>
      <c r="L1584" t="n">
        <v>0</v>
      </c>
      <c r="M1584" t="n">
        <v>0</v>
      </c>
      <c r="N1584" t="n">
        <v>0</v>
      </c>
      <c r="O1584" t="n">
        <v>0</v>
      </c>
      <c r="P1584" t="n">
        <v>0</v>
      </c>
      <c r="Q1584" t="n">
        <v>0</v>
      </c>
      <c r="R1584" s="2" t="inlineStr"/>
    </row>
    <row r="1585" ht="15" customHeight="1">
      <c r="A1585" t="inlineStr">
        <is>
          <t>A 38634-2025</t>
        </is>
      </c>
      <c r="B1585" s="1" t="n">
        <v>45884.56539351852</v>
      </c>
      <c r="C1585" s="1" t="n">
        <v>45960</v>
      </c>
      <c r="D1585" t="inlineStr">
        <is>
          <t>VÄSTERNORRLANDS LÄN</t>
        </is>
      </c>
      <c r="E1585" t="inlineStr">
        <is>
          <t>ÖRNSKÖLDSVIK</t>
        </is>
      </c>
      <c r="F1585" t="inlineStr">
        <is>
          <t>Holmen skog AB</t>
        </is>
      </c>
      <c r="G1585" t="n">
        <v>5.4</v>
      </c>
      <c r="H1585" t="n">
        <v>0</v>
      </c>
      <c r="I1585" t="n">
        <v>0</v>
      </c>
      <c r="J1585" t="n">
        <v>0</v>
      </c>
      <c r="K1585" t="n">
        <v>0</v>
      </c>
      <c r="L1585" t="n">
        <v>0</v>
      </c>
      <c r="M1585" t="n">
        <v>0</v>
      </c>
      <c r="N1585" t="n">
        <v>0</v>
      </c>
      <c r="O1585" t="n">
        <v>0</v>
      </c>
      <c r="P1585" t="n">
        <v>0</v>
      </c>
      <c r="Q1585" t="n">
        <v>0</v>
      </c>
      <c r="R1585" s="2" t="inlineStr"/>
    </row>
    <row r="1586" ht="15" customHeight="1">
      <c r="A1586" t="inlineStr">
        <is>
          <t>A 3966-2023</t>
        </is>
      </c>
      <c r="B1586" s="1" t="n">
        <v>44952</v>
      </c>
      <c r="C1586" s="1" t="n">
        <v>45960</v>
      </c>
      <c r="D1586" t="inlineStr">
        <is>
          <t>VÄSTERNORRLANDS LÄN</t>
        </is>
      </c>
      <c r="E1586" t="inlineStr">
        <is>
          <t>ÖRNSKÖLDSVIK</t>
        </is>
      </c>
      <c r="F1586" t="inlineStr">
        <is>
          <t>Holmen skog AB</t>
        </is>
      </c>
      <c r="G1586" t="n">
        <v>1.1</v>
      </c>
      <c r="H1586" t="n">
        <v>0</v>
      </c>
      <c r="I1586" t="n">
        <v>0</v>
      </c>
      <c r="J1586" t="n">
        <v>0</v>
      </c>
      <c r="K1586" t="n">
        <v>0</v>
      </c>
      <c r="L1586" t="n">
        <v>0</v>
      </c>
      <c r="M1586" t="n">
        <v>0</v>
      </c>
      <c r="N1586" t="n">
        <v>0</v>
      </c>
      <c r="O1586" t="n">
        <v>0</v>
      </c>
      <c r="P1586" t="n">
        <v>0</v>
      </c>
      <c r="Q1586" t="n">
        <v>0</v>
      </c>
      <c r="R1586" s="2" t="inlineStr"/>
    </row>
    <row r="1587" ht="15" customHeight="1">
      <c r="A1587" t="inlineStr">
        <is>
          <t>A 38733-2025</t>
        </is>
      </c>
      <c r="B1587" s="1" t="n">
        <v>45887.36501157407</v>
      </c>
      <c r="C1587" s="1" t="n">
        <v>45960</v>
      </c>
      <c r="D1587" t="inlineStr">
        <is>
          <t>VÄSTERNORRLANDS LÄN</t>
        </is>
      </c>
      <c r="E1587" t="inlineStr">
        <is>
          <t>ÖRNSKÖLDSVIK</t>
        </is>
      </c>
      <c r="F1587" t="inlineStr">
        <is>
          <t>SCA</t>
        </is>
      </c>
      <c r="G1587" t="n">
        <v>12.8</v>
      </c>
      <c r="H1587" t="n">
        <v>0</v>
      </c>
      <c r="I1587" t="n">
        <v>0</v>
      </c>
      <c r="J1587" t="n">
        <v>0</v>
      </c>
      <c r="K1587" t="n">
        <v>0</v>
      </c>
      <c r="L1587" t="n">
        <v>0</v>
      </c>
      <c r="M1587" t="n">
        <v>0</v>
      </c>
      <c r="N1587" t="n">
        <v>0</v>
      </c>
      <c r="O1587" t="n">
        <v>0</v>
      </c>
      <c r="P1587" t="n">
        <v>0</v>
      </c>
      <c r="Q1587" t="n">
        <v>0</v>
      </c>
      <c r="R1587" s="2" t="inlineStr"/>
    </row>
    <row r="1588" ht="15" customHeight="1">
      <c r="A1588" t="inlineStr">
        <is>
          <t>A 14720-2025</t>
        </is>
      </c>
      <c r="B1588" s="1" t="n">
        <v>45742.62204861111</v>
      </c>
      <c r="C1588" s="1" t="n">
        <v>45960</v>
      </c>
      <c r="D1588" t="inlineStr">
        <is>
          <t>VÄSTERNORRLANDS LÄN</t>
        </is>
      </c>
      <c r="E1588" t="inlineStr">
        <is>
          <t>ÖRNSKÖLDSVIK</t>
        </is>
      </c>
      <c r="G1588" t="n">
        <v>1.1</v>
      </c>
      <c r="H1588" t="n">
        <v>0</v>
      </c>
      <c r="I1588" t="n">
        <v>0</v>
      </c>
      <c r="J1588" t="n">
        <v>0</v>
      </c>
      <c r="K1588" t="n">
        <v>0</v>
      </c>
      <c r="L1588" t="n">
        <v>0</v>
      </c>
      <c r="M1588" t="n">
        <v>0</v>
      </c>
      <c r="N1588" t="n">
        <v>0</v>
      </c>
      <c r="O1588" t="n">
        <v>0</v>
      </c>
      <c r="P1588" t="n">
        <v>0</v>
      </c>
      <c r="Q1588" t="n">
        <v>0</v>
      </c>
      <c r="R1588" s="2" t="inlineStr"/>
    </row>
    <row r="1589" ht="15" customHeight="1">
      <c r="A1589" t="inlineStr">
        <is>
          <t>A 4575-2024</t>
        </is>
      </c>
      <c r="B1589" s="1" t="n">
        <v>45327</v>
      </c>
      <c r="C1589" s="1" t="n">
        <v>45960</v>
      </c>
      <c r="D1589" t="inlineStr">
        <is>
          <t>VÄSTERNORRLANDS LÄN</t>
        </is>
      </c>
      <c r="E1589" t="inlineStr">
        <is>
          <t>ÖRNSKÖLDSVIK</t>
        </is>
      </c>
      <c r="G1589" t="n">
        <v>2</v>
      </c>
      <c r="H1589" t="n">
        <v>0</v>
      </c>
      <c r="I1589" t="n">
        <v>0</v>
      </c>
      <c r="J1589" t="n">
        <v>0</v>
      </c>
      <c r="K1589" t="n">
        <v>0</v>
      </c>
      <c r="L1589" t="n">
        <v>0</v>
      </c>
      <c r="M1589" t="n">
        <v>0</v>
      </c>
      <c r="N1589" t="n">
        <v>0</v>
      </c>
      <c r="O1589" t="n">
        <v>0</v>
      </c>
      <c r="P1589" t="n">
        <v>0</v>
      </c>
      <c r="Q1589" t="n">
        <v>0</v>
      </c>
      <c r="R1589" s="2" t="inlineStr"/>
    </row>
    <row r="1590" ht="15" customHeight="1">
      <c r="A1590" t="inlineStr">
        <is>
          <t>A 51272-2023</t>
        </is>
      </c>
      <c r="B1590" s="1" t="n">
        <v>45219.51002314815</v>
      </c>
      <c r="C1590" s="1" t="n">
        <v>45960</v>
      </c>
      <c r="D1590" t="inlineStr">
        <is>
          <t>VÄSTERNORRLANDS LÄN</t>
        </is>
      </c>
      <c r="E1590" t="inlineStr">
        <is>
          <t>ÖRNSKÖLDSVIK</t>
        </is>
      </c>
      <c r="F1590" t="inlineStr">
        <is>
          <t>Holmen skog AB</t>
        </is>
      </c>
      <c r="G1590" t="n">
        <v>6.9</v>
      </c>
      <c r="H1590" t="n">
        <v>0</v>
      </c>
      <c r="I1590" t="n">
        <v>0</v>
      </c>
      <c r="J1590" t="n">
        <v>0</v>
      </c>
      <c r="K1590" t="n">
        <v>0</v>
      </c>
      <c r="L1590" t="n">
        <v>0</v>
      </c>
      <c r="M1590" t="n">
        <v>0</v>
      </c>
      <c r="N1590" t="n">
        <v>0</v>
      </c>
      <c r="O1590" t="n">
        <v>0</v>
      </c>
      <c r="P1590" t="n">
        <v>0</v>
      </c>
      <c r="Q1590" t="n">
        <v>0</v>
      </c>
      <c r="R1590" s="2" t="inlineStr"/>
    </row>
    <row r="1591" ht="15" customHeight="1">
      <c r="A1591" t="inlineStr">
        <is>
          <t>A 36368-2024</t>
        </is>
      </c>
      <c r="B1591" s="1" t="n">
        <v>45534.6622337963</v>
      </c>
      <c r="C1591" s="1" t="n">
        <v>45960</v>
      </c>
      <c r="D1591" t="inlineStr">
        <is>
          <t>VÄSTERNORRLANDS LÄN</t>
        </is>
      </c>
      <c r="E1591" t="inlineStr">
        <is>
          <t>ÖRNSKÖLDSVIK</t>
        </is>
      </c>
      <c r="G1591" t="n">
        <v>1</v>
      </c>
      <c r="H1591" t="n">
        <v>0</v>
      </c>
      <c r="I1591" t="n">
        <v>0</v>
      </c>
      <c r="J1591" t="n">
        <v>0</v>
      </c>
      <c r="K1591" t="n">
        <v>0</v>
      </c>
      <c r="L1591" t="n">
        <v>0</v>
      </c>
      <c r="M1591" t="n">
        <v>0</v>
      </c>
      <c r="N1591" t="n">
        <v>0</v>
      </c>
      <c r="O1591" t="n">
        <v>0</v>
      </c>
      <c r="P1591" t="n">
        <v>0</v>
      </c>
      <c r="Q1591" t="n">
        <v>0</v>
      </c>
      <c r="R1591" s="2" t="inlineStr"/>
    </row>
    <row r="1592" ht="15" customHeight="1">
      <c r="A1592" t="inlineStr">
        <is>
          <t>A 38552-2025</t>
        </is>
      </c>
      <c r="B1592" s="1" t="n">
        <v>45884.43950231482</v>
      </c>
      <c r="C1592" s="1" t="n">
        <v>45960</v>
      </c>
      <c r="D1592" t="inlineStr">
        <is>
          <t>VÄSTERNORRLANDS LÄN</t>
        </is>
      </c>
      <c r="E1592" t="inlineStr">
        <is>
          <t>ÖRNSKÖLDSVIK</t>
        </is>
      </c>
      <c r="F1592" t="inlineStr">
        <is>
          <t>Holmen skog AB</t>
        </is>
      </c>
      <c r="G1592" t="n">
        <v>2.7</v>
      </c>
      <c r="H1592" t="n">
        <v>0</v>
      </c>
      <c r="I1592" t="n">
        <v>0</v>
      </c>
      <c r="J1592" t="n">
        <v>0</v>
      </c>
      <c r="K1592" t="n">
        <v>0</v>
      </c>
      <c r="L1592" t="n">
        <v>0</v>
      </c>
      <c r="M1592" t="n">
        <v>0</v>
      </c>
      <c r="N1592" t="n">
        <v>0</v>
      </c>
      <c r="O1592" t="n">
        <v>0</v>
      </c>
      <c r="P1592" t="n">
        <v>0</v>
      </c>
      <c r="Q1592" t="n">
        <v>0</v>
      </c>
      <c r="R1592" s="2" t="inlineStr"/>
    </row>
    <row r="1593" ht="15" customHeight="1">
      <c r="A1593" t="inlineStr">
        <is>
          <t>A 32592-2024</t>
        </is>
      </c>
      <c r="B1593" s="1" t="n">
        <v>45513.59996527778</v>
      </c>
      <c r="C1593" s="1" t="n">
        <v>45960</v>
      </c>
      <c r="D1593" t="inlineStr">
        <is>
          <t>VÄSTERNORRLANDS LÄN</t>
        </is>
      </c>
      <c r="E1593" t="inlineStr">
        <is>
          <t>ÖRNSKÖLDSVIK</t>
        </is>
      </c>
      <c r="F1593" t="inlineStr">
        <is>
          <t>Holmen skog AB</t>
        </is>
      </c>
      <c r="G1593" t="n">
        <v>0.5</v>
      </c>
      <c r="H1593" t="n">
        <v>0</v>
      </c>
      <c r="I1593" t="n">
        <v>0</v>
      </c>
      <c r="J1593" t="n">
        <v>0</v>
      </c>
      <c r="K1593" t="n">
        <v>0</v>
      </c>
      <c r="L1593" t="n">
        <v>0</v>
      </c>
      <c r="M1593" t="n">
        <v>0</v>
      </c>
      <c r="N1593" t="n">
        <v>0</v>
      </c>
      <c r="O1593" t="n">
        <v>0</v>
      </c>
      <c r="P1593" t="n">
        <v>0</v>
      </c>
      <c r="Q1593" t="n">
        <v>0</v>
      </c>
      <c r="R1593" s="2" t="inlineStr"/>
    </row>
    <row r="1594" ht="15" customHeight="1">
      <c r="A1594" t="inlineStr">
        <is>
          <t>A 27047-2025</t>
        </is>
      </c>
      <c r="B1594" s="1" t="n">
        <v>45811.61589120371</v>
      </c>
      <c r="C1594" s="1" t="n">
        <v>45960</v>
      </c>
      <c r="D1594" t="inlineStr">
        <is>
          <t>VÄSTERNORRLANDS LÄN</t>
        </is>
      </c>
      <c r="E1594" t="inlineStr">
        <is>
          <t>ÖRNSKÖLDSVIK</t>
        </is>
      </c>
      <c r="G1594" t="n">
        <v>2.4</v>
      </c>
      <c r="H1594" t="n">
        <v>0</v>
      </c>
      <c r="I1594" t="n">
        <v>0</v>
      </c>
      <c r="J1594" t="n">
        <v>0</v>
      </c>
      <c r="K1594" t="n">
        <v>0</v>
      </c>
      <c r="L1594" t="n">
        <v>0</v>
      </c>
      <c r="M1594" t="n">
        <v>0</v>
      </c>
      <c r="N1594" t="n">
        <v>0</v>
      </c>
      <c r="O1594" t="n">
        <v>0</v>
      </c>
      <c r="P1594" t="n">
        <v>0</v>
      </c>
      <c r="Q1594" t="n">
        <v>0</v>
      </c>
      <c r="R1594" s="2" t="inlineStr"/>
    </row>
    <row r="1595" ht="15" customHeight="1">
      <c r="A1595" t="inlineStr">
        <is>
          <t>A 55165-2023</t>
        </is>
      </c>
      <c r="B1595" s="1" t="n">
        <v>45237</v>
      </c>
      <c r="C1595" s="1" t="n">
        <v>45960</v>
      </c>
      <c r="D1595" t="inlineStr">
        <is>
          <t>VÄSTERNORRLANDS LÄN</t>
        </is>
      </c>
      <c r="E1595" t="inlineStr">
        <is>
          <t>ÖRNSKÖLDSVIK</t>
        </is>
      </c>
      <c r="F1595" t="inlineStr">
        <is>
          <t>Holmen skog AB</t>
        </is>
      </c>
      <c r="G1595" t="n">
        <v>3.1</v>
      </c>
      <c r="H1595" t="n">
        <v>0</v>
      </c>
      <c r="I1595" t="n">
        <v>0</v>
      </c>
      <c r="J1595" t="n">
        <v>0</v>
      </c>
      <c r="K1595" t="n">
        <v>0</v>
      </c>
      <c r="L1595" t="n">
        <v>0</v>
      </c>
      <c r="M1595" t="n">
        <v>0</v>
      </c>
      <c r="N1595" t="n">
        <v>0</v>
      </c>
      <c r="O1595" t="n">
        <v>0</v>
      </c>
      <c r="P1595" t="n">
        <v>0</v>
      </c>
      <c r="Q1595" t="n">
        <v>0</v>
      </c>
      <c r="R1595" s="2" t="inlineStr"/>
    </row>
    <row r="1596" ht="15" customHeight="1">
      <c r="A1596" t="inlineStr">
        <is>
          <t>A 1416-2024</t>
        </is>
      </c>
      <c r="B1596" s="1" t="n">
        <v>45303</v>
      </c>
      <c r="C1596" s="1" t="n">
        <v>45960</v>
      </c>
      <c r="D1596" t="inlineStr">
        <is>
          <t>VÄSTERNORRLANDS LÄN</t>
        </is>
      </c>
      <c r="E1596" t="inlineStr">
        <is>
          <t>ÖRNSKÖLDSVIK</t>
        </is>
      </c>
      <c r="G1596" t="n">
        <v>1</v>
      </c>
      <c r="H1596" t="n">
        <v>0</v>
      </c>
      <c r="I1596" t="n">
        <v>0</v>
      </c>
      <c r="J1596" t="n">
        <v>0</v>
      </c>
      <c r="K1596" t="n">
        <v>0</v>
      </c>
      <c r="L1596" t="n">
        <v>0</v>
      </c>
      <c r="M1596" t="n">
        <v>0</v>
      </c>
      <c r="N1596" t="n">
        <v>0</v>
      </c>
      <c r="O1596" t="n">
        <v>0</v>
      </c>
      <c r="P1596" t="n">
        <v>0</v>
      </c>
      <c r="Q1596" t="n">
        <v>0</v>
      </c>
      <c r="R1596" s="2" t="inlineStr"/>
    </row>
    <row r="1597" ht="15" customHeight="1">
      <c r="A1597" t="inlineStr">
        <is>
          <t>A 1333-2023</t>
        </is>
      </c>
      <c r="B1597" s="1" t="n">
        <v>44936</v>
      </c>
      <c r="C1597" s="1" t="n">
        <v>45960</v>
      </c>
      <c r="D1597" t="inlineStr">
        <is>
          <t>VÄSTERNORRLANDS LÄN</t>
        </is>
      </c>
      <c r="E1597" t="inlineStr">
        <is>
          <t>ÖRNSKÖLDSVIK</t>
        </is>
      </c>
      <c r="F1597" t="inlineStr">
        <is>
          <t>Holmen skog AB</t>
        </is>
      </c>
      <c r="G1597" t="n">
        <v>1.6</v>
      </c>
      <c r="H1597" t="n">
        <v>0</v>
      </c>
      <c r="I1597" t="n">
        <v>0</v>
      </c>
      <c r="J1597" t="n">
        <v>0</v>
      </c>
      <c r="K1597" t="n">
        <v>0</v>
      </c>
      <c r="L1597" t="n">
        <v>0</v>
      </c>
      <c r="M1597" t="n">
        <v>0</v>
      </c>
      <c r="N1597" t="n">
        <v>0</v>
      </c>
      <c r="O1597" t="n">
        <v>0</v>
      </c>
      <c r="P1597" t="n">
        <v>0</v>
      </c>
      <c r="Q1597" t="n">
        <v>0</v>
      </c>
      <c r="R1597" s="2" t="inlineStr"/>
    </row>
    <row r="1598" ht="15" customHeight="1">
      <c r="A1598" t="inlineStr">
        <is>
          <t>A 46694-2025</t>
        </is>
      </c>
      <c r="B1598" s="1" t="n">
        <v>45926.55835648148</v>
      </c>
      <c r="C1598" s="1" t="n">
        <v>45960</v>
      </c>
      <c r="D1598" t="inlineStr">
        <is>
          <t>VÄSTERNORRLANDS LÄN</t>
        </is>
      </c>
      <c r="E1598" t="inlineStr">
        <is>
          <t>ÖRNSKÖLDSVIK</t>
        </is>
      </c>
      <c r="G1598" t="n">
        <v>1</v>
      </c>
      <c r="H1598" t="n">
        <v>0</v>
      </c>
      <c r="I1598" t="n">
        <v>0</v>
      </c>
      <c r="J1598" t="n">
        <v>0</v>
      </c>
      <c r="K1598" t="n">
        <v>0</v>
      </c>
      <c r="L1598" t="n">
        <v>0</v>
      </c>
      <c r="M1598" t="n">
        <v>0</v>
      </c>
      <c r="N1598" t="n">
        <v>0</v>
      </c>
      <c r="O1598" t="n">
        <v>0</v>
      </c>
      <c r="P1598" t="n">
        <v>0</v>
      </c>
      <c r="Q1598" t="n">
        <v>0</v>
      </c>
      <c r="R1598" s="2" t="inlineStr"/>
    </row>
    <row r="1599" ht="15" customHeight="1">
      <c r="A1599" t="inlineStr">
        <is>
          <t>A 10369-2023</t>
        </is>
      </c>
      <c r="B1599" s="1" t="n">
        <v>44980</v>
      </c>
      <c r="C1599" s="1" t="n">
        <v>45960</v>
      </c>
      <c r="D1599" t="inlineStr">
        <is>
          <t>VÄSTERNORRLANDS LÄN</t>
        </is>
      </c>
      <c r="E1599" t="inlineStr">
        <is>
          <t>ÖRNSKÖLDSVIK</t>
        </is>
      </c>
      <c r="G1599" t="n">
        <v>0.5</v>
      </c>
      <c r="H1599" t="n">
        <v>0</v>
      </c>
      <c r="I1599" t="n">
        <v>0</v>
      </c>
      <c r="J1599" t="n">
        <v>0</v>
      </c>
      <c r="K1599" t="n">
        <v>0</v>
      </c>
      <c r="L1599" t="n">
        <v>0</v>
      </c>
      <c r="M1599" t="n">
        <v>0</v>
      </c>
      <c r="N1599" t="n">
        <v>0</v>
      </c>
      <c r="O1599" t="n">
        <v>0</v>
      </c>
      <c r="P1599" t="n">
        <v>0</v>
      </c>
      <c r="Q1599" t="n">
        <v>0</v>
      </c>
      <c r="R1599" s="2" t="inlineStr"/>
    </row>
    <row r="1600" ht="15" customHeight="1">
      <c r="A1600" t="inlineStr">
        <is>
          <t>A 41174-2023</t>
        </is>
      </c>
      <c r="B1600" s="1" t="n">
        <v>45174</v>
      </c>
      <c r="C1600" s="1" t="n">
        <v>45960</v>
      </c>
      <c r="D1600" t="inlineStr">
        <is>
          <t>VÄSTERNORRLANDS LÄN</t>
        </is>
      </c>
      <c r="E1600" t="inlineStr">
        <is>
          <t>ÖRNSKÖLDSVIK</t>
        </is>
      </c>
      <c r="G1600" t="n">
        <v>1.6</v>
      </c>
      <c r="H1600" t="n">
        <v>0</v>
      </c>
      <c r="I1600" t="n">
        <v>0</v>
      </c>
      <c r="J1600" t="n">
        <v>0</v>
      </c>
      <c r="K1600" t="n">
        <v>0</v>
      </c>
      <c r="L1600" t="n">
        <v>0</v>
      </c>
      <c r="M1600" t="n">
        <v>0</v>
      </c>
      <c r="N1600" t="n">
        <v>0</v>
      </c>
      <c r="O1600" t="n">
        <v>0</v>
      </c>
      <c r="P1600" t="n">
        <v>0</v>
      </c>
      <c r="Q1600" t="n">
        <v>0</v>
      </c>
      <c r="R1600" s="2" t="inlineStr"/>
    </row>
    <row r="1601" ht="15" customHeight="1">
      <c r="A1601" t="inlineStr">
        <is>
          <t>A 28642-2022</t>
        </is>
      </c>
      <c r="B1601" s="1" t="n">
        <v>44748</v>
      </c>
      <c r="C1601" s="1" t="n">
        <v>45960</v>
      </c>
      <c r="D1601" t="inlineStr">
        <is>
          <t>VÄSTERNORRLANDS LÄN</t>
        </is>
      </c>
      <c r="E1601" t="inlineStr">
        <is>
          <t>ÖRNSKÖLDSVIK</t>
        </is>
      </c>
      <c r="G1601" t="n">
        <v>2</v>
      </c>
      <c r="H1601" t="n">
        <v>0</v>
      </c>
      <c r="I1601" t="n">
        <v>0</v>
      </c>
      <c r="J1601" t="n">
        <v>0</v>
      </c>
      <c r="K1601" t="n">
        <v>0</v>
      </c>
      <c r="L1601" t="n">
        <v>0</v>
      </c>
      <c r="M1601" t="n">
        <v>0</v>
      </c>
      <c r="N1601" t="n">
        <v>0</v>
      </c>
      <c r="O1601" t="n">
        <v>0</v>
      </c>
      <c r="P1601" t="n">
        <v>0</v>
      </c>
      <c r="Q1601" t="n">
        <v>0</v>
      </c>
      <c r="R1601" s="2" t="inlineStr"/>
    </row>
    <row r="1602" ht="15" customHeight="1">
      <c r="A1602" t="inlineStr">
        <is>
          <t>A 46911-2021</t>
        </is>
      </c>
      <c r="B1602" s="1" t="n">
        <v>44446</v>
      </c>
      <c r="C1602" s="1" t="n">
        <v>45960</v>
      </c>
      <c r="D1602" t="inlineStr">
        <is>
          <t>VÄSTERNORRLANDS LÄN</t>
        </is>
      </c>
      <c r="E1602" t="inlineStr">
        <is>
          <t>ÖRNSKÖLDSVIK</t>
        </is>
      </c>
      <c r="G1602" t="n">
        <v>14.9</v>
      </c>
      <c r="H1602" t="n">
        <v>0</v>
      </c>
      <c r="I1602" t="n">
        <v>0</v>
      </c>
      <c r="J1602" t="n">
        <v>0</v>
      </c>
      <c r="K1602" t="n">
        <v>0</v>
      </c>
      <c r="L1602" t="n">
        <v>0</v>
      </c>
      <c r="M1602" t="n">
        <v>0</v>
      </c>
      <c r="N1602" t="n">
        <v>0</v>
      </c>
      <c r="O1602" t="n">
        <v>0</v>
      </c>
      <c r="P1602" t="n">
        <v>0</v>
      </c>
      <c r="Q1602" t="n">
        <v>0</v>
      </c>
      <c r="R1602" s="2" t="inlineStr"/>
    </row>
    <row r="1603" ht="15" customHeight="1">
      <c r="A1603" t="inlineStr">
        <is>
          <t>A 8674-2025</t>
        </is>
      </c>
      <c r="B1603" s="1" t="n">
        <v>45712.42736111111</v>
      </c>
      <c r="C1603" s="1" t="n">
        <v>45960</v>
      </c>
      <c r="D1603" t="inlineStr">
        <is>
          <t>VÄSTERNORRLANDS LÄN</t>
        </is>
      </c>
      <c r="E1603" t="inlineStr">
        <is>
          <t>ÖRNSKÖLDSVIK</t>
        </is>
      </c>
      <c r="G1603" t="n">
        <v>0.7</v>
      </c>
      <c r="H1603" t="n">
        <v>0</v>
      </c>
      <c r="I1603" t="n">
        <v>0</v>
      </c>
      <c r="J1603" t="n">
        <v>0</v>
      </c>
      <c r="K1603" t="n">
        <v>0</v>
      </c>
      <c r="L1603" t="n">
        <v>0</v>
      </c>
      <c r="M1603" t="n">
        <v>0</v>
      </c>
      <c r="N1603" t="n">
        <v>0</v>
      </c>
      <c r="O1603" t="n">
        <v>0</v>
      </c>
      <c r="P1603" t="n">
        <v>0</v>
      </c>
      <c r="Q1603" t="n">
        <v>0</v>
      </c>
      <c r="R1603" s="2" t="inlineStr"/>
    </row>
    <row r="1604" ht="15" customHeight="1">
      <c r="A1604" t="inlineStr">
        <is>
          <t>A 39920-2023</t>
        </is>
      </c>
      <c r="B1604" s="1" t="n">
        <v>45168.47075231482</v>
      </c>
      <c r="C1604" s="1" t="n">
        <v>45960</v>
      </c>
      <c r="D1604" t="inlineStr">
        <is>
          <t>VÄSTERNORRLANDS LÄN</t>
        </is>
      </c>
      <c r="E1604" t="inlineStr">
        <is>
          <t>ÖRNSKÖLDSVIK</t>
        </is>
      </c>
      <c r="F1604" t="inlineStr">
        <is>
          <t>Holmen skog AB</t>
        </is>
      </c>
      <c r="G1604" t="n">
        <v>3.5</v>
      </c>
      <c r="H1604" t="n">
        <v>0</v>
      </c>
      <c r="I1604" t="n">
        <v>0</v>
      </c>
      <c r="J1604" t="n">
        <v>0</v>
      </c>
      <c r="K1604" t="n">
        <v>0</v>
      </c>
      <c r="L1604" t="n">
        <v>0</v>
      </c>
      <c r="M1604" t="n">
        <v>0</v>
      </c>
      <c r="N1604" t="n">
        <v>0</v>
      </c>
      <c r="O1604" t="n">
        <v>0</v>
      </c>
      <c r="P1604" t="n">
        <v>0</v>
      </c>
      <c r="Q1604" t="n">
        <v>0</v>
      </c>
      <c r="R1604" s="2" t="inlineStr"/>
    </row>
    <row r="1605" ht="15" customHeight="1">
      <c r="A1605" t="inlineStr">
        <is>
          <t>A 62467-2023</t>
        </is>
      </c>
      <c r="B1605" s="1" t="n">
        <v>45267</v>
      </c>
      <c r="C1605" s="1" t="n">
        <v>45960</v>
      </c>
      <c r="D1605" t="inlineStr">
        <is>
          <t>VÄSTERNORRLANDS LÄN</t>
        </is>
      </c>
      <c r="E1605" t="inlineStr">
        <is>
          <t>ÖRNSKÖLDSVIK</t>
        </is>
      </c>
      <c r="G1605" t="n">
        <v>0.6</v>
      </c>
      <c r="H1605" t="n">
        <v>0</v>
      </c>
      <c r="I1605" t="n">
        <v>0</v>
      </c>
      <c r="J1605" t="n">
        <v>0</v>
      </c>
      <c r="K1605" t="n">
        <v>0</v>
      </c>
      <c r="L1605" t="n">
        <v>0</v>
      </c>
      <c r="M1605" t="n">
        <v>0</v>
      </c>
      <c r="N1605" t="n">
        <v>0</v>
      </c>
      <c r="O1605" t="n">
        <v>0</v>
      </c>
      <c r="P1605" t="n">
        <v>0</v>
      </c>
      <c r="Q1605" t="n">
        <v>0</v>
      </c>
      <c r="R1605" s="2" t="inlineStr"/>
    </row>
    <row r="1606" ht="15" customHeight="1">
      <c r="A1606" t="inlineStr">
        <is>
          <t>A 51493-2024</t>
        </is>
      </c>
      <c r="B1606" s="1" t="n">
        <v>45604.53663194444</v>
      </c>
      <c r="C1606" s="1" t="n">
        <v>45960</v>
      </c>
      <c r="D1606" t="inlineStr">
        <is>
          <t>VÄSTERNORRLANDS LÄN</t>
        </is>
      </c>
      <c r="E1606" t="inlineStr">
        <is>
          <t>ÖRNSKÖLDSVIK</t>
        </is>
      </c>
      <c r="G1606" t="n">
        <v>0.7</v>
      </c>
      <c r="H1606" t="n">
        <v>0</v>
      </c>
      <c r="I1606" t="n">
        <v>0</v>
      </c>
      <c r="J1606" t="n">
        <v>0</v>
      </c>
      <c r="K1606" t="n">
        <v>0</v>
      </c>
      <c r="L1606" t="n">
        <v>0</v>
      </c>
      <c r="M1606" t="n">
        <v>0</v>
      </c>
      <c r="N1606" t="n">
        <v>0</v>
      </c>
      <c r="O1606" t="n">
        <v>0</v>
      </c>
      <c r="P1606" t="n">
        <v>0</v>
      </c>
      <c r="Q1606" t="n">
        <v>0</v>
      </c>
      <c r="R1606" s="2" t="inlineStr"/>
    </row>
    <row r="1607" ht="15" customHeight="1">
      <c r="A1607" t="inlineStr">
        <is>
          <t>A 20529-2024</t>
        </is>
      </c>
      <c r="B1607" s="1" t="n">
        <v>45435</v>
      </c>
      <c r="C1607" s="1" t="n">
        <v>45960</v>
      </c>
      <c r="D1607" t="inlineStr">
        <is>
          <t>VÄSTERNORRLANDS LÄN</t>
        </is>
      </c>
      <c r="E1607" t="inlineStr">
        <is>
          <t>ÖRNSKÖLDSVIK</t>
        </is>
      </c>
      <c r="F1607" t="inlineStr">
        <is>
          <t>SCA</t>
        </is>
      </c>
      <c r="G1607" t="n">
        <v>1.1</v>
      </c>
      <c r="H1607" t="n">
        <v>0</v>
      </c>
      <c r="I1607" t="n">
        <v>0</v>
      </c>
      <c r="J1607" t="n">
        <v>0</v>
      </c>
      <c r="K1607" t="n">
        <v>0</v>
      </c>
      <c r="L1607" t="n">
        <v>0</v>
      </c>
      <c r="M1607" t="n">
        <v>0</v>
      </c>
      <c r="N1607" t="n">
        <v>0</v>
      </c>
      <c r="O1607" t="n">
        <v>0</v>
      </c>
      <c r="P1607" t="n">
        <v>0</v>
      </c>
      <c r="Q1607" t="n">
        <v>0</v>
      </c>
      <c r="R1607" s="2" t="inlineStr"/>
    </row>
    <row r="1608" ht="15" customHeight="1">
      <c r="A1608" t="inlineStr">
        <is>
          <t>A 17493-2024</t>
        </is>
      </c>
      <c r="B1608" s="1" t="n">
        <v>45415.51228009259</v>
      </c>
      <c r="C1608" s="1" t="n">
        <v>45960</v>
      </c>
      <c r="D1608" t="inlineStr">
        <is>
          <t>VÄSTERNORRLANDS LÄN</t>
        </is>
      </c>
      <c r="E1608" t="inlineStr">
        <is>
          <t>ÖRNSKÖLDSVIK</t>
        </is>
      </c>
      <c r="G1608" t="n">
        <v>2.6</v>
      </c>
      <c r="H1608" t="n">
        <v>0</v>
      </c>
      <c r="I1608" t="n">
        <v>0</v>
      </c>
      <c r="J1608" t="n">
        <v>0</v>
      </c>
      <c r="K1608" t="n">
        <v>0</v>
      </c>
      <c r="L1608" t="n">
        <v>0</v>
      </c>
      <c r="M1608" t="n">
        <v>0</v>
      </c>
      <c r="N1608" t="n">
        <v>0</v>
      </c>
      <c r="O1608" t="n">
        <v>0</v>
      </c>
      <c r="P1608" t="n">
        <v>0</v>
      </c>
      <c r="Q1608" t="n">
        <v>0</v>
      </c>
      <c r="R1608" s="2" t="inlineStr"/>
    </row>
    <row r="1609" ht="15" customHeight="1">
      <c r="A1609" t="inlineStr">
        <is>
          <t>A 250-2024</t>
        </is>
      </c>
      <c r="B1609" s="1" t="n">
        <v>45294</v>
      </c>
      <c r="C1609" s="1" t="n">
        <v>45960</v>
      </c>
      <c r="D1609" t="inlineStr">
        <is>
          <t>VÄSTERNORRLANDS LÄN</t>
        </is>
      </c>
      <c r="E1609" t="inlineStr">
        <is>
          <t>ÖRNSKÖLDSVIK</t>
        </is>
      </c>
      <c r="G1609" t="n">
        <v>0.5</v>
      </c>
      <c r="H1609" t="n">
        <v>0</v>
      </c>
      <c r="I1609" t="n">
        <v>0</v>
      </c>
      <c r="J1609" t="n">
        <v>0</v>
      </c>
      <c r="K1609" t="n">
        <v>0</v>
      </c>
      <c r="L1609" t="n">
        <v>0</v>
      </c>
      <c r="M1609" t="n">
        <v>0</v>
      </c>
      <c r="N1609" t="n">
        <v>0</v>
      </c>
      <c r="O1609" t="n">
        <v>0</v>
      </c>
      <c r="P1609" t="n">
        <v>0</v>
      </c>
      <c r="Q1609" t="n">
        <v>0</v>
      </c>
      <c r="R1609" s="2" t="inlineStr"/>
    </row>
    <row r="1610" ht="15" customHeight="1">
      <c r="A1610" t="inlineStr">
        <is>
          <t>A 35602-2023</t>
        </is>
      </c>
      <c r="B1610" s="1" t="n">
        <v>45147.5024537037</v>
      </c>
      <c r="C1610" s="1" t="n">
        <v>45960</v>
      </c>
      <c r="D1610" t="inlineStr">
        <is>
          <t>VÄSTERNORRLANDS LÄN</t>
        </is>
      </c>
      <c r="E1610" t="inlineStr">
        <is>
          <t>ÖRNSKÖLDSVIK</t>
        </is>
      </c>
      <c r="F1610" t="inlineStr">
        <is>
          <t>Holmen skog AB</t>
        </is>
      </c>
      <c r="G1610" t="n">
        <v>0.7</v>
      </c>
      <c r="H1610" t="n">
        <v>0</v>
      </c>
      <c r="I1610" t="n">
        <v>0</v>
      </c>
      <c r="J1610" t="n">
        <v>0</v>
      </c>
      <c r="K1610" t="n">
        <v>0</v>
      </c>
      <c r="L1610" t="n">
        <v>0</v>
      </c>
      <c r="M1610" t="n">
        <v>0</v>
      </c>
      <c r="N1610" t="n">
        <v>0</v>
      </c>
      <c r="O1610" t="n">
        <v>0</v>
      </c>
      <c r="P1610" t="n">
        <v>0</v>
      </c>
      <c r="Q1610" t="n">
        <v>0</v>
      </c>
      <c r="R1610" s="2" t="inlineStr"/>
    </row>
    <row r="1611" ht="15" customHeight="1">
      <c r="A1611" t="inlineStr">
        <is>
          <t>A 35624-2023</t>
        </is>
      </c>
      <c r="B1611" s="1" t="n">
        <v>45147.54612268518</v>
      </c>
      <c r="C1611" s="1" t="n">
        <v>45960</v>
      </c>
      <c r="D1611" t="inlineStr">
        <is>
          <t>VÄSTERNORRLANDS LÄN</t>
        </is>
      </c>
      <c r="E1611" t="inlineStr">
        <is>
          <t>ÖRNSKÖLDSVIK</t>
        </is>
      </c>
      <c r="F1611" t="inlineStr">
        <is>
          <t>Holmen skog AB</t>
        </is>
      </c>
      <c r="G1611" t="n">
        <v>0.7</v>
      </c>
      <c r="H1611" t="n">
        <v>0</v>
      </c>
      <c r="I1611" t="n">
        <v>0</v>
      </c>
      <c r="J1611" t="n">
        <v>0</v>
      </c>
      <c r="K1611" t="n">
        <v>0</v>
      </c>
      <c r="L1611" t="n">
        <v>0</v>
      </c>
      <c r="M1611" t="n">
        <v>0</v>
      </c>
      <c r="N1611" t="n">
        <v>0</v>
      </c>
      <c r="O1611" t="n">
        <v>0</v>
      </c>
      <c r="P1611" t="n">
        <v>0</v>
      </c>
      <c r="Q1611" t="n">
        <v>0</v>
      </c>
      <c r="R1611" s="2" t="inlineStr"/>
    </row>
    <row r="1612" ht="15" customHeight="1">
      <c r="A1612" t="inlineStr">
        <is>
          <t>A 48134-2023</t>
        </is>
      </c>
      <c r="B1612" s="1" t="n">
        <v>45205</v>
      </c>
      <c r="C1612" s="1" t="n">
        <v>45960</v>
      </c>
      <c r="D1612" t="inlineStr">
        <is>
          <t>VÄSTERNORRLANDS LÄN</t>
        </is>
      </c>
      <c r="E1612" t="inlineStr">
        <is>
          <t>ÖRNSKÖLDSVIK</t>
        </is>
      </c>
      <c r="F1612" t="inlineStr">
        <is>
          <t>Holmen skog AB</t>
        </is>
      </c>
      <c r="G1612" t="n">
        <v>0.6</v>
      </c>
      <c r="H1612" t="n">
        <v>0</v>
      </c>
      <c r="I1612" t="n">
        <v>0</v>
      </c>
      <c r="J1612" t="n">
        <v>0</v>
      </c>
      <c r="K1612" t="n">
        <v>0</v>
      </c>
      <c r="L1612" t="n">
        <v>0</v>
      </c>
      <c r="M1612" t="n">
        <v>0</v>
      </c>
      <c r="N1612" t="n">
        <v>0</v>
      </c>
      <c r="O1612" t="n">
        <v>0</v>
      </c>
      <c r="P1612" t="n">
        <v>0</v>
      </c>
      <c r="Q1612" t="n">
        <v>0</v>
      </c>
      <c r="R1612" s="2" t="inlineStr"/>
    </row>
    <row r="1613" ht="15" customHeight="1">
      <c r="A1613" t="inlineStr">
        <is>
          <t>A 34674-2024</t>
        </is>
      </c>
      <c r="B1613" s="1" t="n">
        <v>45526</v>
      </c>
      <c r="C1613" s="1" t="n">
        <v>45960</v>
      </c>
      <c r="D1613" t="inlineStr">
        <is>
          <t>VÄSTERNORRLANDS LÄN</t>
        </is>
      </c>
      <c r="E1613" t="inlineStr">
        <is>
          <t>ÖRNSKÖLDSVIK</t>
        </is>
      </c>
      <c r="F1613" t="inlineStr">
        <is>
          <t>Holmen skog AB</t>
        </is>
      </c>
      <c r="G1613" t="n">
        <v>0.9</v>
      </c>
      <c r="H1613" t="n">
        <v>0</v>
      </c>
      <c r="I1613" t="n">
        <v>0</v>
      </c>
      <c r="J1613" t="n">
        <v>0</v>
      </c>
      <c r="K1613" t="n">
        <v>0</v>
      </c>
      <c r="L1613" t="n">
        <v>0</v>
      </c>
      <c r="M1613" t="n">
        <v>0</v>
      </c>
      <c r="N1613" t="n">
        <v>0</v>
      </c>
      <c r="O1613" t="n">
        <v>0</v>
      </c>
      <c r="P1613" t="n">
        <v>0</v>
      </c>
      <c r="Q1613" t="n">
        <v>0</v>
      </c>
      <c r="R1613" s="2" t="inlineStr"/>
    </row>
    <row r="1614" ht="15" customHeight="1">
      <c r="A1614" t="inlineStr">
        <is>
          <t>A 683-2024</t>
        </is>
      </c>
      <c r="B1614" s="1" t="n">
        <v>45300</v>
      </c>
      <c r="C1614" s="1" t="n">
        <v>45960</v>
      </c>
      <c r="D1614" t="inlineStr">
        <is>
          <t>VÄSTERNORRLANDS LÄN</t>
        </is>
      </c>
      <c r="E1614" t="inlineStr">
        <is>
          <t>ÖRNSKÖLDSVIK</t>
        </is>
      </c>
      <c r="G1614" t="n">
        <v>4.4</v>
      </c>
      <c r="H1614" t="n">
        <v>0</v>
      </c>
      <c r="I1614" t="n">
        <v>0</v>
      </c>
      <c r="J1614" t="n">
        <v>0</v>
      </c>
      <c r="K1614" t="n">
        <v>0</v>
      </c>
      <c r="L1614" t="n">
        <v>0</v>
      </c>
      <c r="M1614" t="n">
        <v>0</v>
      </c>
      <c r="N1614" t="n">
        <v>0</v>
      </c>
      <c r="O1614" t="n">
        <v>0</v>
      </c>
      <c r="P1614" t="n">
        <v>0</v>
      </c>
      <c r="Q1614" t="n">
        <v>0</v>
      </c>
      <c r="R1614" s="2" t="inlineStr"/>
    </row>
    <row r="1615" ht="15" customHeight="1">
      <c r="A1615" t="inlineStr">
        <is>
          <t>A 10970-2021</t>
        </is>
      </c>
      <c r="B1615" s="1" t="n">
        <v>44260</v>
      </c>
      <c r="C1615" s="1" t="n">
        <v>45960</v>
      </c>
      <c r="D1615" t="inlineStr">
        <is>
          <t>VÄSTERNORRLANDS LÄN</t>
        </is>
      </c>
      <c r="E1615" t="inlineStr">
        <is>
          <t>ÖRNSKÖLDSVIK</t>
        </is>
      </c>
      <c r="G1615" t="n">
        <v>3.2</v>
      </c>
      <c r="H1615" t="n">
        <v>0</v>
      </c>
      <c r="I1615" t="n">
        <v>0</v>
      </c>
      <c r="J1615" t="n">
        <v>0</v>
      </c>
      <c r="K1615" t="n">
        <v>0</v>
      </c>
      <c r="L1615" t="n">
        <v>0</v>
      </c>
      <c r="M1615" t="n">
        <v>0</v>
      </c>
      <c r="N1615" t="n">
        <v>0</v>
      </c>
      <c r="O1615" t="n">
        <v>0</v>
      </c>
      <c r="P1615" t="n">
        <v>0</v>
      </c>
      <c r="Q1615" t="n">
        <v>0</v>
      </c>
      <c r="R1615" s="2" t="inlineStr"/>
    </row>
    <row r="1616" ht="15" customHeight="1">
      <c r="A1616" t="inlineStr">
        <is>
          <t>A 60712-2024</t>
        </is>
      </c>
      <c r="B1616" s="1" t="n">
        <v>45644.50653935185</v>
      </c>
      <c r="C1616" s="1" t="n">
        <v>45960</v>
      </c>
      <c r="D1616" t="inlineStr">
        <is>
          <t>VÄSTERNORRLANDS LÄN</t>
        </is>
      </c>
      <c r="E1616" t="inlineStr">
        <is>
          <t>ÖRNSKÖLDSVIK</t>
        </is>
      </c>
      <c r="G1616" t="n">
        <v>5.3</v>
      </c>
      <c r="H1616" t="n">
        <v>0</v>
      </c>
      <c r="I1616" t="n">
        <v>0</v>
      </c>
      <c r="J1616" t="n">
        <v>0</v>
      </c>
      <c r="K1616" t="n">
        <v>0</v>
      </c>
      <c r="L1616" t="n">
        <v>0</v>
      </c>
      <c r="M1616" t="n">
        <v>0</v>
      </c>
      <c r="N1616" t="n">
        <v>0</v>
      </c>
      <c r="O1616" t="n">
        <v>0</v>
      </c>
      <c r="P1616" t="n">
        <v>0</v>
      </c>
      <c r="Q1616" t="n">
        <v>0</v>
      </c>
      <c r="R1616" s="2" t="inlineStr"/>
    </row>
    <row r="1617" ht="15" customHeight="1">
      <c r="A1617" t="inlineStr">
        <is>
          <t>A 61344-2024</t>
        </is>
      </c>
      <c r="B1617" s="1" t="n">
        <v>45646.37256944444</v>
      </c>
      <c r="C1617" s="1" t="n">
        <v>45960</v>
      </c>
      <c r="D1617" t="inlineStr">
        <is>
          <t>VÄSTERNORRLANDS LÄN</t>
        </is>
      </c>
      <c r="E1617" t="inlineStr">
        <is>
          <t>ÖRNSKÖLDSVIK</t>
        </is>
      </c>
      <c r="G1617" t="n">
        <v>4.3</v>
      </c>
      <c r="H1617" t="n">
        <v>0</v>
      </c>
      <c r="I1617" t="n">
        <v>0</v>
      </c>
      <c r="J1617" t="n">
        <v>0</v>
      </c>
      <c r="K1617" t="n">
        <v>0</v>
      </c>
      <c r="L1617" t="n">
        <v>0</v>
      </c>
      <c r="M1617" t="n">
        <v>0</v>
      </c>
      <c r="N1617" t="n">
        <v>0</v>
      </c>
      <c r="O1617" t="n">
        <v>0</v>
      </c>
      <c r="P1617" t="n">
        <v>0</v>
      </c>
      <c r="Q1617" t="n">
        <v>0</v>
      </c>
      <c r="R1617" s="2" t="inlineStr"/>
    </row>
    <row r="1618" ht="15" customHeight="1">
      <c r="A1618" t="inlineStr">
        <is>
          <t>A 21043-2024</t>
        </is>
      </c>
      <c r="B1618" s="1" t="n">
        <v>45439.6675925926</v>
      </c>
      <c r="C1618" s="1" t="n">
        <v>45960</v>
      </c>
      <c r="D1618" t="inlineStr">
        <is>
          <t>VÄSTERNORRLANDS LÄN</t>
        </is>
      </c>
      <c r="E1618" t="inlineStr">
        <is>
          <t>ÖRNSKÖLDSVIK</t>
        </is>
      </c>
      <c r="G1618" t="n">
        <v>2.2</v>
      </c>
      <c r="H1618" t="n">
        <v>0</v>
      </c>
      <c r="I1618" t="n">
        <v>0</v>
      </c>
      <c r="J1618" t="n">
        <v>0</v>
      </c>
      <c r="K1618" t="n">
        <v>0</v>
      </c>
      <c r="L1618" t="n">
        <v>0</v>
      </c>
      <c r="M1618" t="n">
        <v>0</v>
      </c>
      <c r="N1618" t="n">
        <v>0</v>
      </c>
      <c r="O1618" t="n">
        <v>0</v>
      </c>
      <c r="P1618" t="n">
        <v>0</v>
      </c>
      <c r="Q1618" t="n">
        <v>0</v>
      </c>
      <c r="R1618" s="2" t="inlineStr"/>
    </row>
    <row r="1619" ht="15" customHeight="1">
      <c r="A1619" t="inlineStr">
        <is>
          <t>A 30381-2023</t>
        </is>
      </c>
      <c r="B1619" s="1" t="n">
        <v>45111</v>
      </c>
      <c r="C1619" s="1" t="n">
        <v>45960</v>
      </c>
      <c r="D1619" t="inlineStr">
        <is>
          <t>VÄSTERNORRLANDS LÄN</t>
        </is>
      </c>
      <c r="E1619" t="inlineStr">
        <is>
          <t>ÖRNSKÖLDSVIK</t>
        </is>
      </c>
      <c r="G1619" t="n">
        <v>1.1</v>
      </c>
      <c r="H1619" t="n">
        <v>0</v>
      </c>
      <c r="I1619" t="n">
        <v>0</v>
      </c>
      <c r="J1619" t="n">
        <v>0</v>
      </c>
      <c r="K1619" t="n">
        <v>0</v>
      </c>
      <c r="L1619" t="n">
        <v>0</v>
      </c>
      <c r="M1619" t="n">
        <v>0</v>
      </c>
      <c r="N1619" t="n">
        <v>0</v>
      </c>
      <c r="O1619" t="n">
        <v>0</v>
      </c>
      <c r="P1619" t="n">
        <v>0</v>
      </c>
      <c r="Q1619" t="n">
        <v>0</v>
      </c>
      <c r="R1619" s="2" t="inlineStr"/>
    </row>
    <row r="1620" ht="15" customHeight="1">
      <c r="A1620" t="inlineStr">
        <is>
          <t>A 38932-2025</t>
        </is>
      </c>
      <c r="B1620" s="1" t="n">
        <v>45887.64050925926</v>
      </c>
      <c r="C1620" s="1" t="n">
        <v>45960</v>
      </c>
      <c r="D1620" t="inlineStr">
        <is>
          <t>VÄSTERNORRLANDS LÄN</t>
        </is>
      </c>
      <c r="E1620" t="inlineStr">
        <is>
          <t>ÖRNSKÖLDSVIK</t>
        </is>
      </c>
      <c r="F1620" t="inlineStr">
        <is>
          <t>Holmen skog AB</t>
        </is>
      </c>
      <c r="G1620" t="n">
        <v>6.8</v>
      </c>
      <c r="H1620" t="n">
        <v>0</v>
      </c>
      <c r="I1620" t="n">
        <v>0</v>
      </c>
      <c r="J1620" t="n">
        <v>0</v>
      </c>
      <c r="K1620" t="n">
        <v>0</v>
      </c>
      <c r="L1620" t="n">
        <v>0</v>
      </c>
      <c r="M1620" t="n">
        <v>0</v>
      </c>
      <c r="N1620" t="n">
        <v>0</v>
      </c>
      <c r="O1620" t="n">
        <v>0</v>
      </c>
      <c r="P1620" t="n">
        <v>0</v>
      </c>
      <c r="Q1620" t="n">
        <v>0</v>
      </c>
      <c r="R1620" s="2" t="inlineStr"/>
    </row>
    <row r="1621" ht="15" customHeight="1">
      <c r="A1621" t="inlineStr">
        <is>
          <t>A 38934-2025</t>
        </is>
      </c>
      <c r="B1621" s="1" t="n">
        <v>45887.64388888889</v>
      </c>
      <c r="C1621" s="1" t="n">
        <v>45960</v>
      </c>
      <c r="D1621" t="inlineStr">
        <is>
          <t>VÄSTERNORRLANDS LÄN</t>
        </is>
      </c>
      <c r="E1621" t="inlineStr">
        <is>
          <t>ÖRNSKÖLDSVIK</t>
        </is>
      </c>
      <c r="G1621" t="n">
        <v>1.4</v>
      </c>
      <c r="H1621" t="n">
        <v>0</v>
      </c>
      <c r="I1621" t="n">
        <v>0</v>
      </c>
      <c r="J1621" t="n">
        <v>0</v>
      </c>
      <c r="K1621" t="n">
        <v>0</v>
      </c>
      <c r="L1621" t="n">
        <v>0</v>
      </c>
      <c r="M1621" t="n">
        <v>0</v>
      </c>
      <c r="N1621" t="n">
        <v>0</v>
      </c>
      <c r="O1621" t="n">
        <v>0</v>
      </c>
      <c r="P1621" t="n">
        <v>0</v>
      </c>
      <c r="Q1621" t="n">
        <v>0</v>
      </c>
      <c r="R1621" s="2" t="inlineStr"/>
    </row>
    <row r="1622" ht="15" customHeight="1">
      <c r="A1622" t="inlineStr">
        <is>
          <t>A 38821-2025</t>
        </is>
      </c>
      <c r="B1622" s="1" t="n">
        <v>45887.50471064815</v>
      </c>
      <c r="C1622" s="1" t="n">
        <v>45960</v>
      </c>
      <c r="D1622" t="inlineStr">
        <is>
          <t>VÄSTERNORRLANDS LÄN</t>
        </is>
      </c>
      <c r="E1622" t="inlineStr">
        <is>
          <t>ÖRNSKÖLDSVIK</t>
        </is>
      </c>
      <c r="F1622" t="inlineStr">
        <is>
          <t>Holmen skog AB</t>
        </is>
      </c>
      <c r="G1622" t="n">
        <v>4.3</v>
      </c>
      <c r="H1622" t="n">
        <v>0</v>
      </c>
      <c r="I1622" t="n">
        <v>0</v>
      </c>
      <c r="J1622" t="n">
        <v>0</v>
      </c>
      <c r="K1622" t="n">
        <v>0</v>
      </c>
      <c r="L1622" t="n">
        <v>0</v>
      </c>
      <c r="M1622" t="n">
        <v>0</v>
      </c>
      <c r="N1622" t="n">
        <v>0</v>
      </c>
      <c r="O1622" t="n">
        <v>0</v>
      </c>
      <c r="P1622" t="n">
        <v>0</v>
      </c>
      <c r="Q1622" t="n">
        <v>0</v>
      </c>
      <c r="R1622" s="2" t="inlineStr"/>
    </row>
    <row r="1623" ht="15" customHeight="1">
      <c r="A1623" t="inlineStr">
        <is>
          <t>A 38798-2025</t>
        </is>
      </c>
      <c r="B1623" s="1" t="n">
        <v>45887.45840277777</v>
      </c>
      <c r="C1623" s="1" t="n">
        <v>45960</v>
      </c>
      <c r="D1623" t="inlineStr">
        <is>
          <t>VÄSTERNORRLANDS LÄN</t>
        </is>
      </c>
      <c r="E1623" t="inlineStr">
        <is>
          <t>ÖRNSKÖLDSVIK</t>
        </is>
      </c>
      <c r="G1623" t="n">
        <v>2.4</v>
      </c>
      <c r="H1623" t="n">
        <v>0</v>
      </c>
      <c r="I1623" t="n">
        <v>0</v>
      </c>
      <c r="J1623" t="n">
        <v>0</v>
      </c>
      <c r="K1623" t="n">
        <v>0</v>
      </c>
      <c r="L1623" t="n">
        <v>0</v>
      </c>
      <c r="M1623" t="n">
        <v>0</v>
      </c>
      <c r="N1623" t="n">
        <v>0</v>
      </c>
      <c r="O1623" t="n">
        <v>0</v>
      </c>
      <c r="P1623" t="n">
        <v>0</v>
      </c>
      <c r="Q1623" t="n">
        <v>0</v>
      </c>
      <c r="R1623" s="2" t="inlineStr"/>
    </row>
    <row r="1624" ht="15" customHeight="1">
      <c r="A1624" t="inlineStr">
        <is>
          <t>A 61342-2023</t>
        </is>
      </c>
      <c r="B1624" s="1" t="n">
        <v>45264</v>
      </c>
      <c r="C1624" s="1" t="n">
        <v>45960</v>
      </c>
      <c r="D1624" t="inlineStr">
        <is>
          <t>VÄSTERNORRLANDS LÄN</t>
        </is>
      </c>
      <c r="E1624" t="inlineStr">
        <is>
          <t>ÖRNSKÖLDSVIK</t>
        </is>
      </c>
      <c r="F1624" t="inlineStr">
        <is>
          <t>Övriga Aktiebolag</t>
        </is>
      </c>
      <c r="G1624" t="n">
        <v>4.9</v>
      </c>
      <c r="H1624" t="n">
        <v>0</v>
      </c>
      <c r="I1624" t="n">
        <v>0</v>
      </c>
      <c r="J1624" t="n">
        <v>0</v>
      </c>
      <c r="K1624" t="n">
        <v>0</v>
      </c>
      <c r="L1624" t="n">
        <v>0</v>
      </c>
      <c r="M1624" t="n">
        <v>0</v>
      </c>
      <c r="N1624" t="n">
        <v>0</v>
      </c>
      <c r="O1624" t="n">
        <v>0</v>
      </c>
      <c r="P1624" t="n">
        <v>0</v>
      </c>
      <c r="Q1624" t="n">
        <v>0</v>
      </c>
      <c r="R1624" s="2" t="inlineStr"/>
    </row>
    <row r="1625" ht="15" customHeight="1">
      <c r="A1625" t="inlineStr">
        <is>
          <t>A 48010-2023</t>
        </is>
      </c>
      <c r="B1625" s="1" t="n">
        <v>45204</v>
      </c>
      <c r="C1625" s="1" t="n">
        <v>45960</v>
      </c>
      <c r="D1625" t="inlineStr">
        <is>
          <t>VÄSTERNORRLANDS LÄN</t>
        </is>
      </c>
      <c r="E1625" t="inlineStr">
        <is>
          <t>ÖRNSKÖLDSVIK</t>
        </is>
      </c>
      <c r="F1625" t="inlineStr">
        <is>
          <t>Holmen skog AB</t>
        </is>
      </c>
      <c r="G1625" t="n">
        <v>0.6</v>
      </c>
      <c r="H1625" t="n">
        <v>0</v>
      </c>
      <c r="I1625" t="n">
        <v>0</v>
      </c>
      <c r="J1625" t="n">
        <v>0</v>
      </c>
      <c r="K1625" t="n">
        <v>0</v>
      </c>
      <c r="L1625" t="n">
        <v>0</v>
      </c>
      <c r="M1625" t="n">
        <v>0</v>
      </c>
      <c r="N1625" t="n">
        <v>0</v>
      </c>
      <c r="O1625" t="n">
        <v>0</v>
      </c>
      <c r="P1625" t="n">
        <v>0</v>
      </c>
      <c r="Q1625" t="n">
        <v>0</v>
      </c>
      <c r="R1625" s="2" t="inlineStr"/>
    </row>
    <row r="1626" ht="15" customHeight="1">
      <c r="A1626" t="inlineStr">
        <is>
          <t>A 46910-2025</t>
        </is>
      </c>
      <c r="B1626" s="1" t="n">
        <v>45929.40678240741</v>
      </c>
      <c r="C1626" s="1" t="n">
        <v>45960</v>
      </c>
      <c r="D1626" t="inlineStr">
        <is>
          <t>VÄSTERNORRLANDS LÄN</t>
        </is>
      </c>
      <c r="E1626" t="inlineStr">
        <is>
          <t>ÖRNSKÖLDSVIK</t>
        </is>
      </c>
      <c r="F1626" t="inlineStr">
        <is>
          <t>Holmen skog AB</t>
        </is>
      </c>
      <c r="G1626" t="n">
        <v>5</v>
      </c>
      <c r="H1626" t="n">
        <v>0</v>
      </c>
      <c r="I1626" t="n">
        <v>0</v>
      </c>
      <c r="J1626" t="n">
        <v>0</v>
      </c>
      <c r="K1626" t="n">
        <v>0</v>
      </c>
      <c r="L1626" t="n">
        <v>0</v>
      </c>
      <c r="M1626" t="n">
        <v>0</v>
      </c>
      <c r="N1626" t="n">
        <v>0</v>
      </c>
      <c r="O1626" t="n">
        <v>0</v>
      </c>
      <c r="P1626" t="n">
        <v>0</v>
      </c>
      <c r="Q1626" t="n">
        <v>0</v>
      </c>
      <c r="R1626" s="2" t="inlineStr"/>
    </row>
    <row r="1627" ht="15" customHeight="1">
      <c r="A1627" t="inlineStr">
        <is>
          <t>A 46008-2024</t>
        </is>
      </c>
      <c r="B1627" s="1" t="n">
        <v>45580.66515046296</v>
      </c>
      <c r="C1627" s="1" t="n">
        <v>45960</v>
      </c>
      <c r="D1627" t="inlineStr">
        <is>
          <t>VÄSTERNORRLANDS LÄN</t>
        </is>
      </c>
      <c r="E1627" t="inlineStr">
        <is>
          <t>ÖRNSKÖLDSVIK</t>
        </is>
      </c>
      <c r="F1627" t="inlineStr">
        <is>
          <t>Holmen skog AB</t>
        </is>
      </c>
      <c r="G1627" t="n">
        <v>3.8</v>
      </c>
      <c r="H1627" t="n">
        <v>0</v>
      </c>
      <c r="I1627" t="n">
        <v>0</v>
      </c>
      <c r="J1627" t="n">
        <v>0</v>
      </c>
      <c r="K1627" t="n">
        <v>0</v>
      </c>
      <c r="L1627" t="n">
        <v>0</v>
      </c>
      <c r="M1627" t="n">
        <v>0</v>
      </c>
      <c r="N1627" t="n">
        <v>0</v>
      </c>
      <c r="O1627" t="n">
        <v>0</v>
      </c>
      <c r="P1627" t="n">
        <v>0</v>
      </c>
      <c r="Q1627" t="n">
        <v>0</v>
      </c>
      <c r="R1627" s="2" t="inlineStr"/>
    </row>
    <row r="1628" ht="15" customHeight="1">
      <c r="A1628" t="inlineStr">
        <is>
          <t>A 46010-2024</t>
        </is>
      </c>
      <c r="B1628" s="1" t="n">
        <v>45580.67363425926</v>
      </c>
      <c r="C1628" s="1" t="n">
        <v>45960</v>
      </c>
      <c r="D1628" t="inlineStr">
        <is>
          <t>VÄSTERNORRLANDS LÄN</t>
        </is>
      </c>
      <c r="E1628" t="inlineStr">
        <is>
          <t>ÖRNSKÖLDSVIK</t>
        </is>
      </c>
      <c r="F1628" t="inlineStr">
        <is>
          <t>Holmen skog AB</t>
        </is>
      </c>
      <c r="G1628" t="n">
        <v>1.7</v>
      </c>
      <c r="H1628" t="n">
        <v>0</v>
      </c>
      <c r="I1628" t="n">
        <v>0</v>
      </c>
      <c r="J1628" t="n">
        <v>0</v>
      </c>
      <c r="K1628" t="n">
        <v>0</v>
      </c>
      <c r="L1628" t="n">
        <v>0</v>
      </c>
      <c r="M1628" t="n">
        <v>0</v>
      </c>
      <c r="N1628" t="n">
        <v>0</v>
      </c>
      <c r="O1628" t="n">
        <v>0</v>
      </c>
      <c r="P1628" t="n">
        <v>0</v>
      </c>
      <c r="Q1628" t="n">
        <v>0</v>
      </c>
      <c r="R1628" s="2" t="inlineStr"/>
    </row>
    <row r="1629" ht="15" customHeight="1">
      <c r="A1629" t="inlineStr">
        <is>
          <t>A 26521-2022</t>
        </is>
      </c>
      <c r="B1629" s="1" t="n">
        <v>44739</v>
      </c>
      <c r="C1629" s="1" t="n">
        <v>45960</v>
      </c>
      <c r="D1629" t="inlineStr">
        <is>
          <t>VÄSTERNORRLANDS LÄN</t>
        </is>
      </c>
      <c r="E1629" t="inlineStr">
        <is>
          <t>ÖRNSKÖLDSVIK</t>
        </is>
      </c>
      <c r="G1629" t="n">
        <v>0.7</v>
      </c>
      <c r="H1629" t="n">
        <v>0</v>
      </c>
      <c r="I1629" t="n">
        <v>0</v>
      </c>
      <c r="J1629" t="n">
        <v>0</v>
      </c>
      <c r="K1629" t="n">
        <v>0</v>
      </c>
      <c r="L1629" t="n">
        <v>0</v>
      </c>
      <c r="M1629" t="n">
        <v>0</v>
      </c>
      <c r="N1629" t="n">
        <v>0</v>
      </c>
      <c r="O1629" t="n">
        <v>0</v>
      </c>
      <c r="P1629" t="n">
        <v>0</v>
      </c>
      <c r="Q1629" t="n">
        <v>0</v>
      </c>
      <c r="R1629" s="2" t="inlineStr"/>
    </row>
    <row r="1630" ht="15" customHeight="1">
      <c r="A1630" t="inlineStr">
        <is>
          <t>A 38681-2025</t>
        </is>
      </c>
      <c r="B1630" s="1" t="n">
        <v>45884.64847222222</v>
      </c>
      <c r="C1630" s="1" t="n">
        <v>45960</v>
      </c>
      <c r="D1630" t="inlineStr">
        <is>
          <t>VÄSTERNORRLANDS LÄN</t>
        </is>
      </c>
      <c r="E1630" t="inlineStr">
        <is>
          <t>ÖRNSKÖLDSVIK</t>
        </is>
      </c>
      <c r="G1630" t="n">
        <v>12.8</v>
      </c>
      <c r="H1630" t="n">
        <v>0</v>
      </c>
      <c r="I1630" t="n">
        <v>0</v>
      </c>
      <c r="J1630" t="n">
        <v>0</v>
      </c>
      <c r="K1630" t="n">
        <v>0</v>
      </c>
      <c r="L1630" t="n">
        <v>0</v>
      </c>
      <c r="M1630" t="n">
        <v>0</v>
      </c>
      <c r="N1630" t="n">
        <v>0</v>
      </c>
      <c r="O1630" t="n">
        <v>0</v>
      </c>
      <c r="P1630" t="n">
        <v>0</v>
      </c>
      <c r="Q1630" t="n">
        <v>0</v>
      </c>
      <c r="R1630" s="2" t="inlineStr"/>
    </row>
    <row r="1631" ht="15" customHeight="1">
      <c r="A1631" t="inlineStr">
        <is>
          <t>A 14808-2025</t>
        </is>
      </c>
      <c r="B1631" s="1" t="n">
        <v>45743.32146990741</v>
      </c>
      <c r="C1631" s="1" t="n">
        <v>45960</v>
      </c>
      <c r="D1631" t="inlineStr">
        <is>
          <t>VÄSTERNORRLANDS LÄN</t>
        </is>
      </c>
      <c r="E1631" t="inlineStr">
        <is>
          <t>ÖRNSKÖLDSVIK</t>
        </is>
      </c>
      <c r="G1631" t="n">
        <v>1</v>
      </c>
      <c r="H1631" t="n">
        <v>0</v>
      </c>
      <c r="I1631" t="n">
        <v>0</v>
      </c>
      <c r="J1631" t="n">
        <v>0</v>
      </c>
      <c r="K1631" t="n">
        <v>0</v>
      </c>
      <c r="L1631" t="n">
        <v>0</v>
      </c>
      <c r="M1631" t="n">
        <v>0</v>
      </c>
      <c r="N1631" t="n">
        <v>0</v>
      </c>
      <c r="O1631" t="n">
        <v>0</v>
      </c>
      <c r="P1631" t="n">
        <v>0</v>
      </c>
      <c r="Q1631" t="n">
        <v>0</v>
      </c>
      <c r="R1631" s="2" t="inlineStr"/>
    </row>
    <row r="1632" ht="15" customHeight="1">
      <c r="A1632" t="inlineStr">
        <is>
          <t>A 48007-2023</t>
        </is>
      </c>
      <c r="B1632" s="1" t="n">
        <v>45204</v>
      </c>
      <c r="C1632" s="1" t="n">
        <v>45960</v>
      </c>
      <c r="D1632" t="inlineStr">
        <is>
          <t>VÄSTERNORRLANDS LÄN</t>
        </is>
      </c>
      <c r="E1632" t="inlineStr">
        <is>
          <t>ÖRNSKÖLDSVIK</t>
        </is>
      </c>
      <c r="F1632" t="inlineStr">
        <is>
          <t>Holmen skog AB</t>
        </is>
      </c>
      <c r="G1632" t="n">
        <v>1.4</v>
      </c>
      <c r="H1632" t="n">
        <v>0</v>
      </c>
      <c r="I1632" t="n">
        <v>0</v>
      </c>
      <c r="J1632" t="n">
        <v>0</v>
      </c>
      <c r="K1632" t="n">
        <v>0</v>
      </c>
      <c r="L1632" t="n">
        <v>0</v>
      </c>
      <c r="M1632" t="n">
        <v>0</v>
      </c>
      <c r="N1632" t="n">
        <v>0</v>
      </c>
      <c r="O1632" t="n">
        <v>0</v>
      </c>
      <c r="P1632" t="n">
        <v>0</v>
      </c>
      <c r="Q1632" t="n">
        <v>0</v>
      </c>
      <c r="R1632" s="2" t="inlineStr"/>
    </row>
    <row r="1633" ht="15" customHeight="1">
      <c r="A1633" t="inlineStr">
        <is>
          <t>A 29163-2024</t>
        </is>
      </c>
      <c r="B1633" s="1" t="n">
        <v>45482</v>
      </c>
      <c r="C1633" s="1" t="n">
        <v>45960</v>
      </c>
      <c r="D1633" t="inlineStr">
        <is>
          <t>VÄSTERNORRLANDS LÄN</t>
        </is>
      </c>
      <c r="E1633" t="inlineStr">
        <is>
          <t>ÖRNSKÖLDSVIK</t>
        </is>
      </c>
      <c r="G1633" t="n">
        <v>0.3</v>
      </c>
      <c r="H1633" t="n">
        <v>0</v>
      </c>
      <c r="I1633" t="n">
        <v>0</v>
      </c>
      <c r="J1633" t="n">
        <v>0</v>
      </c>
      <c r="K1633" t="n">
        <v>0</v>
      </c>
      <c r="L1633" t="n">
        <v>0</v>
      </c>
      <c r="M1633" t="n">
        <v>0</v>
      </c>
      <c r="N1633" t="n">
        <v>0</v>
      </c>
      <c r="O1633" t="n">
        <v>0</v>
      </c>
      <c r="P1633" t="n">
        <v>0</v>
      </c>
      <c r="Q1633" t="n">
        <v>0</v>
      </c>
      <c r="R1633" s="2" t="inlineStr"/>
    </row>
    <row r="1634" ht="15" customHeight="1">
      <c r="A1634" t="inlineStr">
        <is>
          <t>A 60720-2024</t>
        </is>
      </c>
      <c r="B1634" s="1" t="n">
        <v>45638</v>
      </c>
      <c r="C1634" s="1" t="n">
        <v>45960</v>
      </c>
      <c r="D1634" t="inlineStr">
        <is>
          <t>VÄSTERNORRLANDS LÄN</t>
        </is>
      </c>
      <c r="E1634" t="inlineStr">
        <is>
          <t>ÖRNSKÖLDSVIK</t>
        </is>
      </c>
      <c r="G1634" t="n">
        <v>0.6</v>
      </c>
      <c r="H1634" t="n">
        <v>0</v>
      </c>
      <c r="I1634" t="n">
        <v>0</v>
      </c>
      <c r="J1634" t="n">
        <v>0</v>
      </c>
      <c r="K1634" t="n">
        <v>0</v>
      </c>
      <c r="L1634" t="n">
        <v>0</v>
      </c>
      <c r="M1634" t="n">
        <v>0</v>
      </c>
      <c r="N1634" t="n">
        <v>0</v>
      </c>
      <c r="O1634" t="n">
        <v>0</v>
      </c>
      <c r="P1634" t="n">
        <v>0</v>
      </c>
      <c r="Q1634" t="n">
        <v>0</v>
      </c>
      <c r="R1634" s="2" t="inlineStr"/>
    </row>
    <row r="1635" ht="15" customHeight="1">
      <c r="A1635" t="inlineStr">
        <is>
          <t>A 46911-2025</t>
        </is>
      </c>
      <c r="B1635" s="1" t="n">
        <v>45929.41128472222</v>
      </c>
      <c r="C1635" s="1" t="n">
        <v>45960</v>
      </c>
      <c r="D1635" t="inlineStr">
        <is>
          <t>VÄSTERNORRLANDS LÄN</t>
        </is>
      </c>
      <c r="E1635" t="inlineStr">
        <is>
          <t>ÖRNSKÖLDSVIK</t>
        </is>
      </c>
      <c r="F1635" t="inlineStr">
        <is>
          <t>Holmen skog AB</t>
        </is>
      </c>
      <c r="G1635" t="n">
        <v>25.2</v>
      </c>
      <c r="H1635" t="n">
        <v>0</v>
      </c>
      <c r="I1635" t="n">
        <v>0</v>
      </c>
      <c r="J1635" t="n">
        <v>0</v>
      </c>
      <c r="K1635" t="n">
        <v>0</v>
      </c>
      <c r="L1635" t="n">
        <v>0</v>
      </c>
      <c r="M1635" t="n">
        <v>0</v>
      </c>
      <c r="N1635" t="n">
        <v>0</v>
      </c>
      <c r="O1635" t="n">
        <v>0</v>
      </c>
      <c r="P1635" t="n">
        <v>0</v>
      </c>
      <c r="Q1635" t="n">
        <v>0</v>
      </c>
      <c r="R1635" s="2" t="inlineStr"/>
    </row>
    <row r="1636" ht="15" customHeight="1">
      <c r="A1636" t="inlineStr">
        <is>
          <t>A 56485-2022</t>
        </is>
      </c>
      <c r="B1636" s="1" t="n">
        <v>44887</v>
      </c>
      <c r="C1636" s="1" t="n">
        <v>45960</v>
      </c>
      <c r="D1636" t="inlineStr">
        <is>
          <t>VÄSTERNORRLANDS LÄN</t>
        </is>
      </c>
      <c r="E1636" t="inlineStr">
        <is>
          <t>ÖRNSKÖLDSVIK</t>
        </is>
      </c>
      <c r="G1636" t="n">
        <v>4.5</v>
      </c>
      <c r="H1636" t="n">
        <v>0</v>
      </c>
      <c r="I1636" t="n">
        <v>0</v>
      </c>
      <c r="J1636" t="n">
        <v>0</v>
      </c>
      <c r="K1636" t="n">
        <v>0</v>
      </c>
      <c r="L1636" t="n">
        <v>0</v>
      </c>
      <c r="M1636" t="n">
        <v>0</v>
      </c>
      <c r="N1636" t="n">
        <v>0</v>
      </c>
      <c r="O1636" t="n">
        <v>0</v>
      </c>
      <c r="P1636" t="n">
        <v>0</v>
      </c>
      <c r="Q1636" t="n">
        <v>0</v>
      </c>
      <c r="R1636" s="2" t="inlineStr"/>
    </row>
    <row r="1637" ht="15" customHeight="1">
      <c r="A1637" t="inlineStr">
        <is>
          <t>A 50888-2023</t>
        </is>
      </c>
      <c r="B1637" s="1" t="n">
        <v>45218.39269675926</v>
      </c>
      <c r="C1637" s="1" t="n">
        <v>45960</v>
      </c>
      <c r="D1637" t="inlineStr">
        <is>
          <t>VÄSTERNORRLANDS LÄN</t>
        </is>
      </c>
      <c r="E1637" t="inlineStr">
        <is>
          <t>ÖRNSKÖLDSVIK</t>
        </is>
      </c>
      <c r="G1637" t="n">
        <v>1.2</v>
      </c>
      <c r="H1637" t="n">
        <v>0</v>
      </c>
      <c r="I1637" t="n">
        <v>0</v>
      </c>
      <c r="J1637" t="n">
        <v>0</v>
      </c>
      <c r="K1637" t="n">
        <v>0</v>
      </c>
      <c r="L1637" t="n">
        <v>0</v>
      </c>
      <c r="M1637" t="n">
        <v>0</v>
      </c>
      <c r="N1637" t="n">
        <v>0</v>
      </c>
      <c r="O1637" t="n">
        <v>0</v>
      </c>
      <c r="P1637" t="n">
        <v>0</v>
      </c>
      <c r="Q1637" t="n">
        <v>0</v>
      </c>
      <c r="R1637" s="2" t="inlineStr"/>
    </row>
    <row r="1638" ht="15" customHeight="1">
      <c r="A1638" t="inlineStr">
        <is>
          <t>A 342-2024</t>
        </is>
      </c>
      <c r="B1638" s="1" t="n">
        <v>45295</v>
      </c>
      <c r="C1638" s="1" t="n">
        <v>45960</v>
      </c>
      <c r="D1638" t="inlineStr">
        <is>
          <t>VÄSTERNORRLANDS LÄN</t>
        </is>
      </c>
      <c r="E1638" t="inlineStr">
        <is>
          <t>ÖRNSKÖLDSVIK</t>
        </is>
      </c>
      <c r="G1638" t="n">
        <v>1.4</v>
      </c>
      <c r="H1638" t="n">
        <v>0</v>
      </c>
      <c r="I1638" t="n">
        <v>0</v>
      </c>
      <c r="J1638" t="n">
        <v>0</v>
      </c>
      <c r="K1638" t="n">
        <v>0</v>
      </c>
      <c r="L1638" t="n">
        <v>0</v>
      </c>
      <c r="M1638" t="n">
        <v>0</v>
      </c>
      <c r="N1638" t="n">
        <v>0</v>
      </c>
      <c r="O1638" t="n">
        <v>0</v>
      </c>
      <c r="P1638" t="n">
        <v>0</v>
      </c>
      <c r="Q1638" t="n">
        <v>0</v>
      </c>
      <c r="R1638" s="2" t="inlineStr"/>
    </row>
    <row r="1639" ht="15" customHeight="1">
      <c r="A1639" t="inlineStr">
        <is>
          <t>A 47053-2025</t>
        </is>
      </c>
      <c r="B1639" s="1" t="n">
        <v>45929.61850694445</v>
      </c>
      <c r="C1639" s="1" t="n">
        <v>45960</v>
      </c>
      <c r="D1639" t="inlineStr">
        <is>
          <t>VÄSTERNORRLANDS LÄN</t>
        </is>
      </c>
      <c r="E1639" t="inlineStr">
        <is>
          <t>ÖRNSKÖLDSVIK</t>
        </is>
      </c>
      <c r="F1639" t="inlineStr">
        <is>
          <t>Holmen skog AB</t>
        </is>
      </c>
      <c r="G1639" t="n">
        <v>8.800000000000001</v>
      </c>
      <c r="H1639" t="n">
        <v>0</v>
      </c>
      <c r="I1639" t="n">
        <v>0</v>
      </c>
      <c r="J1639" t="n">
        <v>0</v>
      </c>
      <c r="K1639" t="n">
        <v>0</v>
      </c>
      <c r="L1639" t="n">
        <v>0</v>
      </c>
      <c r="M1639" t="n">
        <v>0</v>
      </c>
      <c r="N1639" t="n">
        <v>0</v>
      </c>
      <c r="O1639" t="n">
        <v>0</v>
      </c>
      <c r="P1639" t="n">
        <v>0</v>
      </c>
      <c r="Q1639" t="n">
        <v>0</v>
      </c>
      <c r="R1639" s="2" t="inlineStr"/>
    </row>
    <row r="1640" ht="15" customHeight="1">
      <c r="A1640" t="inlineStr">
        <is>
          <t>A 436-2024</t>
        </is>
      </c>
      <c r="B1640" s="1" t="n">
        <v>45296.59412037037</v>
      </c>
      <c r="C1640" s="1" t="n">
        <v>45960</v>
      </c>
      <c r="D1640" t="inlineStr">
        <is>
          <t>VÄSTERNORRLANDS LÄN</t>
        </is>
      </c>
      <c r="E1640" t="inlineStr">
        <is>
          <t>ÖRNSKÖLDSVIK</t>
        </is>
      </c>
      <c r="F1640" t="inlineStr">
        <is>
          <t>Holmen skog AB</t>
        </is>
      </c>
      <c r="G1640" t="n">
        <v>4.1</v>
      </c>
      <c r="H1640" t="n">
        <v>0</v>
      </c>
      <c r="I1640" t="n">
        <v>0</v>
      </c>
      <c r="J1640" t="n">
        <v>0</v>
      </c>
      <c r="K1640" t="n">
        <v>0</v>
      </c>
      <c r="L1640" t="n">
        <v>0</v>
      </c>
      <c r="M1640" t="n">
        <v>0</v>
      </c>
      <c r="N1640" t="n">
        <v>0</v>
      </c>
      <c r="O1640" t="n">
        <v>0</v>
      </c>
      <c r="P1640" t="n">
        <v>0</v>
      </c>
      <c r="Q1640" t="n">
        <v>0</v>
      </c>
      <c r="R1640" s="2" t="inlineStr"/>
    </row>
    <row r="1641" ht="15" customHeight="1">
      <c r="A1641" t="inlineStr">
        <is>
          <t>A 3856-2025</t>
        </is>
      </c>
      <c r="B1641" s="1" t="n">
        <v>45682</v>
      </c>
      <c r="C1641" s="1" t="n">
        <v>45960</v>
      </c>
      <c r="D1641" t="inlineStr">
        <is>
          <t>VÄSTERNORRLANDS LÄN</t>
        </is>
      </c>
      <c r="E1641" t="inlineStr">
        <is>
          <t>ÖRNSKÖLDSVIK</t>
        </is>
      </c>
      <c r="G1641" t="n">
        <v>3.2</v>
      </c>
      <c r="H1641" t="n">
        <v>0</v>
      </c>
      <c r="I1641" t="n">
        <v>0</v>
      </c>
      <c r="J1641" t="n">
        <v>0</v>
      </c>
      <c r="K1641" t="n">
        <v>0</v>
      </c>
      <c r="L1641" t="n">
        <v>0</v>
      </c>
      <c r="M1641" t="n">
        <v>0</v>
      </c>
      <c r="N1641" t="n">
        <v>0</v>
      </c>
      <c r="O1641" t="n">
        <v>0</v>
      </c>
      <c r="P1641" t="n">
        <v>0</v>
      </c>
      <c r="Q1641" t="n">
        <v>0</v>
      </c>
      <c r="R1641" s="2" t="inlineStr"/>
    </row>
    <row r="1642" ht="15" customHeight="1">
      <c r="A1642" t="inlineStr">
        <is>
          <t>A 38307-2024</t>
        </is>
      </c>
      <c r="B1642" s="1" t="n">
        <v>45545.64277777778</v>
      </c>
      <c r="C1642" s="1" t="n">
        <v>45960</v>
      </c>
      <c r="D1642" t="inlineStr">
        <is>
          <t>VÄSTERNORRLANDS LÄN</t>
        </is>
      </c>
      <c r="E1642" t="inlineStr">
        <is>
          <t>ÖRNSKÖLDSVIK</t>
        </is>
      </c>
      <c r="F1642" t="inlineStr">
        <is>
          <t>Holmen skog AB</t>
        </is>
      </c>
      <c r="G1642" t="n">
        <v>1.7</v>
      </c>
      <c r="H1642" t="n">
        <v>0</v>
      </c>
      <c r="I1642" t="n">
        <v>0</v>
      </c>
      <c r="J1642" t="n">
        <v>0</v>
      </c>
      <c r="K1642" t="n">
        <v>0</v>
      </c>
      <c r="L1642" t="n">
        <v>0</v>
      </c>
      <c r="M1642" t="n">
        <v>0</v>
      </c>
      <c r="N1642" t="n">
        <v>0</v>
      </c>
      <c r="O1642" t="n">
        <v>0</v>
      </c>
      <c r="P1642" t="n">
        <v>0</v>
      </c>
      <c r="Q1642" t="n">
        <v>0</v>
      </c>
      <c r="R1642" s="2" t="inlineStr"/>
    </row>
    <row r="1643" ht="15" customHeight="1">
      <c r="A1643" t="inlineStr">
        <is>
          <t>A 20153-2025</t>
        </is>
      </c>
      <c r="B1643" s="1" t="n">
        <v>45772.55599537037</v>
      </c>
      <c r="C1643" s="1" t="n">
        <v>45960</v>
      </c>
      <c r="D1643" t="inlineStr">
        <is>
          <t>VÄSTERNORRLANDS LÄN</t>
        </is>
      </c>
      <c r="E1643" t="inlineStr">
        <is>
          <t>ÖRNSKÖLDSVIK</t>
        </is>
      </c>
      <c r="G1643" t="n">
        <v>1.7</v>
      </c>
      <c r="H1643" t="n">
        <v>0</v>
      </c>
      <c r="I1643" t="n">
        <v>0</v>
      </c>
      <c r="J1643" t="n">
        <v>0</v>
      </c>
      <c r="K1643" t="n">
        <v>0</v>
      </c>
      <c r="L1643" t="n">
        <v>0</v>
      </c>
      <c r="M1643" t="n">
        <v>0</v>
      </c>
      <c r="N1643" t="n">
        <v>0</v>
      </c>
      <c r="O1643" t="n">
        <v>0</v>
      </c>
      <c r="P1643" t="n">
        <v>0</v>
      </c>
      <c r="Q1643" t="n">
        <v>0</v>
      </c>
      <c r="R1643" s="2" t="inlineStr"/>
    </row>
    <row r="1644" ht="15" customHeight="1">
      <c r="A1644" t="inlineStr">
        <is>
          <t>A 50369-2023</t>
        </is>
      </c>
      <c r="B1644" s="1" t="n">
        <v>45209</v>
      </c>
      <c r="C1644" s="1" t="n">
        <v>45960</v>
      </c>
      <c r="D1644" t="inlineStr">
        <is>
          <t>VÄSTERNORRLANDS LÄN</t>
        </is>
      </c>
      <c r="E1644" t="inlineStr">
        <is>
          <t>ÖRNSKÖLDSVIK</t>
        </is>
      </c>
      <c r="G1644" t="n">
        <v>1.5</v>
      </c>
      <c r="H1644" t="n">
        <v>0</v>
      </c>
      <c r="I1644" t="n">
        <v>0</v>
      </c>
      <c r="J1644" t="n">
        <v>0</v>
      </c>
      <c r="K1644" t="n">
        <v>0</v>
      </c>
      <c r="L1644" t="n">
        <v>0</v>
      </c>
      <c r="M1644" t="n">
        <v>0</v>
      </c>
      <c r="N1644" t="n">
        <v>0</v>
      </c>
      <c r="O1644" t="n">
        <v>0</v>
      </c>
      <c r="P1644" t="n">
        <v>0</v>
      </c>
      <c r="Q1644" t="n">
        <v>0</v>
      </c>
      <c r="R1644" s="2" t="inlineStr"/>
    </row>
    <row r="1645" ht="15" customHeight="1">
      <c r="A1645" t="inlineStr">
        <is>
          <t>A 27468-2023</t>
        </is>
      </c>
      <c r="B1645" s="1" t="n">
        <v>45097</v>
      </c>
      <c r="C1645" s="1" t="n">
        <v>45960</v>
      </c>
      <c r="D1645" t="inlineStr">
        <is>
          <t>VÄSTERNORRLANDS LÄN</t>
        </is>
      </c>
      <c r="E1645" t="inlineStr">
        <is>
          <t>ÖRNSKÖLDSVIK</t>
        </is>
      </c>
      <c r="F1645" t="inlineStr">
        <is>
          <t>Holmen skog AB</t>
        </is>
      </c>
      <c r="G1645" t="n">
        <v>2.1</v>
      </c>
      <c r="H1645" t="n">
        <v>0</v>
      </c>
      <c r="I1645" t="n">
        <v>0</v>
      </c>
      <c r="J1645" t="n">
        <v>0</v>
      </c>
      <c r="K1645" t="n">
        <v>0</v>
      </c>
      <c r="L1645" t="n">
        <v>0</v>
      </c>
      <c r="M1645" t="n">
        <v>0</v>
      </c>
      <c r="N1645" t="n">
        <v>0</v>
      </c>
      <c r="O1645" t="n">
        <v>0</v>
      </c>
      <c r="P1645" t="n">
        <v>0</v>
      </c>
      <c r="Q1645" t="n">
        <v>0</v>
      </c>
      <c r="R1645" s="2" t="inlineStr"/>
    </row>
    <row r="1646" ht="15" customHeight="1">
      <c r="A1646" t="inlineStr">
        <is>
          <t>A 38501-2025</t>
        </is>
      </c>
      <c r="B1646" s="1" t="n">
        <v>45884.3789699074</v>
      </c>
      <c r="C1646" s="1" t="n">
        <v>45960</v>
      </c>
      <c r="D1646" t="inlineStr">
        <is>
          <t>VÄSTERNORRLANDS LÄN</t>
        </is>
      </c>
      <c r="E1646" t="inlineStr">
        <is>
          <t>ÖRNSKÖLDSVIK</t>
        </is>
      </c>
      <c r="F1646" t="inlineStr">
        <is>
          <t>Holmen skog AB</t>
        </is>
      </c>
      <c r="G1646" t="n">
        <v>9.699999999999999</v>
      </c>
      <c r="H1646" t="n">
        <v>0</v>
      </c>
      <c r="I1646" t="n">
        <v>0</v>
      </c>
      <c r="J1646" t="n">
        <v>0</v>
      </c>
      <c r="K1646" t="n">
        <v>0</v>
      </c>
      <c r="L1646" t="n">
        <v>0</v>
      </c>
      <c r="M1646" t="n">
        <v>0</v>
      </c>
      <c r="N1646" t="n">
        <v>0</v>
      </c>
      <c r="O1646" t="n">
        <v>0</v>
      </c>
      <c r="P1646" t="n">
        <v>0</v>
      </c>
      <c r="Q1646" t="n">
        <v>0</v>
      </c>
      <c r="R1646" s="2" t="inlineStr"/>
    </row>
    <row r="1647" ht="15" customHeight="1">
      <c r="A1647" t="inlineStr">
        <is>
          <t>A 47438-2024</t>
        </is>
      </c>
      <c r="B1647" s="1" t="n">
        <v>45587</v>
      </c>
      <c r="C1647" s="1" t="n">
        <v>45960</v>
      </c>
      <c r="D1647" t="inlineStr">
        <is>
          <t>VÄSTERNORRLANDS LÄN</t>
        </is>
      </c>
      <c r="E1647" t="inlineStr">
        <is>
          <t>ÖRNSKÖLDSVIK</t>
        </is>
      </c>
      <c r="G1647" t="n">
        <v>11.8</v>
      </c>
      <c r="H1647" t="n">
        <v>0</v>
      </c>
      <c r="I1647" t="n">
        <v>0</v>
      </c>
      <c r="J1647" t="n">
        <v>0</v>
      </c>
      <c r="K1647" t="n">
        <v>0</v>
      </c>
      <c r="L1647" t="n">
        <v>0</v>
      </c>
      <c r="M1647" t="n">
        <v>0</v>
      </c>
      <c r="N1647" t="n">
        <v>0</v>
      </c>
      <c r="O1647" t="n">
        <v>0</v>
      </c>
      <c r="P1647" t="n">
        <v>0</v>
      </c>
      <c r="Q1647" t="n">
        <v>0</v>
      </c>
      <c r="R1647" s="2" t="inlineStr"/>
    </row>
    <row r="1648" ht="15" customHeight="1">
      <c r="A1648" t="inlineStr">
        <is>
          <t>A 62484-2023</t>
        </is>
      </c>
      <c r="B1648" s="1" t="n">
        <v>45268.57909722222</v>
      </c>
      <c r="C1648" s="1" t="n">
        <v>45960</v>
      </c>
      <c r="D1648" t="inlineStr">
        <is>
          <t>VÄSTERNORRLANDS LÄN</t>
        </is>
      </c>
      <c r="E1648" t="inlineStr">
        <is>
          <t>ÖRNSKÖLDSVIK</t>
        </is>
      </c>
      <c r="G1648" t="n">
        <v>2.9</v>
      </c>
      <c r="H1648" t="n">
        <v>0</v>
      </c>
      <c r="I1648" t="n">
        <v>0</v>
      </c>
      <c r="J1648" t="n">
        <v>0</v>
      </c>
      <c r="K1648" t="n">
        <v>0</v>
      </c>
      <c r="L1648" t="n">
        <v>0</v>
      </c>
      <c r="M1648" t="n">
        <v>0</v>
      </c>
      <c r="N1648" t="n">
        <v>0</v>
      </c>
      <c r="O1648" t="n">
        <v>0</v>
      </c>
      <c r="P1648" t="n">
        <v>0</v>
      </c>
      <c r="Q1648" t="n">
        <v>0</v>
      </c>
      <c r="R1648" s="2" t="inlineStr"/>
    </row>
    <row r="1649" ht="15" customHeight="1">
      <c r="A1649" t="inlineStr">
        <is>
          <t>A 37873-2024</t>
        </is>
      </c>
      <c r="B1649" s="1" t="n">
        <v>45544</v>
      </c>
      <c r="C1649" s="1" t="n">
        <v>45960</v>
      </c>
      <c r="D1649" t="inlineStr">
        <is>
          <t>VÄSTERNORRLANDS LÄN</t>
        </is>
      </c>
      <c r="E1649" t="inlineStr">
        <is>
          <t>ÖRNSKÖLDSVIK</t>
        </is>
      </c>
      <c r="G1649" t="n">
        <v>12.3</v>
      </c>
      <c r="H1649" t="n">
        <v>0</v>
      </c>
      <c r="I1649" t="n">
        <v>0</v>
      </c>
      <c r="J1649" t="n">
        <v>0</v>
      </c>
      <c r="K1649" t="n">
        <v>0</v>
      </c>
      <c r="L1649" t="n">
        <v>0</v>
      </c>
      <c r="M1649" t="n">
        <v>0</v>
      </c>
      <c r="N1649" t="n">
        <v>0</v>
      </c>
      <c r="O1649" t="n">
        <v>0</v>
      </c>
      <c r="P1649" t="n">
        <v>0</v>
      </c>
      <c r="Q1649" t="n">
        <v>0</v>
      </c>
      <c r="R1649" s="2" t="inlineStr"/>
    </row>
    <row r="1650" ht="15" customHeight="1">
      <c r="A1650" t="inlineStr">
        <is>
          <t>A 46941-2025</t>
        </is>
      </c>
      <c r="B1650" s="1" t="n">
        <v>45929.45567129629</v>
      </c>
      <c r="C1650" s="1" t="n">
        <v>45960</v>
      </c>
      <c r="D1650" t="inlineStr">
        <is>
          <t>VÄSTERNORRLANDS LÄN</t>
        </is>
      </c>
      <c r="E1650" t="inlineStr">
        <is>
          <t>ÖRNSKÖLDSVIK</t>
        </is>
      </c>
      <c r="F1650" t="inlineStr">
        <is>
          <t>Holmen skog AB</t>
        </is>
      </c>
      <c r="G1650" t="n">
        <v>10.8</v>
      </c>
      <c r="H1650" t="n">
        <v>0</v>
      </c>
      <c r="I1650" t="n">
        <v>0</v>
      </c>
      <c r="J1650" t="n">
        <v>0</v>
      </c>
      <c r="K1650" t="n">
        <v>0</v>
      </c>
      <c r="L1650" t="n">
        <v>0</v>
      </c>
      <c r="M1650" t="n">
        <v>0</v>
      </c>
      <c r="N1650" t="n">
        <v>0</v>
      </c>
      <c r="O1650" t="n">
        <v>0</v>
      </c>
      <c r="P1650" t="n">
        <v>0</v>
      </c>
      <c r="Q1650" t="n">
        <v>0</v>
      </c>
      <c r="R1650" s="2" t="inlineStr"/>
    </row>
    <row r="1651" ht="15" customHeight="1">
      <c r="A1651" t="inlineStr">
        <is>
          <t>A 31244-2023</t>
        </is>
      </c>
      <c r="B1651" s="1" t="n">
        <v>45114.35319444445</v>
      </c>
      <c r="C1651" s="1" t="n">
        <v>45960</v>
      </c>
      <c r="D1651" t="inlineStr">
        <is>
          <t>VÄSTERNORRLANDS LÄN</t>
        </is>
      </c>
      <c r="E1651" t="inlineStr">
        <is>
          <t>ÖRNSKÖLDSVIK</t>
        </is>
      </c>
      <c r="F1651" t="inlineStr">
        <is>
          <t>Holmen skog AB</t>
        </is>
      </c>
      <c r="G1651" t="n">
        <v>1.6</v>
      </c>
      <c r="H1651" t="n">
        <v>0</v>
      </c>
      <c r="I1651" t="n">
        <v>0</v>
      </c>
      <c r="J1651" t="n">
        <v>0</v>
      </c>
      <c r="K1651" t="n">
        <v>0</v>
      </c>
      <c r="L1651" t="n">
        <v>0</v>
      </c>
      <c r="M1651" t="n">
        <v>0</v>
      </c>
      <c r="N1651" t="n">
        <v>0</v>
      </c>
      <c r="O1651" t="n">
        <v>0</v>
      </c>
      <c r="P1651" t="n">
        <v>0</v>
      </c>
      <c r="Q1651" t="n">
        <v>0</v>
      </c>
      <c r="R1651" s="2" t="inlineStr"/>
    </row>
    <row r="1652" ht="15" customHeight="1">
      <c r="A1652" t="inlineStr">
        <is>
          <t>A 61120-2024</t>
        </is>
      </c>
      <c r="B1652" s="1" t="n">
        <v>45645.57042824074</v>
      </c>
      <c r="C1652" s="1" t="n">
        <v>45960</v>
      </c>
      <c r="D1652" t="inlineStr">
        <is>
          <t>VÄSTERNORRLANDS LÄN</t>
        </is>
      </c>
      <c r="E1652" t="inlineStr">
        <is>
          <t>ÖRNSKÖLDSVIK</t>
        </is>
      </c>
      <c r="G1652" t="n">
        <v>2.7</v>
      </c>
      <c r="H1652" t="n">
        <v>0</v>
      </c>
      <c r="I1652" t="n">
        <v>0</v>
      </c>
      <c r="J1652" t="n">
        <v>0</v>
      </c>
      <c r="K1652" t="n">
        <v>0</v>
      </c>
      <c r="L1652" t="n">
        <v>0</v>
      </c>
      <c r="M1652" t="n">
        <v>0</v>
      </c>
      <c r="N1652" t="n">
        <v>0</v>
      </c>
      <c r="O1652" t="n">
        <v>0</v>
      </c>
      <c r="P1652" t="n">
        <v>0</v>
      </c>
      <c r="Q1652" t="n">
        <v>0</v>
      </c>
      <c r="R1652" s="2" t="inlineStr"/>
    </row>
    <row r="1653" ht="15" customHeight="1">
      <c r="A1653" t="inlineStr">
        <is>
          <t>A 61146-2024</t>
        </is>
      </c>
      <c r="B1653" s="1" t="n">
        <v>45645.58689814815</v>
      </c>
      <c r="C1653" s="1" t="n">
        <v>45960</v>
      </c>
      <c r="D1653" t="inlineStr">
        <is>
          <t>VÄSTERNORRLANDS LÄN</t>
        </is>
      </c>
      <c r="E1653" t="inlineStr">
        <is>
          <t>ÖRNSKÖLDSVIK</t>
        </is>
      </c>
      <c r="G1653" t="n">
        <v>1.6</v>
      </c>
      <c r="H1653" t="n">
        <v>0</v>
      </c>
      <c r="I1653" t="n">
        <v>0</v>
      </c>
      <c r="J1653" t="n">
        <v>0</v>
      </c>
      <c r="K1653" t="n">
        <v>0</v>
      </c>
      <c r="L1653" t="n">
        <v>0</v>
      </c>
      <c r="M1653" t="n">
        <v>0</v>
      </c>
      <c r="N1653" t="n">
        <v>0</v>
      </c>
      <c r="O1653" t="n">
        <v>0</v>
      </c>
      <c r="P1653" t="n">
        <v>0</v>
      </c>
      <c r="Q1653" t="n">
        <v>0</v>
      </c>
      <c r="R1653" s="2" t="inlineStr"/>
    </row>
    <row r="1654" ht="15" customHeight="1">
      <c r="A1654" t="inlineStr">
        <is>
          <t>A 61147-2024</t>
        </is>
      </c>
      <c r="B1654" s="1" t="n">
        <v>45645.5871412037</v>
      </c>
      <c r="C1654" s="1" t="n">
        <v>45960</v>
      </c>
      <c r="D1654" t="inlineStr">
        <is>
          <t>VÄSTERNORRLANDS LÄN</t>
        </is>
      </c>
      <c r="E1654" t="inlineStr">
        <is>
          <t>ÖRNSKÖLDSVIK</t>
        </is>
      </c>
      <c r="G1654" t="n">
        <v>0.6</v>
      </c>
      <c r="H1654" t="n">
        <v>0</v>
      </c>
      <c r="I1654" t="n">
        <v>0</v>
      </c>
      <c r="J1654" t="n">
        <v>0</v>
      </c>
      <c r="K1654" t="n">
        <v>0</v>
      </c>
      <c r="L1654" t="n">
        <v>0</v>
      </c>
      <c r="M1654" t="n">
        <v>0</v>
      </c>
      <c r="N1654" t="n">
        <v>0</v>
      </c>
      <c r="O1654" t="n">
        <v>0</v>
      </c>
      <c r="P1654" t="n">
        <v>0</v>
      </c>
      <c r="Q1654" t="n">
        <v>0</v>
      </c>
      <c r="R1654" s="2" t="inlineStr"/>
    </row>
    <row r="1655" ht="15" customHeight="1">
      <c r="A1655" t="inlineStr">
        <is>
          <t>A 68866-2021</t>
        </is>
      </c>
      <c r="B1655" s="1" t="n">
        <v>44529</v>
      </c>
      <c r="C1655" s="1" t="n">
        <v>45960</v>
      </c>
      <c r="D1655" t="inlineStr">
        <is>
          <t>VÄSTERNORRLANDS LÄN</t>
        </is>
      </c>
      <c r="E1655" t="inlineStr">
        <is>
          <t>ÖRNSKÖLDSVIK</t>
        </is>
      </c>
      <c r="G1655" t="n">
        <v>0.9</v>
      </c>
      <c r="H1655" t="n">
        <v>0</v>
      </c>
      <c r="I1655" t="n">
        <v>0</v>
      </c>
      <c r="J1655" t="n">
        <v>0</v>
      </c>
      <c r="K1655" t="n">
        <v>0</v>
      </c>
      <c r="L1655" t="n">
        <v>0</v>
      </c>
      <c r="M1655" t="n">
        <v>0</v>
      </c>
      <c r="N1655" t="n">
        <v>0</v>
      </c>
      <c r="O1655" t="n">
        <v>0</v>
      </c>
      <c r="P1655" t="n">
        <v>0</v>
      </c>
      <c r="Q1655" t="n">
        <v>0</v>
      </c>
      <c r="R1655" s="2" t="inlineStr"/>
    </row>
    <row r="1656" ht="15" customHeight="1">
      <c r="A1656" t="inlineStr">
        <is>
          <t>A 55684-2024</t>
        </is>
      </c>
      <c r="B1656" s="1" t="n">
        <v>45622.66326388889</v>
      </c>
      <c r="C1656" s="1" t="n">
        <v>45960</v>
      </c>
      <c r="D1656" t="inlineStr">
        <is>
          <t>VÄSTERNORRLANDS LÄN</t>
        </is>
      </c>
      <c r="E1656" t="inlineStr">
        <is>
          <t>ÖRNSKÖLDSVIK</t>
        </is>
      </c>
      <c r="G1656" t="n">
        <v>2.8</v>
      </c>
      <c r="H1656" t="n">
        <v>0</v>
      </c>
      <c r="I1656" t="n">
        <v>0</v>
      </c>
      <c r="J1656" t="n">
        <v>0</v>
      </c>
      <c r="K1656" t="n">
        <v>0</v>
      </c>
      <c r="L1656" t="n">
        <v>0</v>
      </c>
      <c r="M1656" t="n">
        <v>0</v>
      </c>
      <c r="N1656" t="n">
        <v>0</v>
      </c>
      <c r="O1656" t="n">
        <v>0</v>
      </c>
      <c r="P1656" t="n">
        <v>0</v>
      </c>
      <c r="Q1656" t="n">
        <v>0</v>
      </c>
      <c r="R1656" s="2" t="inlineStr"/>
    </row>
    <row r="1657" ht="15" customHeight="1">
      <c r="A1657" t="inlineStr">
        <is>
          <t>A 8266-2025</t>
        </is>
      </c>
      <c r="B1657" s="1" t="n">
        <v>45708</v>
      </c>
      <c r="C1657" s="1" t="n">
        <v>45960</v>
      </c>
      <c r="D1657" t="inlineStr">
        <is>
          <t>VÄSTERNORRLANDS LÄN</t>
        </is>
      </c>
      <c r="E1657" t="inlineStr">
        <is>
          <t>ÖRNSKÖLDSVIK</t>
        </is>
      </c>
      <c r="G1657" t="n">
        <v>2.9</v>
      </c>
      <c r="H1657" t="n">
        <v>0</v>
      </c>
      <c r="I1657" t="n">
        <v>0</v>
      </c>
      <c r="J1657" t="n">
        <v>0</v>
      </c>
      <c r="K1657" t="n">
        <v>0</v>
      </c>
      <c r="L1657" t="n">
        <v>0</v>
      </c>
      <c r="M1657" t="n">
        <v>0</v>
      </c>
      <c r="N1657" t="n">
        <v>0</v>
      </c>
      <c r="O1657" t="n">
        <v>0</v>
      </c>
      <c r="P1657" t="n">
        <v>0</v>
      </c>
      <c r="Q1657" t="n">
        <v>0</v>
      </c>
      <c r="R1657" s="2" t="inlineStr"/>
    </row>
    <row r="1658" ht="15" customHeight="1">
      <c r="A1658" t="inlineStr">
        <is>
          <t>A 46707-2025</t>
        </is>
      </c>
      <c r="B1658" s="1" t="n">
        <v>45926.56895833334</v>
      </c>
      <c r="C1658" s="1" t="n">
        <v>45960</v>
      </c>
      <c r="D1658" t="inlineStr">
        <is>
          <t>VÄSTERNORRLANDS LÄN</t>
        </is>
      </c>
      <c r="E1658" t="inlineStr">
        <is>
          <t>ÖRNSKÖLDSVIK</t>
        </is>
      </c>
      <c r="G1658" t="n">
        <v>6</v>
      </c>
      <c r="H1658" t="n">
        <v>0</v>
      </c>
      <c r="I1658" t="n">
        <v>0</v>
      </c>
      <c r="J1658" t="n">
        <v>0</v>
      </c>
      <c r="K1658" t="n">
        <v>0</v>
      </c>
      <c r="L1658" t="n">
        <v>0</v>
      </c>
      <c r="M1658" t="n">
        <v>0</v>
      </c>
      <c r="N1658" t="n">
        <v>0</v>
      </c>
      <c r="O1658" t="n">
        <v>0</v>
      </c>
      <c r="P1658" t="n">
        <v>0</v>
      </c>
      <c r="Q1658" t="n">
        <v>0</v>
      </c>
      <c r="R1658" s="2" t="inlineStr"/>
    </row>
    <row r="1659" ht="15" customHeight="1">
      <c r="A1659" t="inlineStr">
        <is>
          <t>A 47982-2024</t>
        </is>
      </c>
      <c r="B1659" s="1" t="n">
        <v>45589.41234953704</v>
      </c>
      <c r="C1659" s="1" t="n">
        <v>45960</v>
      </c>
      <c r="D1659" t="inlineStr">
        <is>
          <t>VÄSTERNORRLANDS LÄN</t>
        </is>
      </c>
      <c r="E1659" t="inlineStr">
        <is>
          <t>ÖRNSKÖLDSVIK</t>
        </is>
      </c>
      <c r="F1659" t="inlineStr">
        <is>
          <t>Holmen skog AB</t>
        </is>
      </c>
      <c r="G1659" t="n">
        <v>5.5</v>
      </c>
      <c r="H1659" t="n">
        <v>0</v>
      </c>
      <c r="I1659" t="n">
        <v>0</v>
      </c>
      <c r="J1659" t="n">
        <v>0</v>
      </c>
      <c r="K1659" t="n">
        <v>0</v>
      </c>
      <c r="L1659" t="n">
        <v>0</v>
      </c>
      <c r="M1659" t="n">
        <v>0</v>
      </c>
      <c r="N1659" t="n">
        <v>0</v>
      </c>
      <c r="O1659" t="n">
        <v>0</v>
      </c>
      <c r="P1659" t="n">
        <v>0</v>
      </c>
      <c r="Q1659" t="n">
        <v>0</v>
      </c>
      <c r="R1659" s="2" t="inlineStr"/>
    </row>
    <row r="1660" ht="15" customHeight="1">
      <c r="A1660" t="inlineStr">
        <is>
          <t>A 38900-2025</t>
        </is>
      </c>
      <c r="B1660" s="1" t="n">
        <v>45884</v>
      </c>
      <c r="C1660" s="1" t="n">
        <v>45960</v>
      </c>
      <c r="D1660" t="inlineStr">
        <is>
          <t>VÄSTERNORRLANDS LÄN</t>
        </is>
      </c>
      <c r="E1660" t="inlineStr">
        <is>
          <t>ÖRNSKÖLDSVIK</t>
        </is>
      </c>
      <c r="G1660" t="n">
        <v>0.8</v>
      </c>
      <c r="H1660" t="n">
        <v>0</v>
      </c>
      <c r="I1660" t="n">
        <v>0</v>
      </c>
      <c r="J1660" t="n">
        <v>0</v>
      </c>
      <c r="K1660" t="n">
        <v>0</v>
      </c>
      <c r="L1660" t="n">
        <v>0</v>
      </c>
      <c r="M1660" t="n">
        <v>0</v>
      </c>
      <c r="N1660" t="n">
        <v>0</v>
      </c>
      <c r="O1660" t="n">
        <v>0</v>
      </c>
      <c r="P1660" t="n">
        <v>0</v>
      </c>
      <c r="Q1660" t="n">
        <v>0</v>
      </c>
      <c r="R1660" s="2" t="inlineStr"/>
    </row>
    <row r="1661" ht="15" customHeight="1">
      <c r="A1661" t="inlineStr">
        <is>
          <t>A 20286-2024</t>
        </is>
      </c>
      <c r="B1661" s="1" t="n">
        <v>45435.22626157408</v>
      </c>
      <c r="C1661" s="1" t="n">
        <v>45960</v>
      </c>
      <c r="D1661" t="inlineStr">
        <is>
          <t>VÄSTERNORRLANDS LÄN</t>
        </is>
      </c>
      <c r="E1661" t="inlineStr">
        <is>
          <t>ÖRNSKÖLDSVIK</t>
        </is>
      </c>
      <c r="F1661" t="inlineStr">
        <is>
          <t>Holmen skog AB</t>
        </is>
      </c>
      <c r="G1661" t="n">
        <v>1.1</v>
      </c>
      <c r="H1661" t="n">
        <v>0</v>
      </c>
      <c r="I1661" t="n">
        <v>0</v>
      </c>
      <c r="J1661" t="n">
        <v>0</v>
      </c>
      <c r="K1661" t="n">
        <v>0</v>
      </c>
      <c r="L1661" t="n">
        <v>0</v>
      </c>
      <c r="M1661" t="n">
        <v>0</v>
      </c>
      <c r="N1661" t="n">
        <v>0</v>
      </c>
      <c r="O1661" t="n">
        <v>0</v>
      </c>
      <c r="P1661" t="n">
        <v>0</v>
      </c>
      <c r="Q1661" t="n">
        <v>0</v>
      </c>
      <c r="R1661" s="2" t="inlineStr"/>
    </row>
    <row r="1662" ht="15" customHeight="1">
      <c r="A1662" t="inlineStr">
        <is>
          <t>A 20322-2024</t>
        </is>
      </c>
      <c r="B1662" s="1" t="n">
        <v>45435.3975462963</v>
      </c>
      <c r="C1662" s="1" t="n">
        <v>45960</v>
      </c>
      <c r="D1662" t="inlineStr">
        <is>
          <t>VÄSTERNORRLANDS LÄN</t>
        </is>
      </c>
      <c r="E1662" t="inlineStr">
        <is>
          <t>ÖRNSKÖLDSVIK</t>
        </is>
      </c>
      <c r="F1662" t="inlineStr">
        <is>
          <t>Holmen skog AB</t>
        </is>
      </c>
      <c r="G1662" t="n">
        <v>1.9</v>
      </c>
      <c r="H1662" t="n">
        <v>0</v>
      </c>
      <c r="I1662" t="n">
        <v>0</v>
      </c>
      <c r="J1662" t="n">
        <v>0</v>
      </c>
      <c r="K1662" t="n">
        <v>0</v>
      </c>
      <c r="L1662" t="n">
        <v>0</v>
      </c>
      <c r="M1662" t="n">
        <v>0</v>
      </c>
      <c r="N1662" t="n">
        <v>0</v>
      </c>
      <c r="O1662" t="n">
        <v>0</v>
      </c>
      <c r="P1662" t="n">
        <v>0</v>
      </c>
      <c r="Q1662" t="n">
        <v>0</v>
      </c>
      <c r="R1662" s="2" t="inlineStr"/>
    </row>
    <row r="1663" ht="15" customHeight="1">
      <c r="A1663" t="inlineStr">
        <is>
          <t>A 20943-2023</t>
        </is>
      </c>
      <c r="B1663" s="1" t="n">
        <v>45061</v>
      </c>
      <c r="C1663" s="1" t="n">
        <v>45960</v>
      </c>
      <c r="D1663" t="inlineStr">
        <is>
          <t>VÄSTERNORRLANDS LÄN</t>
        </is>
      </c>
      <c r="E1663" t="inlineStr">
        <is>
          <t>ÖRNSKÖLDSVIK</t>
        </is>
      </c>
      <c r="G1663" t="n">
        <v>3.5</v>
      </c>
      <c r="H1663" t="n">
        <v>0</v>
      </c>
      <c r="I1663" t="n">
        <v>0</v>
      </c>
      <c r="J1663" t="n">
        <v>0</v>
      </c>
      <c r="K1663" t="n">
        <v>0</v>
      </c>
      <c r="L1663" t="n">
        <v>0</v>
      </c>
      <c r="M1663" t="n">
        <v>0</v>
      </c>
      <c r="N1663" t="n">
        <v>0</v>
      </c>
      <c r="O1663" t="n">
        <v>0</v>
      </c>
      <c r="P1663" t="n">
        <v>0</v>
      </c>
      <c r="Q1663" t="n">
        <v>0</v>
      </c>
      <c r="R1663" s="2" t="inlineStr"/>
    </row>
    <row r="1664" ht="15" customHeight="1">
      <c r="A1664" t="inlineStr">
        <is>
          <t>A 46709-2025</t>
        </is>
      </c>
      <c r="B1664" s="1" t="n">
        <v>45926.57254629629</v>
      </c>
      <c r="C1664" s="1" t="n">
        <v>45960</v>
      </c>
      <c r="D1664" t="inlineStr">
        <is>
          <t>VÄSTERNORRLANDS LÄN</t>
        </is>
      </c>
      <c r="E1664" t="inlineStr">
        <is>
          <t>ÖRNSKÖLDSVIK</t>
        </is>
      </c>
      <c r="G1664" t="n">
        <v>1.6</v>
      </c>
      <c r="H1664" t="n">
        <v>0</v>
      </c>
      <c r="I1664" t="n">
        <v>0</v>
      </c>
      <c r="J1664" t="n">
        <v>0</v>
      </c>
      <c r="K1664" t="n">
        <v>0</v>
      </c>
      <c r="L1664" t="n">
        <v>0</v>
      </c>
      <c r="M1664" t="n">
        <v>0</v>
      </c>
      <c r="N1664" t="n">
        <v>0</v>
      </c>
      <c r="O1664" t="n">
        <v>0</v>
      </c>
      <c r="P1664" t="n">
        <v>0</v>
      </c>
      <c r="Q1664" t="n">
        <v>0</v>
      </c>
      <c r="R1664" s="2" t="inlineStr"/>
    </row>
    <row r="1665" ht="15" customHeight="1">
      <c r="A1665" t="inlineStr">
        <is>
          <t>A 33583-2024</t>
        </is>
      </c>
      <c r="B1665" s="1" t="n">
        <v>45520.34469907408</v>
      </c>
      <c r="C1665" s="1" t="n">
        <v>45960</v>
      </c>
      <c r="D1665" t="inlineStr">
        <is>
          <t>VÄSTERNORRLANDS LÄN</t>
        </is>
      </c>
      <c r="E1665" t="inlineStr">
        <is>
          <t>ÖRNSKÖLDSVIK</t>
        </is>
      </c>
      <c r="G1665" t="n">
        <v>3.6</v>
      </c>
      <c r="H1665" t="n">
        <v>0</v>
      </c>
      <c r="I1665" t="n">
        <v>0</v>
      </c>
      <c r="J1665" t="n">
        <v>0</v>
      </c>
      <c r="K1665" t="n">
        <v>0</v>
      </c>
      <c r="L1665" t="n">
        <v>0</v>
      </c>
      <c r="M1665" t="n">
        <v>0</v>
      </c>
      <c r="N1665" t="n">
        <v>0</v>
      </c>
      <c r="O1665" t="n">
        <v>0</v>
      </c>
      <c r="P1665" t="n">
        <v>0</v>
      </c>
      <c r="Q1665" t="n">
        <v>0</v>
      </c>
      <c r="R1665" s="2" t="inlineStr"/>
    </row>
    <row r="1666" ht="15" customHeight="1">
      <c r="A1666" t="inlineStr">
        <is>
          <t>A 33616-2024</t>
        </is>
      </c>
      <c r="B1666" s="1" t="n">
        <v>45520.4027662037</v>
      </c>
      <c r="C1666" s="1" t="n">
        <v>45960</v>
      </c>
      <c r="D1666" t="inlineStr">
        <is>
          <t>VÄSTERNORRLANDS LÄN</t>
        </is>
      </c>
      <c r="E1666" t="inlineStr">
        <is>
          <t>ÖRNSKÖLDSVIK</t>
        </is>
      </c>
      <c r="G1666" t="n">
        <v>1</v>
      </c>
      <c r="H1666" t="n">
        <v>0</v>
      </c>
      <c r="I1666" t="n">
        <v>0</v>
      </c>
      <c r="J1666" t="n">
        <v>0</v>
      </c>
      <c r="K1666" t="n">
        <v>0</v>
      </c>
      <c r="L1666" t="n">
        <v>0</v>
      </c>
      <c r="M1666" t="n">
        <v>0</v>
      </c>
      <c r="N1666" t="n">
        <v>0</v>
      </c>
      <c r="O1666" t="n">
        <v>0</v>
      </c>
      <c r="P1666" t="n">
        <v>0</v>
      </c>
      <c r="Q1666" t="n">
        <v>0</v>
      </c>
      <c r="R1666" s="2" t="inlineStr"/>
    </row>
    <row r="1667" ht="15" customHeight="1">
      <c r="A1667" t="inlineStr">
        <is>
          <t>A 39423-2025</t>
        </is>
      </c>
      <c r="B1667" s="1" t="n">
        <v>45889.67226851852</v>
      </c>
      <c r="C1667" s="1" t="n">
        <v>45960</v>
      </c>
      <c r="D1667" t="inlineStr">
        <is>
          <t>VÄSTERNORRLANDS LÄN</t>
        </is>
      </c>
      <c r="E1667" t="inlineStr">
        <is>
          <t>ÖRNSKÖLDSVIK</t>
        </is>
      </c>
      <c r="F1667" t="inlineStr">
        <is>
          <t>Holmen skog AB</t>
        </is>
      </c>
      <c r="G1667" t="n">
        <v>5</v>
      </c>
      <c r="H1667" t="n">
        <v>0</v>
      </c>
      <c r="I1667" t="n">
        <v>0</v>
      </c>
      <c r="J1667" t="n">
        <v>0</v>
      </c>
      <c r="K1667" t="n">
        <v>0</v>
      </c>
      <c r="L1667" t="n">
        <v>0</v>
      </c>
      <c r="M1667" t="n">
        <v>0</v>
      </c>
      <c r="N1667" t="n">
        <v>0</v>
      </c>
      <c r="O1667" t="n">
        <v>0</v>
      </c>
      <c r="P1667" t="n">
        <v>0</v>
      </c>
      <c r="Q1667" t="n">
        <v>0</v>
      </c>
      <c r="R1667" s="2" t="inlineStr"/>
    </row>
    <row r="1668" ht="15" customHeight="1">
      <c r="A1668" t="inlineStr">
        <is>
          <t>A 47757-2025</t>
        </is>
      </c>
      <c r="B1668" s="1" t="n">
        <v>45931.66871527778</v>
      </c>
      <c r="C1668" s="1" t="n">
        <v>45960</v>
      </c>
      <c r="D1668" t="inlineStr">
        <is>
          <t>VÄSTERNORRLANDS LÄN</t>
        </is>
      </c>
      <c r="E1668" t="inlineStr">
        <is>
          <t>ÖRNSKÖLDSVIK</t>
        </is>
      </c>
      <c r="F1668" t="inlineStr">
        <is>
          <t>Holmen skog AB</t>
        </is>
      </c>
      <c r="G1668" t="n">
        <v>5.3</v>
      </c>
      <c r="H1668" t="n">
        <v>0</v>
      </c>
      <c r="I1668" t="n">
        <v>0</v>
      </c>
      <c r="J1668" t="n">
        <v>0</v>
      </c>
      <c r="K1668" t="n">
        <v>0</v>
      </c>
      <c r="L1668" t="n">
        <v>0</v>
      </c>
      <c r="M1668" t="n">
        <v>0</v>
      </c>
      <c r="N1668" t="n">
        <v>0</v>
      </c>
      <c r="O1668" t="n">
        <v>0</v>
      </c>
      <c r="P1668" t="n">
        <v>0</v>
      </c>
      <c r="Q1668" t="n">
        <v>0</v>
      </c>
      <c r="R1668" s="2" t="inlineStr"/>
    </row>
    <row r="1669" ht="15" customHeight="1">
      <c r="A1669" t="inlineStr">
        <is>
          <t>A 47301-2025</t>
        </is>
      </c>
      <c r="B1669" s="1" t="n">
        <v>45930.50574074074</v>
      </c>
      <c r="C1669" s="1" t="n">
        <v>45960</v>
      </c>
      <c r="D1669" t="inlineStr">
        <is>
          <t>VÄSTERNORRLANDS LÄN</t>
        </is>
      </c>
      <c r="E1669" t="inlineStr">
        <is>
          <t>ÖRNSKÖLDSVIK</t>
        </is>
      </c>
      <c r="F1669" t="inlineStr">
        <is>
          <t>Holmen skog AB</t>
        </is>
      </c>
      <c r="G1669" t="n">
        <v>3.3</v>
      </c>
      <c r="H1669" t="n">
        <v>0</v>
      </c>
      <c r="I1669" t="n">
        <v>0</v>
      </c>
      <c r="J1669" t="n">
        <v>0</v>
      </c>
      <c r="K1669" t="n">
        <v>0</v>
      </c>
      <c r="L1669" t="n">
        <v>0</v>
      </c>
      <c r="M1669" t="n">
        <v>0</v>
      </c>
      <c r="N1669" t="n">
        <v>0</v>
      </c>
      <c r="O1669" t="n">
        <v>0</v>
      </c>
      <c r="P1669" t="n">
        <v>0</v>
      </c>
      <c r="Q1669" t="n">
        <v>0</v>
      </c>
      <c r="R1669" s="2" t="inlineStr"/>
    </row>
    <row r="1670" ht="15" customHeight="1">
      <c r="A1670" t="inlineStr">
        <is>
          <t>A 40066-2023</t>
        </is>
      </c>
      <c r="B1670" s="1" t="n">
        <v>45168</v>
      </c>
      <c r="C1670" s="1" t="n">
        <v>45960</v>
      </c>
      <c r="D1670" t="inlineStr">
        <is>
          <t>VÄSTERNORRLANDS LÄN</t>
        </is>
      </c>
      <c r="E1670" t="inlineStr">
        <is>
          <t>ÖRNSKÖLDSVIK</t>
        </is>
      </c>
      <c r="F1670" t="inlineStr">
        <is>
          <t>Holmen skog AB</t>
        </is>
      </c>
      <c r="G1670" t="n">
        <v>3.6</v>
      </c>
      <c r="H1670" t="n">
        <v>0</v>
      </c>
      <c r="I1670" t="n">
        <v>0</v>
      </c>
      <c r="J1670" t="n">
        <v>0</v>
      </c>
      <c r="K1670" t="n">
        <v>0</v>
      </c>
      <c r="L1670" t="n">
        <v>0</v>
      </c>
      <c r="M1670" t="n">
        <v>0</v>
      </c>
      <c r="N1670" t="n">
        <v>0</v>
      </c>
      <c r="O1670" t="n">
        <v>0</v>
      </c>
      <c r="P1670" t="n">
        <v>0</v>
      </c>
      <c r="Q1670" t="n">
        <v>0</v>
      </c>
      <c r="R1670" s="2" t="inlineStr"/>
    </row>
    <row r="1671" ht="15" customHeight="1">
      <c r="A1671" t="inlineStr">
        <is>
          <t>A 48704-2023</t>
        </is>
      </c>
      <c r="B1671" s="1" t="n">
        <v>45208</v>
      </c>
      <c r="C1671" s="1" t="n">
        <v>45960</v>
      </c>
      <c r="D1671" t="inlineStr">
        <is>
          <t>VÄSTERNORRLANDS LÄN</t>
        </is>
      </c>
      <c r="E1671" t="inlineStr">
        <is>
          <t>ÖRNSKÖLDSVIK</t>
        </is>
      </c>
      <c r="G1671" t="n">
        <v>1.9</v>
      </c>
      <c r="H1671" t="n">
        <v>0</v>
      </c>
      <c r="I1671" t="n">
        <v>0</v>
      </c>
      <c r="J1671" t="n">
        <v>0</v>
      </c>
      <c r="K1671" t="n">
        <v>0</v>
      </c>
      <c r="L1671" t="n">
        <v>0</v>
      </c>
      <c r="M1671" t="n">
        <v>0</v>
      </c>
      <c r="N1671" t="n">
        <v>0</v>
      </c>
      <c r="O1671" t="n">
        <v>0</v>
      </c>
      <c r="P1671" t="n">
        <v>0</v>
      </c>
      <c r="Q1671" t="n">
        <v>0</v>
      </c>
      <c r="R1671" s="2" t="inlineStr"/>
    </row>
    <row r="1672" ht="15" customHeight="1">
      <c r="A1672" t="inlineStr">
        <is>
          <t>A 32107-2025</t>
        </is>
      </c>
      <c r="B1672" s="1" t="n">
        <v>45835.47376157407</v>
      </c>
      <c r="C1672" s="1" t="n">
        <v>45960</v>
      </c>
      <c r="D1672" t="inlineStr">
        <is>
          <t>VÄSTERNORRLANDS LÄN</t>
        </is>
      </c>
      <c r="E1672" t="inlineStr">
        <is>
          <t>ÖRNSKÖLDSVIK</t>
        </is>
      </c>
      <c r="F1672" t="inlineStr">
        <is>
          <t>Holmen skog AB</t>
        </is>
      </c>
      <c r="G1672" t="n">
        <v>3</v>
      </c>
      <c r="H1672" t="n">
        <v>0</v>
      </c>
      <c r="I1672" t="n">
        <v>0</v>
      </c>
      <c r="J1672" t="n">
        <v>0</v>
      </c>
      <c r="K1672" t="n">
        <v>0</v>
      </c>
      <c r="L1672" t="n">
        <v>0</v>
      </c>
      <c r="M1672" t="n">
        <v>0</v>
      </c>
      <c r="N1672" t="n">
        <v>0</v>
      </c>
      <c r="O1672" t="n">
        <v>0</v>
      </c>
      <c r="P1672" t="n">
        <v>0</v>
      </c>
      <c r="Q1672" t="n">
        <v>0</v>
      </c>
      <c r="R1672" s="2" t="inlineStr"/>
    </row>
    <row r="1673" ht="15" customHeight="1">
      <c r="A1673" t="inlineStr">
        <is>
          <t>A 18866-2024</t>
        </is>
      </c>
      <c r="B1673" s="1" t="n">
        <v>45426.92612268519</v>
      </c>
      <c r="C1673" s="1" t="n">
        <v>45960</v>
      </c>
      <c r="D1673" t="inlineStr">
        <is>
          <t>VÄSTERNORRLANDS LÄN</t>
        </is>
      </c>
      <c r="E1673" t="inlineStr">
        <is>
          <t>ÖRNSKÖLDSVIK</t>
        </is>
      </c>
      <c r="G1673" t="n">
        <v>0.8</v>
      </c>
      <c r="H1673" t="n">
        <v>0</v>
      </c>
      <c r="I1673" t="n">
        <v>0</v>
      </c>
      <c r="J1673" t="n">
        <v>0</v>
      </c>
      <c r="K1673" t="n">
        <v>0</v>
      </c>
      <c r="L1673" t="n">
        <v>0</v>
      </c>
      <c r="M1673" t="n">
        <v>0</v>
      </c>
      <c r="N1673" t="n">
        <v>0</v>
      </c>
      <c r="O1673" t="n">
        <v>0</v>
      </c>
      <c r="P1673" t="n">
        <v>0</v>
      </c>
      <c r="Q1673" t="n">
        <v>0</v>
      </c>
      <c r="R1673" s="2" t="inlineStr"/>
    </row>
    <row r="1674" ht="15" customHeight="1">
      <c r="A1674" t="inlineStr">
        <is>
          <t>A 47266-2025</t>
        </is>
      </c>
      <c r="B1674" s="1" t="n">
        <v>45930.45737268519</v>
      </c>
      <c r="C1674" s="1" t="n">
        <v>45960</v>
      </c>
      <c r="D1674" t="inlineStr">
        <is>
          <t>VÄSTERNORRLANDS LÄN</t>
        </is>
      </c>
      <c r="E1674" t="inlineStr">
        <is>
          <t>ÖRNSKÖLDSVIK</t>
        </is>
      </c>
      <c r="G1674" t="n">
        <v>3</v>
      </c>
      <c r="H1674" t="n">
        <v>0</v>
      </c>
      <c r="I1674" t="n">
        <v>0</v>
      </c>
      <c r="J1674" t="n">
        <v>0</v>
      </c>
      <c r="K1674" t="n">
        <v>0</v>
      </c>
      <c r="L1674" t="n">
        <v>0</v>
      </c>
      <c r="M1674" t="n">
        <v>0</v>
      </c>
      <c r="N1674" t="n">
        <v>0</v>
      </c>
      <c r="O1674" t="n">
        <v>0</v>
      </c>
      <c r="P1674" t="n">
        <v>0</v>
      </c>
      <c r="Q1674" t="n">
        <v>0</v>
      </c>
      <c r="R1674" s="2" t="inlineStr"/>
    </row>
    <row r="1675" ht="15" customHeight="1">
      <c r="A1675" t="inlineStr">
        <is>
          <t>A 47275-2025</t>
        </is>
      </c>
      <c r="B1675" s="1" t="n">
        <v>45930.468125</v>
      </c>
      <c r="C1675" s="1" t="n">
        <v>45960</v>
      </c>
      <c r="D1675" t="inlineStr">
        <is>
          <t>VÄSTERNORRLANDS LÄN</t>
        </is>
      </c>
      <c r="E1675" t="inlineStr">
        <is>
          <t>ÖRNSKÖLDSVIK</t>
        </is>
      </c>
      <c r="G1675" t="n">
        <v>1.4</v>
      </c>
      <c r="H1675" t="n">
        <v>0</v>
      </c>
      <c r="I1675" t="n">
        <v>0</v>
      </c>
      <c r="J1675" t="n">
        <v>0</v>
      </c>
      <c r="K1675" t="n">
        <v>0</v>
      </c>
      <c r="L1675" t="n">
        <v>0</v>
      </c>
      <c r="M1675" t="n">
        <v>0</v>
      </c>
      <c r="N1675" t="n">
        <v>0</v>
      </c>
      <c r="O1675" t="n">
        <v>0</v>
      </c>
      <c r="P1675" t="n">
        <v>0</v>
      </c>
      <c r="Q1675" t="n">
        <v>0</v>
      </c>
      <c r="R1675" s="2" t="inlineStr"/>
    </row>
    <row r="1676" ht="15" customHeight="1">
      <c r="A1676" t="inlineStr">
        <is>
          <t>A 12191-2025</t>
        </is>
      </c>
      <c r="B1676" s="1" t="n">
        <v>45729</v>
      </c>
      <c r="C1676" s="1" t="n">
        <v>45960</v>
      </c>
      <c r="D1676" t="inlineStr">
        <is>
          <t>VÄSTERNORRLANDS LÄN</t>
        </is>
      </c>
      <c r="E1676" t="inlineStr">
        <is>
          <t>ÖRNSKÖLDSVIK</t>
        </is>
      </c>
      <c r="G1676" t="n">
        <v>4.4</v>
      </c>
      <c r="H1676" t="n">
        <v>0</v>
      </c>
      <c r="I1676" t="n">
        <v>0</v>
      </c>
      <c r="J1676" t="n">
        <v>0</v>
      </c>
      <c r="K1676" t="n">
        <v>0</v>
      </c>
      <c r="L1676" t="n">
        <v>0</v>
      </c>
      <c r="M1676" t="n">
        <v>0</v>
      </c>
      <c r="N1676" t="n">
        <v>0</v>
      </c>
      <c r="O1676" t="n">
        <v>0</v>
      </c>
      <c r="P1676" t="n">
        <v>0</v>
      </c>
      <c r="Q1676" t="n">
        <v>0</v>
      </c>
      <c r="R1676" s="2" t="inlineStr"/>
    </row>
    <row r="1677" ht="15" customHeight="1">
      <c r="A1677" t="inlineStr">
        <is>
          <t>A 39200-2025</t>
        </is>
      </c>
      <c r="B1677" s="1" t="n">
        <v>45888.70689814815</v>
      </c>
      <c r="C1677" s="1" t="n">
        <v>45960</v>
      </c>
      <c r="D1677" t="inlineStr">
        <is>
          <t>VÄSTERNORRLANDS LÄN</t>
        </is>
      </c>
      <c r="E1677" t="inlineStr">
        <is>
          <t>ÖRNSKÖLDSVIK</t>
        </is>
      </c>
      <c r="F1677" t="inlineStr">
        <is>
          <t>Holmen skog AB</t>
        </is>
      </c>
      <c r="G1677" t="n">
        <v>9.699999999999999</v>
      </c>
      <c r="H1677" t="n">
        <v>0</v>
      </c>
      <c r="I1677" t="n">
        <v>0</v>
      </c>
      <c r="J1677" t="n">
        <v>0</v>
      </c>
      <c r="K1677" t="n">
        <v>0</v>
      </c>
      <c r="L1677" t="n">
        <v>0</v>
      </c>
      <c r="M1677" t="n">
        <v>0</v>
      </c>
      <c r="N1677" t="n">
        <v>0</v>
      </c>
      <c r="O1677" t="n">
        <v>0</v>
      </c>
      <c r="P1677" t="n">
        <v>0</v>
      </c>
      <c r="Q1677" t="n">
        <v>0</v>
      </c>
      <c r="R1677" s="2" t="inlineStr"/>
    </row>
    <row r="1678" ht="15" customHeight="1">
      <c r="A1678" t="inlineStr">
        <is>
          <t>A 51565-2024</t>
        </is>
      </c>
      <c r="B1678" s="1" t="n">
        <v>45604</v>
      </c>
      <c r="C1678" s="1" t="n">
        <v>45960</v>
      </c>
      <c r="D1678" t="inlineStr">
        <is>
          <t>VÄSTERNORRLANDS LÄN</t>
        </is>
      </c>
      <c r="E1678" t="inlineStr">
        <is>
          <t>ÖRNSKÖLDSVIK</t>
        </is>
      </c>
      <c r="F1678" t="inlineStr">
        <is>
          <t>Holmen skog AB</t>
        </is>
      </c>
      <c r="G1678" t="n">
        <v>0.8</v>
      </c>
      <c r="H1678" t="n">
        <v>0</v>
      </c>
      <c r="I1678" t="n">
        <v>0</v>
      </c>
      <c r="J1678" t="n">
        <v>0</v>
      </c>
      <c r="K1678" t="n">
        <v>0</v>
      </c>
      <c r="L1678" t="n">
        <v>0</v>
      </c>
      <c r="M1678" t="n">
        <v>0</v>
      </c>
      <c r="N1678" t="n">
        <v>0</v>
      </c>
      <c r="O1678" t="n">
        <v>0</v>
      </c>
      <c r="P1678" t="n">
        <v>0</v>
      </c>
      <c r="Q1678" t="n">
        <v>0</v>
      </c>
      <c r="R1678" s="2" t="inlineStr"/>
    </row>
    <row r="1679" ht="15" customHeight="1">
      <c r="A1679" t="inlineStr">
        <is>
          <t>A 45215-2024</t>
        </is>
      </c>
      <c r="B1679" s="1" t="n">
        <v>45575.73666666666</v>
      </c>
      <c r="C1679" s="1" t="n">
        <v>45960</v>
      </c>
      <c r="D1679" t="inlineStr">
        <is>
          <t>VÄSTERNORRLANDS LÄN</t>
        </is>
      </c>
      <c r="E1679" t="inlineStr">
        <is>
          <t>ÖRNSKÖLDSVIK</t>
        </is>
      </c>
      <c r="G1679" t="n">
        <v>0.9</v>
      </c>
      <c r="H1679" t="n">
        <v>0</v>
      </c>
      <c r="I1679" t="n">
        <v>0</v>
      </c>
      <c r="J1679" t="n">
        <v>0</v>
      </c>
      <c r="K1679" t="n">
        <v>0</v>
      </c>
      <c r="L1679" t="n">
        <v>0</v>
      </c>
      <c r="M1679" t="n">
        <v>0</v>
      </c>
      <c r="N1679" t="n">
        <v>0</v>
      </c>
      <c r="O1679" t="n">
        <v>0</v>
      </c>
      <c r="P1679" t="n">
        <v>0</v>
      </c>
      <c r="Q1679" t="n">
        <v>0</v>
      </c>
      <c r="R1679" s="2" t="inlineStr"/>
    </row>
    <row r="1680" ht="15" customHeight="1">
      <c r="A1680" t="inlineStr">
        <is>
          <t>A 45287-2024</t>
        </is>
      </c>
      <c r="B1680" s="1" t="n">
        <v>45576.3875</v>
      </c>
      <c r="C1680" s="1" t="n">
        <v>45960</v>
      </c>
      <c r="D1680" t="inlineStr">
        <is>
          <t>VÄSTERNORRLANDS LÄN</t>
        </is>
      </c>
      <c r="E1680" t="inlineStr">
        <is>
          <t>ÖRNSKÖLDSVIK</t>
        </is>
      </c>
      <c r="F1680" t="inlineStr">
        <is>
          <t>Holmen skog AB</t>
        </is>
      </c>
      <c r="G1680" t="n">
        <v>1.8</v>
      </c>
      <c r="H1680" t="n">
        <v>0</v>
      </c>
      <c r="I1680" t="n">
        <v>0</v>
      </c>
      <c r="J1680" t="n">
        <v>0</v>
      </c>
      <c r="K1680" t="n">
        <v>0</v>
      </c>
      <c r="L1680" t="n">
        <v>0</v>
      </c>
      <c r="M1680" t="n">
        <v>0</v>
      </c>
      <c r="N1680" t="n">
        <v>0</v>
      </c>
      <c r="O1680" t="n">
        <v>0</v>
      </c>
      <c r="P1680" t="n">
        <v>0</v>
      </c>
      <c r="Q1680" t="n">
        <v>0</v>
      </c>
      <c r="R1680" s="2" t="inlineStr"/>
    </row>
    <row r="1681" ht="15" customHeight="1">
      <c r="A1681" t="inlineStr">
        <is>
          <t>A 12903-2022</t>
        </is>
      </c>
      <c r="B1681" s="1" t="n">
        <v>44642</v>
      </c>
      <c r="C1681" s="1" t="n">
        <v>45960</v>
      </c>
      <c r="D1681" t="inlineStr">
        <is>
          <t>VÄSTERNORRLANDS LÄN</t>
        </is>
      </c>
      <c r="E1681" t="inlineStr">
        <is>
          <t>ÖRNSKÖLDSVIK</t>
        </is>
      </c>
      <c r="G1681" t="n">
        <v>2.2</v>
      </c>
      <c r="H1681" t="n">
        <v>0</v>
      </c>
      <c r="I1681" t="n">
        <v>0</v>
      </c>
      <c r="J1681" t="n">
        <v>0</v>
      </c>
      <c r="K1681" t="n">
        <v>0</v>
      </c>
      <c r="L1681" t="n">
        <v>0</v>
      </c>
      <c r="M1681" t="n">
        <v>0</v>
      </c>
      <c r="N1681" t="n">
        <v>0</v>
      </c>
      <c r="O1681" t="n">
        <v>0</v>
      </c>
      <c r="P1681" t="n">
        <v>0</v>
      </c>
      <c r="Q1681" t="n">
        <v>0</v>
      </c>
      <c r="R1681" s="2" t="inlineStr"/>
    </row>
    <row r="1682" ht="15" customHeight="1">
      <c r="A1682" t="inlineStr">
        <is>
          <t>A 54613-2024</t>
        </is>
      </c>
      <c r="B1682" s="1" t="n">
        <v>45617.70974537037</v>
      </c>
      <c r="C1682" s="1" t="n">
        <v>45960</v>
      </c>
      <c r="D1682" t="inlineStr">
        <is>
          <t>VÄSTERNORRLANDS LÄN</t>
        </is>
      </c>
      <c r="E1682" t="inlineStr">
        <is>
          <t>ÖRNSKÖLDSVIK</t>
        </is>
      </c>
      <c r="F1682" t="inlineStr">
        <is>
          <t>Holmen skog AB</t>
        </is>
      </c>
      <c r="G1682" t="n">
        <v>3.2</v>
      </c>
      <c r="H1682" t="n">
        <v>0</v>
      </c>
      <c r="I1682" t="n">
        <v>0</v>
      </c>
      <c r="J1682" t="n">
        <v>0</v>
      </c>
      <c r="K1682" t="n">
        <v>0</v>
      </c>
      <c r="L1682" t="n">
        <v>0</v>
      </c>
      <c r="M1682" t="n">
        <v>0</v>
      </c>
      <c r="N1682" t="n">
        <v>0</v>
      </c>
      <c r="O1682" t="n">
        <v>0</v>
      </c>
      <c r="P1682" t="n">
        <v>0</v>
      </c>
      <c r="Q1682" t="n">
        <v>0</v>
      </c>
      <c r="R1682" s="2" t="inlineStr"/>
    </row>
    <row r="1683" ht="15" customHeight="1">
      <c r="A1683" t="inlineStr">
        <is>
          <t>A 17218-2025</t>
        </is>
      </c>
      <c r="B1683" s="1" t="n">
        <v>45756.45168981481</v>
      </c>
      <c r="C1683" s="1" t="n">
        <v>45960</v>
      </c>
      <c r="D1683" t="inlineStr">
        <is>
          <t>VÄSTERNORRLANDS LÄN</t>
        </is>
      </c>
      <c r="E1683" t="inlineStr">
        <is>
          <t>ÖRNSKÖLDSVIK</t>
        </is>
      </c>
      <c r="G1683" t="n">
        <v>0.2</v>
      </c>
      <c r="H1683" t="n">
        <v>0</v>
      </c>
      <c r="I1683" t="n">
        <v>0</v>
      </c>
      <c r="J1683" t="n">
        <v>0</v>
      </c>
      <c r="K1683" t="n">
        <v>0</v>
      </c>
      <c r="L1683" t="n">
        <v>0</v>
      </c>
      <c r="M1683" t="n">
        <v>0</v>
      </c>
      <c r="N1683" t="n">
        <v>0</v>
      </c>
      <c r="O1683" t="n">
        <v>0</v>
      </c>
      <c r="P1683" t="n">
        <v>0</v>
      </c>
      <c r="Q1683" t="n">
        <v>0</v>
      </c>
      <c r="R1683" s="2" t="inlineStr"/>
    </row>
    <row r="1684" ht="15" customHeight="1">
      <c r="A1684" t="inlineStr">
        <is>
          <t>A 33757-2022</t>
        </is>
      </c>
      <c r="B1684" s="1" t="n">
        <v>44789</v>
      </c>
      <c r="C1684" s="1" t="n">
        <v>45960</v>
      </c>
      <c r="D1684" t="inlineStr">
        <is>
          <t>VÄSTERNORRLANDS LÄN</t>
        </is>
      </c>
      <c r="E1684" t="inlineStr">
        <is>
          <t>ÖRNSKÖLDSVIK</t>
        </is>
      </c>
      <c r="F1684" t="inlineStr">
        <is>
          <t>Kyrkan</t>
        </is>
      </c>
      <c r="G1684" t="n">
        <v>21.6</v>
      </c>
      <c r="H1684" t="n">
        <v>0</v>
      </c>
      <c r="I1684" t="n">
        <v>0</v>
      </c>
      <c r="J1684" t="n">
        <v>0</v>
      </c>
      <c r="K1684" t="n">
        <v>0</v>
      </c>
      <c r="L1684" t="n">
        <v>0</v>
      </c>
      <c r="M1684" t="n">
        <v>0</v>
      </c>
      <c r="N1684" t="n">
        <v>0</v>
      </c>
      <c r="O1684" t="n">
        <v>0</v>
      </c>
      <c r="P1684" t="n">
        <v>0</v>
      </c>
      <c r="Q1684" t="n">
        <v>0</v>
      </c>
      <c r="R1684" s="2" t="inlineStr"/>
    </row>
    <row r="1685" ht="15" customHeight="1">
      <c r="A1685" t="inlineStr">
        <is>
          <t>A 47209-2025</t>
        </is>
      </c>
      <c r="B1685" s="1" t="n">
        <v>45930.37652777778</v>
      </c>
      <c r="C1685" s="1" t="n">
        <v>45960</v>
      </c>
      <c r="D1685" t="inlineStr">
        <is>
          <t>VÄSTERNORRLANDS LÄN</t>
        </is>
      </c>
      <c r="E1685" t="inlineStr">
        <is>
          <t>ÖRNSKÖLDSVIK</t>
        </is>
      </c>
      <c r="F1685" t="inlineStr">
        <is>
          <t>Holmen skog AB</t>
        </is>
      </c>
      <c r="G1685" t="n">
        <v>13.4</v>
      </c>
      <c r="H1685" t="n">
        <v>0</v>
      </c>
      <c r="I1685" t="n">
        <v>0</v>
      </c>
      <c r="J1685" t="n">
        <v>0</v>
      </c>
      <c r="K1685" t="n">
        <v>0</v>
      </c>
      <c r="L1685" t="n">
        <v>0</v>
      </c>
      <c r="M1685" t="n">
        <v>0</v>
      </c>
      <c r="N1685" t="n">
        <v>0</v>
      </c>
      <c r="O1685" t="n">
        <v>0</v>
      </c>
      <c r="P1685" t="n">
        <v>0</v>
      </c>
      <c r="Q1685" t="n">
        <v>0</v>
      </c>
      <c r="R1685" s="2" t="inlineStr"/>
    </row>
    <row r="1686" ht="15" customHeight="1">
      <c r="A1686" t="inlineStr">
        <is>
          <t>A 17236-2025</t>
        </is>
      </c>
      <c r="B1686" s="1" t="n">
        <v>45756.47702546296</v>
      </c>
      <c r="C1686" s="1" t="n">
        <v>45960</v>
      </c>
      <c r="D1686" t="inlineStr">
        <is>
          <t>VÄSTERNORRLANDS LÄN</t>
        </is>
      </c>
      <c r="E1686" t="inlineStr">
        <is>
          <t>ÖRNSKÖLDSVIK</t>
        </is>
      </c>
      <c r="F1686" t="inlineStr">
        <is>
          <t>Holmen skog AB</t>
        </is>
      </c>
      <c r="G1686" t="n">
        <v>17.1</v>
      </c>
      <c r="H1686" t="n">
        <v>0</v>
      </c>
      <c r="I1686" t="n">
        <v>0</v>
      </c>
      <c r="J1686" t="n">
        <v>0</v>
      </c>
      <c r="K1686" t="n">
        <v>0</v>
      </c>
      <c r="L1686" t="n">
        <v>0</v>
      </c>
      <c r="M1686" t="n">
        <v>0</v>
      </c>
      <c r="N1686" t="n">
        <v>0</v>
      </c>
      <c r="O1686" t="n">
        <v>0</v>
      </c>
      <c r="P1686" t="n">
        <v>0</v>
      </c>
      <c r="Q1686" t="n">
        <v>0</v>
      </c>
      <c r="R1686" s="2" t="inlineStr"/>
    </row>
    <row r="1687" ht="15" customHeight="1">
      <c r="A1687" t="inlineStr">
        <is>
          <t>A 53694-2024</t>
        </is>
      </c>
      <c r="B1687" s="1" t="n">
        <v>45615.38049768518</v>
      </c>
      <c r="C1687" s="1" t="n">
        <v>45960</v>
      </c>
      <c r="D1687" t="inlineStr">
        <is>
          <t>VÄSTERNORRLANDS LÄN</t>
        </is>
      </c>
      <c r="E1687" t="inlineStr">
        <is>
          <t>ÖRNSKÖLDSVIK</t>
        </is>
      </c>
      <c r="G1687" t="n">
        <v>1.2</v>
      </c>
      <c r="H1687" t="n">
        <v>0</v>
      </c>
      <c r="I1687" t="n">
        <v>0</v>
      </c>
      <c r="J1687" t="n">
        <v>0</v>
      </c>
      <c r="K1687" t="n">
        <v>0</v>
      </c>
      <c r="L1687" t="n">
        <v>0</v>
      </c>
      <c r="M1687" t="n">
        <v>0</v>
      </c>
      <c r="N1687" t="n">
        <v>0</v>
      </c>
      <c r="O1687" t="n">
        <v>0</v>
      </c>
      <c r="P1687" t="n">
        <v>0</v>
      </c>
      <c r="Q1687" t="n">
        <v>0</v>
      </c>
      <c r="R1687" s="2" t="inlineStr"/>
    </row>
    <row r="1688" ht="15" customHeight="1">
      <c r="A1688" t="inlineStr">
        <is>
          <t>A 47453-2025</t>
        </is>
      </c>
      <c r="B1688" s="1" t="n">
        <v>45930.65217592593</v>
      </c>
      <c r="C1688" s="1" t="n">
        <v>45960</v>
      </c>
      <c r="D1688" t="inlineStr">
        <is>
          <t>VÄSTERNORRLANDS LÄN</t>
        </is>
      </c>
      <c r="E1688" t="inlineStr">
        <is>
          <t>ÖRNSKÖLDSVIK</t>
        </is>
      </c>
      <c r="F1688" t="inlineStr">
        <is>
          <t>Holmen skog AB</t>
        </is>
      </c>
      <c r="G1688" t="n">
        <v>6.2</v>
      </c>
      <c r="H1688" t="n">
        <v>0</v>
      </c>
      <c r="I1688" t="n">
        <v>0</v>
      </c>
      <c r="J1688" t="n">
        <v>0</v>
      </c>
      <c r="K1688" t="n">
        <v>0</v>
      </c>
      <c r="L1688" t="n">
        <v>0</v>
      </c>
      <c r="M1688" t="n">
        <v>0</v>
      </c>
      <c r="N1688" t="n">
        <v>0</v>
      </c>
      <c r="O1688" t="n">
        <v>0</v>
      </c>
      <c r="P1688" t="n">
        <v>0</v>
      </c>
      <c r="Q1688" t="n">
        <v>0</v>
      </c>
      <c r="R1688" s="2" t="inlineStr"/>
    </row>
    <row r="1689" ht="15" customHeight="1">
      <c r="A1689" t="inlineStr">
        <is>
          <t>A 35000-2025</t>
        </is>
      </c>
      <c r="B1689" s="1" t="n">
        <v>45850.41473379629</v>
      </c>
      <c r="C1689" s="1" t="n">
        <v>45960</v>
      </c>
      <c r="D1689" t="inlineStr">
        <is>
          <t>VÄSTERNORRLANDS LÄN</t>
        </is>
      </c>
      <c r="E1689" t="inlineStr">
        <is>
          <t>ÖRNSKÖLDSVIK</t>
        </is>
      </c>
      <c r="G1689" t="n">
        <v>3.3</v>
      </c>
      <c r="H1689" t="n">
        <v>0</v>
      </c>
      <c r="I1689" t="n">
        <v>0</v>
      </c>
      <c r="J1689" t="n">
        <v>0</v>
      </c>
      <c r="K1689" t="n">
        <v>0</v>
      </c>
      <c r="L1689" t="n">
        <v>0</v>
      </c>
      <c r="M1689" t="n">
        <v>0</v>
      </c>
      <c r="N1689" t="n">
        <v>0</v>
      </c>
      <c r="O1689" t="n">
        <v>0</v>
      </c>
      <c r="P1689" t="n">
        <v>0</v>
      </c>
      <c r="Q1689" t="n">
        <v>0</v>
      </c>
      <c r="R1689" s="2" t="inlineStr"/>
    </row>
    <row r="1690" ht="15" customHeight="1">
      <c r="A1690" t="inlineStr">
        <is>
          <t>A 35001-2025</t>
        </is>
      </c>
      <c r="B1690" s="1" t="n">
        <v>45850.43112268519</v>
      </c>
      <c r="C1690" s="1" t="n">
        <v>45960</v>
      </c>
      <c r="D1690" t="inlineStr">
        <is>
          <t>VÄSTERNORRLANDS LÄN</t>
        </is>
      </c>
      <c r="E1690" t="inlineStr">
        <is>
          <t>ÖRNSKÖLDSVIK</t>
        </is>
      </c>
      <c r="G1690" t="n">
        <v>1.1</v>
      </c>
      <c r="H1690" t="n">
        <v>0</v>
      </c>
      <c r="I1690" t="n">
        <v>0</v>
      </c>
      <c r="J1690" t="n">
        <v>0</v>
      </c>
      <c r="K1690" t="n">
        <v>0</v>
      </c>
      <c r="L1690" t="n">
        <v>0</v>
      </c>
      <c r="M1690" t="n">
        <v>0</v>
      </c>
      <c r="N1690" t="n">
        <v>0</v>
      </c>
      <c r="O1690" t="n">
        <v>0</v>
      </c>
      <c r="P1690" t="n">
        <v>0</v>
      </c>
      <c r="Q1690" t="n">
        <v>0</v>
      </c>
      <c r="R1690" s="2" t="inlineStr"/>
    </row>
    <row r="1691" ht="15" customHeight="1">
      <c r="A1691" t="inlineStr">
        <is>
          <t>A 47715-2025</t>
        </is>
      </c>
      <c r="B1691" s="1" t="n">
        <v>45931.61570601852</v>
      </c>
      <c r="C1691" s="1" t="n">
        <v>45960</v>
      </c>
      <c r="D1691" t="inlineStr">
        <is>
          <t>VÄSTERNORRLANDS LÄN</t>
        </is>
      </c>
      <c r="E1691" t="inlineStr">
        <is>
          <t>ÖRNSKÖLDSVIK</t>
        </is>
      </c>
      <c r="F1691" t="inlineStr">
        <is>
          <t>SCA</t>
        </is>
      </c>
      <c r="G1691" t="n">
        <v>5.1</v>
      </c>
      <c r="H1691" t="n">
        <v>0</v>
      </c>
      <c r="I1691" t="n">
        <v>0</v>
      </c>
      <c r="J1691" t="n">
        <v>0</v>
      </c>
      <c r="K1691" t="n">
        <v>0</v>
      </c>
      <c r="L1691" t="n">
        <v>0</v>
      </c>
      <c r="M1691" t="n">
        <v>0</v>
      </c>
      <c r="N1691" t="n">
        <v>0</v>
      </c>
      <c r="O1691" t="n">
        <v>0</v>
      </c>
      <c r="P1691" t="n">
        <v>0</v>
      </c>
      <c r="Q1691" t="n">
        <v>0</v>
      </c>
      <c r="R1691" s="2" t="inlineStr"/>
    </row>
    <row r="1692" ht="15" customHeight="1">
      <c r="A1692" t="inlineStr">
        <is>
          <t>A 12736-2025</t>
        </is>
      </c>
      <c r="B1692" s="1" t="n">
        <v>45733.52583333333</v>
      </c>
      <c r="C1692" s="1" t="n">
        <v>45960</v>
      </c>
      <c r="D1692" t="inlineStr">
        <is>
          <t>VÄSTERNORRLANDS LÄN</t>
        </is>
      </c>
      <c r="E1692" t="inlineStr">
        <is>
          <t>ÖRNSKÖLDSVIK</t>
        </is>
      </c>
      <c r="G1692" t="n">
        <v>2.5</v>
      </c>
      <c r="H1692" t="n">
        <v>0</v>
      </c>
      <c r="I1692" t="n">
        <v>0</v>
      </c>
      <c r="J1692" t="n">
        <v>0</v>
      </c>
      <c r="K1692" t="n">
        <v>0</v>
      </c>
      <c r="L1692" t="n">
        <v>0</v>
      </c>
      <c r="M1692" t="n">
        <v>0</v>
      </c>
      <c r="N1692" t="n">
        <v>0</v>
      </c>
      <c r="O1692" t="n">
        <v>0</v>
      </c>
      <c r="P1692" t="n">
        <v>0</v>
      </c>
      <c r="Q1692" t="n">
        <v>0</v>
      </c>
      <c r="R1692" s="2" t="inlineStr"/>
    </row>
    <row r="1693" ht="15" customHeight="1">
      <c r="A1693" t="inlineStr">
        <is>
          <t>A 12750-2025</t>
        </is>
      </c>
      <c r="B1693" s="1" t="n">
        <v>45733.55538194445</v>
      </c>
      <c r="C1693" s="1" t="n">
        <v>45960</v>
      </c>
      <c r="D1693" t="inlineStr">
        <is>
          <t>VÄSTERNORRLANDS LÄN</t>
        </is>
      </c>
      <c r="E1693" t="inlineStr">
        <is>
          <t>ÖRNSKÖLDSVIK</t>
        </is>
      </c>
      <c r="F1693" t="inlineStr">
        <is>
          <t>Holmen skog AB</t>
        </is>
      </c>
      <c r="G1693" t="n">
        <v>1.4</v>
      </c>
      <c r="H1693" t="n">
        <v>0</v>
      </c>
      <c r="I1693" t="n">
        <v>0</v>
      </c>
      <c r="J1693" t="n">
        <v>0</v>
      </c>
      <c r="K1693" t="n">
        <v>0</v>
      </c>
      <c r="L1693" t="n">
        <v>0</v>
      </c>
      <c r="M1693" t="n">
        <v>0</v>
      </c>
      <c r="N1693" t="n">
        <v>0</v>
      </c>
      <c r="O1693" t="n">
        <v>0</v>
      </c>
      <c r="P1693" t="n">
        <v>0</v>
      </c>
      <c r="Q1693" t="n">
        <v>0</v>
      </c>
      <c r="R1693" s="2" t="inlineStr"/>
    </row>
    <row r="1694" ht="15" customHeight="1">
      <c r="A1694" t="inlineStr">
        <is>
          <t>A 47719-2025</t>
        </is>
      </c>
      <c r="B1694" s="1" t="n">
        <v>45931.62795138889</v>
      </c>
      <c r="C1694" s="1" t="n">
        <v>45960</v>
      </c>
      <c r="D1694" t="inlineStr">
        <is>
          <t>VÄSTERNORRLANDS LÄN</t>
        </is>
      </c>
      <c r="E1694" t="inlineStr">
        <is>
          <t>ÖRNSKÖLDSVIK</t>
        </is>
      </c>
      <c r="F1694" t="inlineStr">
        <is>
          <t>Holmen skog AB</t>
        </is>
      </c>
      <c r="G1694" t="n">
        <v>2.5</v>
      </c>
      <c r="H1694" t="n">
        <v>0</v>
      </c>
      <c r="I1694" t="n">
        <v>0</v>
      </c>
      <c r="J1694" t="n">
        <v>0</v>
      </c>
      <c r="K1694" t="n">
        <v>0</v>
      </c>
      <c r="L1694" t="n">
        <v>0</v>
      </c>
      <c r="M1694" t="n">
        <v>0</v>
      </c>
      <c r="N1694" t="n">
        <v>0</v>
      </c>
      <c r="O1694" t="n">
        <v>0</v>
      </c>
      <c r="P1694" t="n">
        <v>0</v>
      </c>
      <c r="Q1694" t="n">
        <v>0</v>
      </c>
      <c r="R1694" s="2" t="inlineStr"/>
    </row>
    <row r="1695" ht="15" customHeight="1">
      <c r="A1695" t="inlineStr">
        <is>
          <t>A 46356-2024</t>
        </is>
      </c>
      <c r="B1695" s="1" t="n">
        <v>45582.34539351852</v>
      </c>
      <c r="C1695" s="1" t="n">
        <v>45960</v>
      </c>
      <c r="D1695" t="inlineStr">
        <is>
          <t>VÄSTERNORRLANDS LÄN</t>
        </is>
      </c>
      <c r="E1695" t="inlineStr">
        <is>
          <t>ÖRNSKÖLDSVIK</t>
        </is>
      </c>
      <c r="F1695" t="inlineStr">
        <is>
          <t>Holmen skog AB</t>
        </is>
      </c>
      <c r="G1695" t="n">
        <v>1.8</v>
      </c>
      <c r="H1695" t="n">
        <v>0</v>
      </c>
      <c r="I1695" t="n">
        <v>0</v>
      </c>
      <c r="J1695" t="n">
        <v>0</v>
      </c>
      <c r="K1695" t="n">
        <v>0</v>
      </c>
      <c r="L1695" t="n">
        <v>0</v>
      </c>
      <c r="M1695" t="n">
        <v>0</v>
      </c>
      <c r="N1695" t="n">
        <v>0</v>
      </c>
      <c r="O1695" t="n">
        <v>0</v>
      </c>
      <c r="P1695" t="n">
        <v>0</v>
      </c>
      <c r="Q1695" t="n">
        <v>0</v>
      </c>
      <c r="R1695" s="2" t="inlineStr"/>
    </row>
    <row r="1696" ht="15" customHeight="1">
      <c r="A1696" t="inlineStr">
        <is>
          <t>A 37001-2024</t>
        </is>
      </c>
      <c r="B1696" s="1" t="n">
        <v>45539.34476851852</v>
      </c>
      <c r="C1696" s="1" t="n">
        <v>45960</v>
      </c>
      <c r="D1696" t="inlineStr">
        <is>
          <t>VÄSTERNORRLANDS LÄN</t>
        </is>
      </c>
      <c r="E1696" t="inlineStr">
        <is>
          <t>ÖRNSKÖLDSVIK</t>
        </is>
      </c>
      <c r="F1696" t="inlineStr">
        <is>
          <t>Holmen skog AB</t>
        </is>
      </c>
      <c r="G1696" t="n">
        <v>1.5</v>
      </c>
      <c r="H1696" t="n">
        <v>0</v>
      </c>
      <c r="I1696" t="n">
        <v>0</v>
      </c>
      <c r="J1696" t="n">
        <v>0</v>
      </c>
      <c r="K1696" t="n">
        <v>0</v>
      </c>
      <c r="L1696" t="n">
        <v>0</v>
      </c>
      <c r="M1696" t="n">
        <v>0</v>
      </c>
      <c r="N1696" t="n">
        <v>0</v>
      </c>
      <c r="O1696" t="n">
        <v>0</v>
      </c>
      <c r="P1696" t="n">
        <v>0</v>
      </c>
      <c r="Q1696" t="n">
        <v>0</v>
      </c>
      <c r="R1696" s="2" t="inlineStr"/>
    </row>
    <row r="1697" ht="15" customHeight="1">
      <c r="A1697" t="inlineStr">
        <is>
          <t>A 20123-2021</t>
        </is>
      </c>
      <c r="B1697" s="1" t="n">
        <v>44314</v>
      </c>
      <c r="C1697" s="1" t="n">
        <v>45960</v>
      </c>
      <c r="D1697" t="inlineStr">
        <is>
          <t>VÄSTERNORRLANDS LÄN</t>
        </is>
      </c>
      <c r="E1697" t="inlineStr">
        <is>
          <t>ÖRNSKÖLDSVIK</t>
        </is>
      </c>
      <c r="G1697" t="n">
        <v>2.8</v>
      </c>
      <c r="H1697" t="n">
        <v>0</v>
      </c>
      <c r="I1697" t="n">
        <v>0</v>
      </c>
      <c r="J1697" t="n">
        <v>0</v>
      </c>
      <c r="K1697" t="n">
        <v>0</v>
      </c>
      <c r="L1697" t="n">
        <v>0</v>
      </c>
      <c r="M1697" t="n">
        <v>0</v>
      </c>
      <c r="N1697" t="n">
        <v>0</v>
      </c>
      <c r="O1697" t="n">
        <v>0</v>
      </c>
      <c r="P1697" t="n">
        <v>0</v>
      </c>
      <c r="Q1697" t="n">
        <v>0</v>
      </c>
      <c r="R1697" s="2" t="inlineStr"/>
    </row>
    <row r="1698" ht="15" customHeight="1">
      <c r="A1698" t="inlineStr">
        <is>
          <t>A 39214-2025</t>
        </is>
      </c>
      <c r="B1698" s="1" t="n">
        <v>45888.79541666667</v>
      </c>
      <c r="C1698" s="1" t="n">
        <v>45960</v>
      </c>
      <c r="D1698" t="inlineStr">
        <is>
          <t>VÄSTERNORRLANDS LÄN</t>
        </is>
      </c>
      <c r="E1698" t="inlineStr">
        <is>
          <t>ÖRNSKÖLDSVIK</t>
        </is>
      </c>
      <c r="G1698" t="n">
        <v>3</v>
      </c>
      <c r="H1698" t="n">
        <v>0</v>
      </c>
      <c r="I1698" t="n">
        <v>0</v>
      </c>
      <c r="J1698" t="n">
        <v>0</v>
      </c>
      <c r="K1698" t="n">
        <v>0</v>
      </c>
      <c r="L1698" t="n">
        <v>0</v>
      </c>
      <c r="M1698" t="n">
        <v>0</v>
      </c>
      <c r="N1698" t="n">
        <v>0</v>
      </c>
      <c r="O1698" t="n">
        <v>0</v>
      </c>
      <c r="P1698" t="n">
        <v>0</v>
      </c>
      <c r="Q1698" t="n">
        <v>0</v>
      </c>
      <c r="R1698" s="2" t="inlineStr"/>
    </row>
    <row r="1699" ht="15" customHeight="1">
      <c r="A1699" t="inlineStr">
        <is>
          <t>A 11749-2025</t>
        </is>
      </c>
      <c r="B1699" s="1" t="n">
        <v>45727.63706018519</v>
      </c>
      <c r="C1699" s="1" t="n">
        <v>45960</v>
      </c>
      <c r="D1699" t="inlineStr">
        <is>
          <t>VÄSTERNORRLANDS LÄN</t>
        </is>
      </c>
      <c r="E1699" t="inlineStr">
        <is>
          <t>ÖRNSKÖLDSVIK</t>
        </is>
      </c>
      <c r="G1699" t="n">
        <v>2.8</v>
      </c>
      <c r="H1699" t="n">
        <v>0</v>
      </c>
      <c r="I1699" t="n">
        <v>0</v>
      </c>
      <c r="J1699" t="n">
        <v>0</v>
      </c>
      <c r="K1699" t="n">
        <v>0</v>
      </c>
      <c r="L1699" t="n">
        <v>0</v>
      </c>
      <c r="M1699" t="n">
        <v>0</v>
      </c>
      <c r="N1699" t="n">
        <v>0</v>
      </c>
      <c r="O1699" t="n">
        <v>0</v>
      </c>
      <c r="P1699" t="n">
        <v>0</v>
      </c>
      <c r="Q1699" t="n">
        <v>0</v>
      </c>
      <c r="R1699" s="2" t="inlineStr"/>
    </row>
    <row r="1700" ht="15" customHeight="1">
      <c r="A1700" t="inlineStr">
        <is>
          <t>A 47274-2025</t>
        </is>
      </c>
      <c r="B1700" s="1" t="n">
        <v>45930.46638888889</v>
      </c>
      <c r="C1700" s="1" t="n">
        <v>45960</v>
      </c>
      <c r="D1700" t="inlineStr">
        <is>
          <t>VÄSTERNORRLANDS LÄN</t>
        </is>
      </c>
      <c r="E1700" t="inlineStr">
        <is>
          <t>ÖRNSKÖLDSVIK</t>
        </is>
      </c>
      <c r="G1700" t="n">
        <v>5.4</v>
      </c>
      <c r="H1700" t="n">
        <v>0</v>
      </c>
      <c r="I1700" t="n">
        <v>0</v>
      </c>
      <c r="J1700" t="n">
        <v>0</v>
      </c>
      <c r="K1700" t="n">
        <v>0</v>
      </c>
      <c r="L1700" t="n">
        <v>0</v>
      </c>
      <c r="M1700" t="n">
        <v>0</v>
      </c>
      <c r="N1700" t="n">
        <v>0</v>
      </c>
      <c r="O1700" t="n">
        <v>0</v>
      </c>
      <c r="P1700" t="n">
        <v>0</v>
      </c>
      <c r="Q1700" t="n">
        <v>0</v>
      </c>
      <c r="R1700" s="2" t="inlineStr"/>
    </row>
    <row r="1701" ht="15" customHeight="1">
      <c r="A1701" t="inlineStr">
        <is>
          <t>A 39969-2024</t>
        </is>
      </c>
      <c r="B1701" s="1" t="n">
        <v>45553.59498842592</v>
      </c>
      <c r="C1701" s="1" t="n">
        <v>45960</v>
      </c>
      <c r="D1701" t="inlineStr">
        <is>
          <t>VÄSTERNORRLANDS LÄN</t>
        </is>
      </c>
      <c r="E1701" t="inlineStr">
        <is>
          <t>ÖRNSKÖLDSVIK</t>
        </is>
      </c>
      <c r="F1701" t="inlineStr">
        <is>
          <t>Holmen skog AB</t>
        </is>
      </c>
      <c r="G1701" t="n">
        <v>8.1</v>
      </c>
      <c r="H1701" t="n">
        <v>0</v>
      </c>
      <c r="I1701" t="n">
        <v>0</v>
      </c>
      <c r="J1701" t="n">
        <v>0</v>
      </c>
      <c r="K1701" t="n">
        <v>0</v>
      </c>
      <c r="L1701" t="n">
        <v>0</v>
      </c>
      <c r="M1701" t="n">
        <v>0</v>
      </c>
      <c r="N1701" t="n">
        <v>0</v>
      </c>
      <c r="O1701" t="n">
        <v>0</v>
      </c>
      <c r="P1701" t="n">
        <v>0</v>
      </c>
      <c r="Q1701" t="n">
        <v>0</v>
      </c>
      <c r="R1701" s="2" t="inlineStr"/>
    </row>
    <row r="1702" ht="15" customHeight="1">
      <c r="A1702" t="inlineStr">
        <is>
          <t>A 58710-2024</t>
        </is>
      </c>
      <c r="B1702" s="1" t="n">
        <v>45635.64413194444</v>
      </c>
      <c r="C1702" s="1" t="n">
        <v>45960</v>
      </c>
      <c r="D1702" t="inlineStr">
        <is>
          <t>VÄSTERNORRLANDS LÄN</t>
        </is>
      </c>
      <c r="E1702" t="inlineStr">
        <is>
          <t>ÖRNSKÖLDSVIK</t>
        </is>
      </c>
      <c r="G1702" t="n">
        <v>2.3</v>
      </c>
      <c r="H1702" t="n">
        <v>0</v>
      </c>
      <c r="I1702" t="n">
        <v>0</v>
      </c>
      <c r="J1702" t="n">
        <v>0</v>
      </c>
      <c r="K1702" t="n">
        <v>0</v>
      </c>
      <c r="L1702" t="n">
        <v>0</v>
      </c>
      <c r="M1702" t="n">
        <v>0</v>
      </c>
      <c r="N1702" t="n">
        <v>0</v>
      </c>
      <c r="O1702" t="n">
        <v>0</v>
      </c>
      <c r="P1702" t="n">
        <v>0</v>
      </c>
      <c r="Q1702" t="n">
        <v>0</v>
      </c>
      <c r="R1702" s="2" t="inlineStr"/>
    </row>
    <row r="1703" ht="15" customHeight="1">
      <c r="A1703" t="inlineStr">
        <is>
          <t>A 37087-2023</t>
        </is>
      </c>
      <c r="B1703" s="1" t="n">
        <v>45154</v>
      </c>
      <c r="C1703" s="1" t="n">
        <v>45960</v>
      </c>
      <c r="D1703" t="inlineStr">
        <is>
          <t>VÄSTERNORRLANDS LÄN</t>
        </is>
      </c>
      <c r="E1703" t="inlineStr">
        <is>
          <t>ÖRNSKÖLDSVIK</t>
        </is>
      </c>
      <c r="G1703" t="n">
        <v>4.7</v>
      </c>
      <c r="H1703" t="n">
        <v>0</v>
      </c>
      <c r="I1703" t="n">
        <v>0</v>
      </c>
      <c r="J1703" t="n">
        <v>0</v>
      </c>
      <c r="K1703" t="n">
        <v>0</v>
      </c>
      <c r="L1703" t="n">
        <v>0</v>
      </c>
      <c r="M1703" t="n">
        <v>0</v>
      </c>
      <c r="N1703" t="n">
        <v>0</v>
      </c>
      <c r="O1703" t="n">
        <v>0</v>
      </c>
      <c r="P1703" t="n">
        <v>0</v>
      </c>
      <c r="Q1703" t="n">
        <v>0</v>
      </c>
      <c r="R1703" s="2" t="inlineStr"/>
    </row>
    <row r="1704" ht="15" customHeight="1">
      <c r="A1704" t="inlineStr">
        <is>
          <t>A 42614-2023</t>
        </is>
      </c>
      <c r="B1704" s="1" t="n">
        <v>45176</v>
      </c>
      <c r="C1704" s="1" t="n">
        <v>45960</v>
      </c>
      <c r="D1704" t="inlineStr">
        <is>
          <t>VÄSTERNORRLANDS LÄN</t>
        </is>
      </c>
      <c r="E1704" t="inlineStr">
        <is>
          <t>ÖRNSKÖLDSVIK</t>
        </is>
      </c>
      <c r="G1704" t="n">
        <v>3.5</v>
      </c>
      <c r="H1704" t="n">
        <v>0</v>
      </c>
      <c r="I1704" t="n">
        <v>0</v>
      </c>
      <c r="J1704" t="n">
        <v>0</v>
      </c>
      <c r="K1704" t="n">
        <v>0</v>
      </c>
      <c r="L1704" t="n">
        <v>0</v>
      </c>
      <c r="M1704" t="n">
        <v>0</v>
      </c>
      <c r="N1704" t="n">
        <v>0</v>
      </c>
      <c r="O1704" t="n">
        <v>0</v>
      </c>
      <c r="P1704" t="n">
        <v>0</v>
      </c>
      <c r="Q1704" t="n">
        <v>0</v>
      </c>
      <c r="R1704" s="2" t="inlineStr"/>
    </row>
    <row r="1705" ht="15" customHeight="1">
      <c r="A1705" t="inlineStr">
        <is>
          <t>A 6745-2024</t>
        </is>
      </c>
      <c r="B1705" s="1" t="n">
        <v>45342.42465277778</v>
      </c>
      <c r="C1705" s="1" t="n">
        <v>45960</v>
      </c>
      <c r="D1705" t="inlineStr">
        <is>
          <t>VÄSTERNORRLANDS LÄN</t>
        </is>
      </c>
      <c r="E1705" t="inlineStr">
        <is>
          <t>ÖRNSKÖLDSVIK</t>
        </is>
      </c>
      <c r="F1705" t="inlineStr">
        <is>
          <t>Holmen skog AB</t>
        </is>
      </c>
      <c r="G1705" t="n">
        <v>5.1</v>
      </c>
      <c r="H1705" t="n">
        <v>0</v>
      </c>
      <c r="I1705" t="n">
        <v>0</v>
      </c>
      <c r="J1705" t="n">
        <v>0</v>
      </c>
      <c r="K1705" t="n">
        <v>0</v>
      </c>
      <c r="L1705" t="n">
        <v>0</v>
      </c>
      <c r="M1705" t="n">
        <v>0</v>
      </c>
      <c r="N1705" t="n">
        <v>0</v>
      </c>
      <c r="O1705" t="n">
        <v>0</v>
      </c>
      <c r="P1705" t="n">
        <v>0</v>
      </c>
      <c r="Q1705" t="n">
        <v>0</v>
      </c>
      <c r="R1705" s="2" t="inlineStr"/>
    </row>
    <row r="1706" ht="15" customHeight="1">
      <c r="A1706" t="inlineStr">
        <is>
          <t>A 27498-2023</t>
        </is>
      </c>
      <c r="B1706" s="1" t="n">
        <v>45097</v>
      </c>
      <c r="C1706" s="1" t="n">
        <v>45960</v>
      </c>
      <c r="D1706" t="inlineStr">
        <is>
          <t>VÄSTERNORRLANDS LÄN</t>
        </is>
      </c>
      <c r="E1706" t="inlineStr">
        <is>
          <t>ÖRNSKÖLDSVIK</t>
        </is>
      </c>
      <c r="F1706" t="inlineStr">
        <is>
          <t>Holmen skog AB</t>
        </is>
      </c>
      <c r="G1706" t="n">
        <v>1.9</v>
      </c>
      <c r="H1706" t="n">
        <v>0</v>
      </c>
      <c r="I1706" t="n">
        <v>0</v>
      </c>
      <c r="J1706" t="n">
        <v>0</v>
      </c>
      <c r="K1706" t="n">
        <v>0</v>
      </c>
      <c r="L1706" t="n">
        <v>0</v>
      </c>
      <c r="M1706" t="n">
        <v>0</v>
      </c>
      <c r="N1706" t="n">
        <v>0</v>
      </c>
      <c r="O1706" t="n">
        <v>0</v>
      </c>
      <c r="P1706" t="n">
        <v>0</v>
      </c>
      <c r="Q1706" t="n">
        <v>0</v>
      </c>
      <c r="R1706" s="2" t="inlineStr"/>
    </row>
    <row r="1707" ht="15" customHeight="1">
      <c r="A1707" t="inlineStr">
        <is>
          <t>A 52416-2023</t>
        </is>
      </c>
      <c r="B1707" s="1" t="n">
        <v>45225</v>
      </c>
      <c r="C1707" s="1" t="n">
        <v>45960</v>
      </c>
      <c r="D1707" t="inlineStr">
        <is>
          <t>VÄSTERNORRLANDS LÄN</t>
        </is>
      </c>
      <c r="E1707" t="inlineStr">
        <is>
          <t>ÖRNSKÖLDSVIK</t>
        </is>
      </c>
      <c r="F1707" t="inlineStr">
        <is>
          <t>Holmen skog AB</t>
        </is>
      </c>
      <c r="G1707" t="n">
        <v>0.8</v>
      </c>
      <c r="H1707" t="n">
        <v>0</v>
      </c>
      <c r="I1707" t="n">
        <v>0</v>
      </c>
      <c r="J1707" t="n">
        <v>0</v>
      </c>
      <c r="K1707" t="n">
        <v>0</v>
      </c>
      <c r="L1707" t="n">
        <v>0</v>
      </c>
      <c r="M1707" t="n">
        <v>0</v>
      </c>
      <c r="N1707" t="n">
        <v>0</v>
      </c>
      <c r="O1707" t="n">
        <v>0</v>
      </c>
      <c r="P1707" t="n">
        <v>0</v>
      </c>
      <c r="Q1707" t="n">
        <v>0</v>
      </c>
      <c r="R1707" s="2" t="inlineStr"/>
    </row>
    <row r="1708" ht="15" customHeight="1">
      <c r="A1708" t="inlineStr">
        <is>
          <t>A 39296-2025</t>
        </is>
      </c>
      <c r="B1708" s="1" t="n">
        <v>45888</v>
      </c>
      <c r="C1708" s="1" t="n">
        <v>45960</v>
      </c>
      <c r="D1708" t="inlineStr">
        <is>
          <t>VÄSTERNORRLANDS LÄN</t>
        </is>
      </c>
      <c r="E1708" t="inlineStr">
        <is>
          <t>ÖRNSKÖLDSVIK</t>
        </is>
      </c>
      <c r="G1708" t="n">
        <v>2.1</v>
      </c>
      <c r="H1708" t="n">
        <v>0</v>
      </c>
      <c r="I1708" t="n">
        <v>0</v>
      </c>
      <c r="J1708" t="n">
        <v>0</v>
      </c>
      <c r="K1708" t="n">
        <v>0</v>
      </c>
      <c r="L1708" t="n">
        <v>0</v>
      </c>
      <c r="M1708" t="n">
        <v>0</v>
      </c>
      <c r="N1708" t="n">
        <v>0</v>
      </c>
      <c r="O1708" t="n">
        <v>0</v>
      </c>
      <c r="P1708" t="n">
        <v>0</v>
      </c>
      <c r="Q1708" t="n">
        <v>0</v>
      </c>
      <c r="R1708" s="2" t="inlineStr"/>
    </row>
    <row r="1709" ht="15" customHeight="1">
      <c r="A1709" t="inlineStr">
        <is>
          <t>A 8012-2025</t>
        </is>
      </c>
      <c r="B1709" s="1" t="n">
        <v>45707.55304398148</v>
      </c>
      <c r="C1709" s="1" t="n">
        <v>45960</v>
      </c>
      <c r="D1709" t="inlineStr">
        <is>
          <t>VÄSTERNORRLANDS LÄN</t>
        </is>
      </c>
      <c r="E1709" t="inlineStr">
        <is>
          <t>ÖRNSKÖLDSVIK</t>
        </is>
      </c>
      <c r="G1709" t="n">
        <v>0.4</v>
      </c>
      <c r="H1709" t="n">
        <v>0</v>
      </c>
      <c r="I1709" t="n">
        <v>0</v>
      </c>
      <c r="J1709" t="n">
        <v>0</v>
      </c>
      <c r="K1709" t="n">
        <v>0</v>
      </c>
      <c r="L1709" t="n">
        <v>0</v>
      </c>
      <c r="M1709" t="n">
        <v>0</v>
      </c>
      <c r="N1709" t="n">
        <v>0</v>
      </c>
      <c r="O1709" t="n">
        <v>0</v>
      </c>
      <c r="P1709" t="n">
        <v>0</v>
      </c>
      <c r="Q1709" t="n">
        <v>0</v>
      </c>
      <c r="R1709" s="2" t="inlineStr"/>
    </row>
    <row r="1710" ht="15" customHeight="1">
      <c r="A1710" t="inlineStr">
        <is>
          <t>A 57888-2023</t>
        </is>
      </c>
      <c r="B1710" s="1" t="n">
        <v>45247</v>
      </c>
      <c r="C1710" s="1" t="n">
        <v>45960</v>
      </c>
      <c r="D1710" t="inlineStr">
        <is>
          <t>VÄSTERNORRLANDS LÄN</t>
        </is>
      </c>
      <c r="E1710" t="inlineStr">
        <is>
          <t>ÖRNSKÖLDSVIK</t>
        </is>
      </c>
      <c r="F1710" t="inlineStr">
        <is>
          <t>Holmen skog AB</t>
        </is>
      </c>
      <c r="G1710" t="n">
        <v>2.9</v>
      </c>
      <c r="H1710" t="n">
        <v>0</v>
      </c>
      <c r="I1710" t="n">
        <v>0</v>
      </c>
      <c r="J1710" t="n">
        <v>0</v>
      </c>
      <c r="K1710" t="n">
        <v>0</v>
      </c>
      <c r="L1710" t="n">
        <v>0</v>
      </c>
      <c r="M1710" t="n">
        <v>0</v>
      </c>
      <c r="N1710" t="n">
        <v>0</v>
      </c>
      <c r="O1710" t="n">
        <v>0</v>
      </c>
      <c r="P1710" t="n">
        <v>0</v>
      </c>
      <c r="Q1710" t="n">
        <v>0</v>
      </c>
      <c r="R1710" s="2" t="inlineStr"/>
    </row>
    <row r="1711" ht="15" customHeight="1">
      <c r="A1711" t="inlineStr">
        <is>
          <t>A 16137-2025</t>
        </is>
      </c>
      <c r="B1711" s="1" t="n">
        <v>45750.44899305556</v>
      </c>
      <c r="C1711" s="1" t="n">
        <v>45960</v>
      </c>
      <c r="D1711" t="inlineStr">
        <is>
          <t>VÄSTERNORRLANDS LÄN</t>
        </is>
      </c>
      <c r="E1711" t="inlineStr">
        <is>
          <t>ÖRNSKÖLDSVIK</t>
        </is>
      </c>
      <c r="F1711" t="inlineStr">
        <is>
          <t>Holmen skog AB</t>
        </is>
      </c>
      <c r="G1711" t="n">
        <v>5</v>
      </c>
      <c r="H1711" t="n">
        <v>0</v>
      </c>
      <c r="I1711" t="n">
        <v>0</v>
      </c>
      <c r="J1711" t="n">
        <v>0</v>
      </c>
      <c r="K1711" t="n">
        <v>0</v>
      </c>
      <c r="L1711" t="n">
        <v>0</v>
      </c>
      <c r="M1711" t="n">
        <v>0</v>
      </c>
      <c r="N1711" t="n">
        <v>0</v>
      </c>
      <c r="O1711" t="n">
        <v>0</v>
      </c>
      <c r="P1711" t="n">
        <v>0</v>
      </c>
      <c r="Q1711" t="n">
        <v>0</v>
      </c>
      <c r="R1711" s="2" t="inlineStr"/>
    </row>
    <row r="1712" ht="15" customHeight="1">
      <c r="A1712" t="inlineStr">
        <is>
          <t>A 56801-2024</t>
        </is>
      </c>
      <c r="B1712" s="1" t="n">
        <v>45628</v>
      </c>
      <c r="C1712" s="1" t="n">
        <v>45960</v>
      </c>
      <c r="D1712" t="inlineStr">
        <is>
          <t>VÄSTERNORRLANDS LÄN</t>
        </is>
      </c>
      <c r="E1712" t="inlineStr">
        <is>
          <t>ÖRNSKÖLDSVIK</t>
        </is>
      </c>
      <c r="G1712" t="n">
        <v>1.3</v>
      </c>
      <c r="H1712" t="n">
        <v>0</v>
      </c>
      <c r="I1712" t="n">
        <v>0</v>
      </c>
      <c r="J1712" t="n">
        <v>0</v>
      </c>
      <c r="K1712" t="n">
        <v>0</v>
      </c>
      <c r="L1712" t="n">
        <v>0</v>
      </c>
      <c r="M1712" t="n">
        <v>0</v>
      </c>
      <c r="N1712" t="n">
        <v>0</v>
      </c>
      <c r="O1712" t="n">
        <v>0</v>
      </c>
      <c r="P1712" t="n">
        <v>0</v>
      </c>
      <c r="Q1712" t="n">
        <v>0</v>
      </c>
      <c r="R1712" s="2" t="inlineStr"/>
    </row>
    <row r="1713" ht="15" customHeight="1">
      <c r="A1713" t="inlineStr">
        <is>
          <t>A 25097-2024</t>
        </is>
      </c>
      <c r="B1713" s="1" t="n">
        <v>45462.41476851852</v>
      </c>
      <c r="C1713" s="1" t="n">
        <v>45960</v>
      </c>
      <c r="D1713" t="inlineStr">
        <is>
          <t>VÄSTERNORRLANDS LÄN</t>
        </is>
      </c>
      <c r="E1713" t="inlineStr">
        <is>
          <t>ÖRNSKÖLDSVIK</t>
        </is>
      </c>
      <c r="F1713" t="inlineStr">
        <is>
          <t>Holmen skog AB</t>
        </is>
      </c>
      <c r="G1713" t="n">
        <v>1.7</v>
      </c>
      <c r="H1713" t="n">
        <v>0</v>
      </c>
      <c r="I1713" t="n">
        <v>0</v>
      </c>
      <c r="J1713" t="n">
        <v>0</v>
      </c>
      <c r="K1713" t="n">
        <v>0</v>
      </c>
      <c r="L1713" t="n">
        <v>0</v>
      </c>
      <c r="M1713" t="n">
        <v>0</v>
      </c>
      <c r="N1713" t="n">
        <v>0</v>
      </c>
      <c r="O1713" t="n">
        <v>0</v>
      </c>
      <c r="P1713" t="n">
        <v>0</v>
      </c>
      <c r="Q1713" t="n">
        <v>0</v>
      </c>
      <c r="R1713" s="2" t="inlineStr"/>
    </row>
    <row r="1714" ht="15" customHeight="1">
      <c r="A1714" t="inlineStr">
        <is>
          <t>A 39199-2025</t>
        </is>
      </c>
      <c r="B1714" s="1" t="n">
        <v>45888</v>
      </c>
      <c r="C1714" s="1" t="n">
        <v>45960</v>
      </c>
      <c r="D1714" t="inlineStr">
        <is>
          <t>VÄSTERNORRLANDS LÄN</t>
        </is>
      </c>
      <c r="E1714" t="inlineStr">
        <is>
          <t>ÖRNSKÖLDSVIK</t>
        </is>
      </c>
      <c r="G1714" t="n">
        <v>2.6</v>
      </c>
      <c r="H1714" t="n">
        <v>0</v>
      </c>
      <c r="I1714" t="n">
        <v>0</v>
      </c>
      <c r="J1714" t="n">
        <v>0</v>
      </c>
      <c r="K1714" t="n">
        <v>0</v>
      </c>
      <c r="L1714" t="n">
        <v>0</v>
      </c>
      <c r="M1714" t="n">
        <v>0</v>
      </c>
      <c r="N1714" t="n">
        <v>0</v>
      </c>
      <c r="O1714" t="n">
        <v>0</v>
      </c>
      <c r="P1714" t="n">
        <v>0</v>
      </c>
      <c r="Q1714" t="n">
        <v>0</v>
      </c>
      <c r="R1714" s="2" t="inlineStr"/>
    </row>
    <row r="1715" ht="15" customHeight="1">
      <c r="A1715" t="inlineStr">
        <is>
          <t>A 32896-2022</t>
        </is>
      </c>
      <c r="B1715" s="1" t="n">
        <v>44784.57076388889</v>
      </c>
      <c r="C1715" s="1" t="n">
        <v>45960</v>
      </c>
      <c r="D1715" t="inlineStr">
        <is>
          <t>VÄSTERNORRLANDS LÄN</t>
        </is>
      </c>
      <c r="E1715" t="inlineStr">
        <is>
          <t>ÖRNSKÖLDSVIK</t>
        </is>
      </c>
      <c r="G1715" t="n">
        <v>1.1</v>
      </c>
      <c r="H1715" t="n">
        <v>0</v>
      </c>
      <c r="I1715" t="n">
        <v>0</v>
      </c>
      <c r="J1715" t="n">
        <v>0</v>
      </c>
      <c r="K1715" t="n">
        <v>0</v>
      </c>
      <c r="L1715" t="n">
        <v>0</v>
      </c>
      <c r="M1715" t="n">
        <v>0</v>
      </c>
      <c r="N1715" t="n">
        <v>0</v>
      </c>
      <c r="O1715" t="n">
        <v>0</v>
      </c>
      <c r="P1715" t="n">
        <v>0</v>
      </c>
      <c r="Q1715" t="n">
        <v>0</v>
      </c>
      <c r="R1715" s="2" t="inlineStr"/>
    </row>
    <row r="1716" ht="15" customHeight="1">
      <c r="A1716" t="inlineStr">
        <is>
          <t>A 47590-2025</t>
        </is>
      </c>
      <c r="B1716" s="1" t="n">
        <v>45931.44510416667</v>
      </c>
      <c r="C1716" s="1" t="n">
        <v>45960</v>
      </c>
      <c r="D1716" t="inlineStr">
        <is>
          <t>VÄSTERNORRLANDS LÄN</t>
        </is>
      </c>
      <c r="E1716" t="inlineStr">
        <is>
          <t>ÖRNSKÖLDSVIK</t>
        </is>
      </c>
      <c r="F1716" t="inlineStr">
        <is>
          <t>Holmen skog AB</t>
        </is>
      </c>
      <c r="G1716" t="n">
        <v>3.9</v>
      </c>
      <c r="H1716" t="n">
        <v>0</v>
      </c>
      <c r="I1716" t="n">
        <v>0</v>
      </c>
      <c r="J1716" t="n">
        <v>0</v>
      </c>
      <c r="K1716" t="n">
        <v>0</v>
      </c>
      <c r="L1716" t="n">
        <v>0</v>
      </c>
      <c r="M1716" t="n">
        <v>0</v>
      </c>
      <c r="N1716" t="n">
        <v>0</v>
      </c>
      <c r="O1716" t="n">
        <v>0</v>
      </c>
      <c r="P1716" t="n">
        <v>0</v>
      </c>
      <c r="Q1716" t="n">
        <v>0</v>
      </c>
      <c r="R1716" s="2" t="inlineStr"/>
    </row>
    <row r="1717" ht="15" customHeight="1">
      <c r="A1717" t="inlineStr">
        <is>
          <t>A 4802-2025</t>
        </is>
      </c>
      <c r="B1717" s="1" t="n">
        <v>45688.59328703704</v>
      </c>
      <c r="C1717" s="1" t="n">
        <v>45960</v>
      </c>
      <c r="D1717" t="inlineStr">
        <is>
          <t>VÄSTERNORRLANDS LÄN</t>
        </is>
      </c>
      <c r="E1717" t="inlineStr">
        <is>
          <t>ÖRNSKÖLDSVIK</t>
        </is>
      </c>
      <c r="G1717" t="n">
        <v>0.5</v>
      </c>
      <c r="H1717" t="n">
        <v>0</v>
      </c>
      <c r="I1717" t="n">
        <v>0</v>
      </c>
      <c r="J1717" t="n">
        <v>0</v>
      </c>
      <c r="K1717" t="n">
        <v>0</v>
      </c>
      <c r="L1717" t="n">
        <v>0</v>
      </c>
      <c r="M1717" t="n">
        <v>0</v>
      </c>
      <c r="N1717" t="n">
        <v>0</v>
      </c>
      <c r="O1717" t="n">
        <v>0</v>
      </c>
      <c r="P1717" t="n">
        <v>0</v>
      </c>
      <c r="Q1717" t="n">
        <v>0</v>
      </c>
      <c r="R1717" s="2" t="inlineStr"/>
    </row>
    <row r="1718" ht="15" customHeight="1">
      <c r="A1718" t="inlineStr">
        <is>
          <t>A 34875-2024</t>
        </is>
      </c>
      <c r="B1718" s="1" t="n">
        <v>45527.35077546296</v>
      </c>
      <c r="C1718" s="1" t="n">
        <v>45960</v>
      </c>
      <c r="D1718" t="inlineStr">
        <is>
          <t>VÄSTERNORRLANDS LÄN</t>
        </is>
      </c>
      <c r="E1718" t="inlineStr">
        <is>
          <t>ÖRNSKÖLDSVIK</t>
        </is>
      </c>
      <c r="F1718" t="inlineStr">
        <is>
          <t>Holmen skog AB</t>
        </is>
      </c>
      <c r="G1718" t="n">
        <v>0.6</v>
      </c>
      <c r="H1718" t="n">
        <v>0</v>
      </c>
      <c r="I1718" t="n">
        <v>0</v>
      </c>
      <c r="J1718" t="n">
        <v>0</v>
      </c>
      <c r="K1718" t="n">
        <v>0</v>
      </c>
      <c r="L1718" t="n">
        <v>0</v>
      </c>
      <c r="M1718" t="n">
        <v>0</v>
      </c>
      <c r="N1718" t="n">
        <v>0</v>
      </c>
      <c r="O1718" t="n">
        <v>0</v>
      </c>
      <c r="P1718" t="n">
        <v>0</v>
      </c>
      <c r="Q1718" t="n">
        <v>0</v>
      </c>
      <c r="R1718" s="2" t="inlineStr"/>
    </row>
    <row r="1719" ht="15" customHeight="1">
      <c r="A1719" t="inlineStr">
        <is>
          <t>A 34898-2024</t>
        </is>
      </c>
      <c r="B1719" s="1" t="n">
        <v>45527</v>
      </c>
      <c r="C1719" s="1" t="n">
        <v>45960</v>
      </c>
      <c r="D1719" t="inlineStr">
        <is>
          <t>VÄSTERNORRLANDS LÄN</t>
        </is>
      </c>
      <c r="E1719" t="inlineStr">
        <is>
          <t>ÖRNSKÖLDSVIK</t>
        </is>
      </c>
      <c r="G1719" t="n">
        <v>1.2</v>
      </c>
      <c r="H1719" t="n">
        <v>0</v>
      </c>
      <c r="I1719" t="n">
        <v>0</v>
      </c>
      <c r="J1719" t="n">
        <v>0</v>
      </c>
      <c r="K1719" t="n">
        <v>0</v>
      </c>
      <c r="L1719" t="n">
        <v>0</v>
      </c>
      <c r="M1719" t="n">
        <v>0</v>
      </c>
      <c r="N1719" t="n">
        <v>0</v>
      </c>
      <c r="O1719" t="n">
        <v>0</v>
      </c>
      <c r="P1719" t="n">
        <v>0</v>
      </c>
      <c r="Q1719" t="n">
        <v>0</v>
      </c>
      <c r="R1719" s="2" t="inlineStr"/>
    </row>
    <row r="1720" ht="15" customHeight="1">
      <c r="A1720" t="inlineStr">
        <is>
          <t>A 34014-2023</t>
        </is>
      </c>
      <c r="B1720" s="1" t="n">
        <v>45124</v>
      </c>
      <c r="C1720" s="1" t="n">
        <v>45960</v>
      </c>
      <c r="D1720" t="inlineStr">
        <is>
          <t>VÄSTERNORRLANDS LÄN</t>
        </is>
      </c>
      <c r="E1720" t="inlineStr">
        <is>
          <t>ÖRNSKÖLDSVIK</t>
        </is>
      </c>
      <c r="G1720" t="n">
        <v>0.9</v>
      </c>
      <c r="H1720" t="n">
        <v>0</v>
      </c>
      <c r="I1720" t="n">
        <v>0</v>
      </c>
      <c r="J1720" t="n">
        <v>0</v>
      </c>
      <c r="K1720" t="n">
        <v>0</v>
      </c>
      <c r="L1720" t="n">
        <v>0</v>
      </c>
      <c r="M1720" t="n">
        <v>0</v>
      </c>
      <c r="N1720" t="n">
        <v>0</v>
      </c>
      <c r="O1720" t="n">
        <v>0</v>
      </c>
      <c r="P1720" t="n">
        <v>0</v>
      </c>
      <c r="Q1720" t="n">
        <v>0</v>
      </c>
      <c r="R1720" s="2" t="inlineStr"/>
    </row>
    <row r="1721" ht="15" customHeight="1">
      <c r="A1721" t="inlineStr">
        <is>
          <t>A 34406-2024</t>
        </is>
      </c>
      <c r="B1721" s="1" t="n">
        <v>45525.45870370371</v>
      </c>
      <c r="C1721" s="1" t="n">
        <v>45960</v>
      </c>
      <c r="D1721" t="inlineStr">
        <is>
          <t>VÄSTERNORRLANDS LÄN</t>
        </is>
      </c>
      <c r="E1721" t="inlineStr">
        <is>
          <t>ÖRNSKÖLDSVIK</t>
        </is>
      </c>
      <c r="F1721" t="inlineStr">
        <is>
          <t>Holmen skog AB</t>
        </is>
      </c>
      <c r="G1721" t="n">
        <v>3.7</v>
      </c>
      <c r="H1721" t="n">
        <v>0</v>
      </c>
      <c r="I1721" t="n">
        <v>0</v>
      </c>
      <c r="J1721" t="n">
        <v>0</v>
      </c>
      <c r="K1721" t="n">
        <v>0</v>
      </c>
      <c r="L1721" t="n">
        <v>0</v>
      </c>
      <c r="M1721" t="n">
        <v>0</v>
      </c>
      <c r="N1721" t="n">
        <v>0</v>
      </c>
      <c r="O1721" t="n">
        <v>0</v>
      </c>
      <c r="P1721" t="n">
        <v>0</v>
      </c>
      <c r="Q1721" t="n">
        <v>0</v>
      </c>
      <c r="R1721" s="2" t="inlineStr"/>
    </row>
    <row r="1722" ht="15" customHeight="1">
      <c r="A1722" t="inlineStr">
        <is>
          <t>A 47588-2023</t>
        </is>
      </c>
      <c r="B1722" s="1" t="n">
        <v>45197</v>
      </c>
      <c r="C1722" s="1" t="n">
        <v>45960</v>
      </c>
      <c r="D1722" t="inlineStr">
        <is>
          <t>VÄSTERNORRLANDS LÄN</t>
        </is>
      </c>
      <c r="E1722" t="inlineStr">
        <is>
          <t>ÖRNSKÖLDSVIK</t>
        </is>
      </c>
      <c r="G1722" t="n">
        <v>1.8</v>
      </c>
      <c r="H1722" t="n">
        <v>0</v>
      </c>
      <c r="I1722" t="n">
        <v>0</v>
      </c>
      <c r="J1722" t="n">
        <v>0</v>
      </c>
      <c r="K1722" t="n">
        <v>0</v>
      </c>
      <c r="L1722" t="n">
        <v>0</v>
      </c>
      <c r="M1722" t="n">
        <v>0</v>
      </c>
      <c r="N1722" t="n">
        <v>0</v>
      </c>
      <c r="O1722" t="n">
        <v>0</v>
      </c>
      <c r="P1722" t="n">
        <v>0</v>
      </c>
      <c r="Q1722" t="n">
        <v>0</v>
      </c>
      <c r="R1722" s="2" t="inlineStr"/>
    </row>
    <row r="1723" ht="15" customHeight="1">
      <c r="A1723" t="inlineStr">
        <is>
          <t>A 23137-2024</t>
        </is>
      </c>
      <c r="B1723" s="1" t="n">
        <v>45450.62260416667</v>
      </c>
      <c r="C1723" s="1" t="n">
        <v>45960</v>
      </c>
      <c r="D1723" t="inlineStr">
        <is>
          <t>VÄSTERNORRLANDS LÄN</t>
        </is>
      </c>
      <c r="E1723" t="inlineStr">
        <is>
          <t>ÖRNSKÖLDSVIK</t>
        </is>
      </c>
      <c r="G1723" t="n">
        <v>2.2</v>
      </c>
      <c r="H1723" t="n">
        <v>0</v>
      </c>
      <c r="I1723" t="n">
        <v>0</v>
      </c>
      <c r="J1723" t="n">
        <v>0</v>
      </c>
      <c r="K1723" t="n">
        <v>0</v>
      </c>
      <c r="L1723" t="n">
        <v>0</v>
      </c>
      <c r="M1723" t="n">
        <v>0</v>
      </c>
      <c r="N1723" t="n">
        <v>0</v>
      </c>
      <c r="O1723" t="n">
        <v>0</v>
      </c>
      <c r="P1723" t="n">
        <v>0</v>
      </c>
      <c r="Q1723" t="n">
        <v>0</v>
      </c>
      <c r="R1723" s="2" t="inlineStr"/>
    </row>
    <row r="1724" ht="15" customHeight="1">
      <c r="A1724" t="inlineStr">
        <is>
          <t>A 46519-2023</t>
        </is>
      </c>
      <c r="B1724" s="1" t="n">
        <v>45197</v>
      </c>
      <c r="C1724" s="1" t="n">
        <v>45960</v>
      </c>
      <c r="D1724" t="inlineStr">
        <is>
          <t>VÄSTERNORRLANDS LÄN</t>
        </is>
      </c>
      <c r="E1724" t="inlineStr">
        <is>
          <t>ÖRNSKÖLDSVIK</t>
        </is>
      </c>
      <c r="G1724" t="n">
        <v>2</v>
      </c>
      <c r="H1724" t="n">
        <v>0</v>
      </c>
      <c r="I1724" t="n">
        <v>0</v>
      </c>
      <c r="J1724" t="n">
        <v>0</v>
      </c>
      <c r="K1724" t="n">
        <v>0</v>
      </c>
      <c r="L1724" t="n">
        <v>0</v>
      </c>
      <c r="M1724" t="n">
        <v>0</v>
      </c>
      <c r="N1724" t="n">
        <v>0</v>
      </c>
      <c r="O1724" t="n">
        <v>0</v>
      </c>
      <c r="P1724" t="n">
        <v>0</v>
      </c>
      <c r="Q1724" t="n">
        <v>0</v>
      </c>
      <c r="R1724" s="2" t="inlineStr"/>
    </row>
    <row r="1725" ht="15" customHeight="1">
      <c r="A1725" t="inlineStr">
        <is>
          <t>A 35395-2023</t>
        </is>
      </c>
      <c r="B1725" s="1" t="n">
        <v>45146.58788194445</v>
      </c>
      <c r="C1725" s="1" t="n">
        <v>45960</v>
      </c>
      <c r="D1725" t="inlineStr">
        <is>
          <t>VÄSTERNORRLANDS LÄN</t>
        </is>
      </c>
      <c r="E1725" t="inlineStr">
        <is>
          <t>ÖRNSKÖLDSVIK</t>
        </is>
      </c>
      <c r="F1725" t="inlineStr">
        <is>
          <t>Holmen skog AB</t>
        </is>
      </c>
      <c r="G1725" t="n">
        <v>2</v>
      </c>
      <c r="H1725" t="n">
        <v>0</v>
      </c>
      <c r="I1725" t="n">
        <v>0</v>
      </c>
      <c r="J1725" t="n">
        <v>0</v>
      </c>
      <c r="K1725" t="n">
        <v>0</v>
      </c>
      <c r="L1725" t="n">
        <v>0</v>
      </c>
      <c r="M1725" t="n">
        <v>0</v>
      </c>
      <c r="N1725" t="n">
        <v>0</v>
      </c>
      <c r="O1725" t="n">
        <v>0</v>
      </c>
      <c r="P1725" t="n">
        <v>0</v>
      </c>
      <c r="Q1725" t="n">
        <v>0</v>
      </c>
      <c r="R1725" s="2" t="inlineStr"/>
    </row>
    <row r="1726" ht="15" customHeight="1">
      <c r="A1726" t="inlineStr">
        <is>
          <t>A 63660-2023</t>
        </is>
      </c>
      <c r="B1726" s="1" t="n">
        <v>45275</v>
      </c>
      <c r="C1726" s="1" t="n">
        <v>45960</v>
      </c>
      <c r="D1726" t="inlineStr">
        <is>
          <t>VÄSTERNORRLANDS LÄN</t>
        </is>
      </c>
      <c r="E1726" t="inlineStr">
        <is>
          <t>ÖRNSKÖLDSVIK</t>
        </is>
      </c>
      <c r="G1726" t="n">
        <v>16.3</v>
      </c>
      <c r="H1726" t="n">
        <v>0</v>
      </c>
      <c r="I1726" t="n">
        <v>0</v>
      </c>
      <c r="J1726" t="n">
        <v>0</v>
      </c>
      <c r="K1726" t="n">
        <v>0</v>
      </c>
      <c r="L1726" t="n">
        <v>0</v>
      </c>
      <c r="M1726" t="n">
        <v>0</v>
      </c>
      <c r="N1726" t="n">
        <v>0</v>
      </c>
      <c r="O1726" t="n">
        <v>0</v>
      </c>
      <c r="P1726" t="n">
        <v>0</v>
      </c>
      <c r="Q1726" t="n">
        <v>0</v>
      </c>
      <c r="R1726" s="2" t="inlineStr"/>
    </row>
    <row r="1727" ht="15" customHeight="1">
      <c r="A1727" t="inlineStr">
        <is>
          <t>A 44490-2022</t>
        </is>
      </c>
      <c r="B1727" s="1" t="n">
        <v>44840</v>
      </c>
      <c r="C1727" s="1" t="n">
        <v>45960</v>
      </c>
      <c r="D1727" t="inlineStr">
        <is>
          <t>VÄSTERNORRLANDS LÄN</t>
        </is>
      </c>
      <c r="E1727" t="inlineStr">
        <is>
          <t>ÖRNSKÖLDSVIK</t>
        </is>
      </c>
      <c r="G1727" t="n">
        <v>3</v>
      </c>
      <c r="H1727" t="n">
        <v>0</v>
      </c>
      <c r="I1727" t="n">
        <v>0</v>
      </c>
      <c r="J1727" t="n">
        <v>0</v>
      </c>
      <c r="K1727" t="n">
        <v>0</v>
      </c>
      <c r="L1727" t="n">
        <v>0</v>
      </c>
      <c r="M1727" t="n">
        <v>0</v>
      </c>
      <c r="N1727" t="n">
        <v>0</v>
      </c>
      <c r="O1727" t="n">
        <v>0</v>
      </c>
      <c r="P1727" t="n">
        <v>0</v>
      </c>
      <c r="Q1727" t="n">
        <v>0</v>
      </c>
      <c r="R1727" s="2" t="inlineStr"/>
    </row>
    <row r="1728" ht="15" customHeight="1">
      <c r="A1728" t="inlineStr">
        <is>
          <t>A 47550-2025</t>
        </is>
      </c>
      <c r="B1728" s="1" t="n">
        <v>45931.36900462963</v>
      </c>
      <c r="C1728" s="1" t="n">
        <v>45960</v>
      </c>
      <c r="D1728" t="inlineStr">
        <is>
          <t>VÄSTERNORRLANDS LÄN</t>
        </is>
      </c>
      <c r="E1728" t="inlineStr">
        <is>
          <t>ÖRNSKÖLDSVIK</t>
        </is>
      </c>
      <c r="F1728" t="inlineStr">
        <is>
          <t>Holmen skog AB</t>
        </is>
      </c>
      <c r="G1728" t="n">
        <v>2.2</v>
      </c>
      <c r="H1728" t="n">
        <v>0</v>
      </c>
      <c r="I1728" t="n">
        <v>0</v>
      </c>
      <c r="J1728" t="n">
        <v>0</v>
      </c>
      <c r="K1728" t="n">
        <v>0</v>
      </c>
      <c r="L1728" t="n">
        <v>0</v>
      </c>
      <c r="M1728" t="n">
        <v>0</v>
      </c>
      <c r="N1728" t="n">
        <v>0</v>
      </c>
      <c r="O1728" t="n">
        <v>0</v>
      </c>
      <c r="P1728" t="n">
        <v>0</v>
      </c>
      <c r="Q1728" t="n">
        <v>0</v>
      </c>
      <c r="R1728" s="2" t="inlineStr"/>
    </row>
    <row r="1729" ht="15" customHeight="1">
      <c r="A1729" t="inlineStr">
        <is>
          <t>A 9772-2024</t>
        </is>
      </c>
      <c r="B1729" s="1" t="n">
        <v>45362.64107638889</v>
      </c>
      <c r="C1729" s="1" t="n">
        <v>45960</v>
      </c>
      <c r="D1729" t="inlineStr">
        <is>
          <t>VÄSTERNORRLANDS LÄN</t>
        </is>
      </c>
      <c r="E1729" t="inlineStr">
        <is>
          <t>ÖRNSKÖLDSVIK</t>
        </is>
      </c>
      <c r="F1729" t="inlineStr">
        <is>
          <t>Holmen skog AB</t>
        </is>
      </c>
      <c r="G1729" t="n">
        <v>5.9</v>
      </c>
      <c r="H1729" t="n">
        <v>0</v>
      </c>
      <c r="I1729" t="n">
        <v>0</v>
      </c>
      <c r="J1729" t="n">
        <v>0</v>
      </c>
      <c r="K1729" t="n">
        <v>0</v>
      </c>
      <c r="L1729" t="n">
        <v>0</v>
      </c>
      <c r="M1729" t="n">
        <v>0</v>
      </c>
      <c r="N1729" t="n">
        <v>0</v>
      </c>
      <c r="O1729" t="n">
        <v>0</v>
      </c>
      <c r="P1729" t="n">
        <v>0</v>
      </c>
      <c r="Q1729" t="n">
        <v>0</v>
      </c>
      <c r="R1729" s="2" t="inlineStr"/>
    </row>
    <row r="1730" ht="15" customHeight="1">
      <c r="A1730" t="inlineStr">
        <is>
          <t>A 31785-2024</t>
        </is>
      </c>
      <c r="B1730" s="1" t="n">
        <v>45509.50349537037</v>
      </c>
      <c r="C1730" s="1" t="n">
        <v>45960</v>
      </c>
      <c r="D1730" t="inlineStr">
        <is>
          <t>VÄSTERNORRLANDS LÄN</t>
        </is>
      </c>
      <c r="E1730" t="inlineStr">
        <is>
          <t>ÖRNSKÖLDSVIK</t>
        </is>
      </c>
      <c r="F1730" t="inlineStr">
        <is>
          <t>Holmen skog AB</t>
        </is>
      </c>
      <c r="G1730" t="n">
        <v>2.4</v>
      </c>
      <c r="H1730" t="n">
        <v>0</v>
      </c>
      <c r="I1730" t="n">
        <v>0</v>
      </c>
      <c r="J1730" t="n">
        <v>0</v>
      </c>
      <c r="K1730" t="n">
        <v>0</v>
      </c>
      <c r="L1730" t="n">
        <v>0</v>
      </c>
      <c r="M1730" t="n">
        <v>0</v>
      </c>
      <c r="N1730" t="n">
        <v>0</v>
      </c>
      <c r="O1730" t="n">
        <v>0</v>
      </c>
      <c r="P1730" t="n">
        <v>0</v>
      </c>
      <c r="Q1730" t="n">
        <v>0</v>
      </c>
      <c r="R1730" s="2" t="inlineStr"/>
    </row>
    <row r="1731" ht="15" customHeight="1">
      <c r="A1731" t="inlineStr">
        <is>
          <t>A 31786-2024</t>
        </is>
      </c>
      <c r="B1731" s="1" t="n">
        <v>45509.50989583333</v>
      </c>
      <c r="C1731" s="1" t="n">
        <v>45960</v>
      </c>
      <c r="D1731" t="inlineStr">
        <is>
          <t>VÄSTERNORRLANDS LÄN</t>
        </is>
      </c>
      <c r="E1731" t="inlineStr">
        <is>
          <t>ÖRNSKÖLDSVIK</t>
        </is>
      </c>
      <c r="F1731" t="inlineStr">
        <is>
          <t>Holmen skog AB</t>
        </is>
      </c>
      <c r="G1731" t="n">
        <v>1.1</v>
      </c>
      <c r="H1731" t="n">
        <v>0</v>
      </c>
      <c r="I1731" t="n">
        <v>0</v>
      </c>
      <c r="J1731" t="n">
        <v>0</v>
      </c>
      <c r="K1731" t="n">
        <v>0</v>
      </c>
      <c r="L1731" t="n">
        <v>0</v>
      </c>
      <c r="M1731" t="n">
        <v>0</v>
      </c>
      <c r="N1731" t="n">
        <v>0</v>
      </c>
      <c r="O1731" t="n">
        <v>0</v>
      </c>
      <c r="P1731" t="n">
        <v>0</v>
      </c>
      <c r="Q1731" t="n">
        <v>0</v>
      </c>
      <c r="R1731" s="2" t="inlineStr"/>
    </row>
    <row r="1732" ht="15" customHeight="1">
      <c r="A1732" t="inlineStr">
        <is>
          <t>A 39236-2025</t>
        </is>
      </c>
      <c r="B1732" s="1" t="n">
        <v>45888</v>
      </c>
      <c r="C1732" s="1" t="n">
        <v>45960</v>
      </c>
      <c r="D1732" t="inlineStr">
        <is>
          <t>VÄSTERNORRLANDS LÄN</t>
        </is>
      </c>
      <c r="E1732" t="inlineStr">
        <is>
          <t>ÖRNSKÖLDSVIK</t>
        </is>
      </c>
      <c r="G1732" t="n">
        <v>5</v>
      </c>
      <c r="H1732" t="n">
        <v>0</v>
      </c>
      <c r="I1732" t="n">
        <v>0</v>
      </c>
      <c r="J1732" t="n">
        <v>0</v>
      </c>
      <c r="K1732" t="n">
        <v>0</v>
      </c>
      <c r="L1732" t="n">
        <v>0</v>
      </c>
      <c r="M1732" t="n">
        <v>0</v>
      </c>
      <c r="N1732" t="n">
        <v>0</v>
      </c>
      <c r="O1732" t="n">
        <v>0</v>
      </c>
      <c r="P1732" t="n">
        <v>0</v>
      </c>
      <c r="Q1732" t="n">
        <v>0</v>
      </c>
      <c r="R1732" s="2" t="inlineStr"/>
    </row>
    <row r="1733" ht="15" customHeight="1">
      <c r="A1733" t="inlineStr">
        <is>
          <t>A 17968-2023</t>
        </is>
      </c>
      <c r="B1733" s="1" t="n">
        <v>45037</v>
      </c>
      <c r="C1733" s="1" t="n">
        <v>45960</v>
      </c>
      <c r="D1733" t="inlineStr">
        <is>
          <t>VÄSTERNORRLANDS LÄN</t>
        </is>
      </c>
      <c r="E1733" t="inlineStr">
        <is>
          <t>ÖRNSKÖLDSVIK</t>
        </is>
      </c>
      <c r="G1733" t="n">
        <v>0.7</v>
      </c>
      <c r="H1733" t="n">
        <v>0</v>
      </c>
      <c r="I1733" t="n">
        <v>0</v>
      </c>
      <c r="J1733" t="n">
        <v>0</v>
      </c>
      <c r="K1733" t="n">
        <v>0</v>
      </c>
      <c r="L1733" t="n">
        <v>0</v>
      </c>
      <c r="M1733" t="n">
        <v>0</v>
      </c>
      <c r="N1733" t="n">
        <v>0</v>
      </c>
      <c r="O1733" t="n">
        <v>0</v>
      </c>
      <c r="P1733" t="n">
        <v>0</v>
      </c>
      <c r="Q1733" t="n">
        <v>0</v>
      </c>
      <c r="R1733" s="2" t="inlineStr"/>
    </row>
    <row r="1734" ht="15" customHeight="1">
      <c r="A1734" t="inlineStr">
        <is>
          <t>A 47609-2025</t>
        </is>
      </c>
      <c r="B1734" s="1" t="n">
        <v>45931.46905092592</v>
      </c>
      <c r="C1734" s="1" t="n">
        <v>45960</v>
      </c>
      <c r="D1734" t="inlineStr">
        <is>
          <t>VÄSTERNORRLANDS LÄN</t>
        </is>
      </c>
      <c r="E1734" t="inlineStr">
        <is>
          <t>ÖRNSKÖLDSVIK</t>
        </is>
      </c>
      <c r="G1734" t="n">
        <v>3.2</v>
      </c>
      <c r="H1734" t="n">
        <v>0</v>
      </c>
      <c r="I1734" t="n">
        <v>0</v>
      </c>
      <c r="J1734" t="n">
        <v>0</v>
      </c>
      <c r="K1734" t="n">
        <v>0</v>
      </c>
      <c r="L1734" t="n">
        <v>0</v>
      </c>
      <c r="M1734" t="n">
        <v>0</v>
      </c>
      <c r="N1734" t="n">
        <v>0</v>
      </c>
      <c r="O1734" t="n">
        <v>0</v>
      </c>
      <c r="P1734" t="n">
        <v>0</v>
      </c>
      <c r="Q1734" t="n">
        <v>0</v>
      </c>
      <c r="R1734" s="2" t="inlineStr"/>
    </row>
    <row r="1735" ht="15" customHeight="1">
      <c r="A1735" t="inlineStr">
        <is>
          <t>A 47611-2025</t>
        </is>
      </c>
      <c r="B1735" s="1" t="n">
        <v>45931.46918981482</v>
      </c>
      <c r="C1735" s="1" t="n">
        <v>45960</v>
      </c>
      <c r="D1735" t="inlineStr">
        <is>
          <t>VÄSTERNORRLANDS LÄN</t>
        </is>
      </c>
      <c r="E1735" t="inlineStr">
        <is>
          <t>ÖRNSKÖLDSVIK</t>
        </is>
      </c>
      <c r="G1735" t="n">
        <v>0.2</v>
      </c>
      <c r="H1735" t="n">
        <v>0</v>
      </c>
      <c r="I1735" t="n">
        <v>0</v>
      </c>
      <c r="J1735" t="n">
        <v>0</v>
      </c>
      <c r="K1735" t="n">
        <v>0</v>
      </c>
      <c r="L1735" t="n">
        <v>0</v>
      </c>
      <c r="M1735" t="n">
        <v>0</v>
      </c>
      <c r="N1735" t="n">
        <v>0</v>
      </c>
      <c r="O1735" t="n">
        <v>0</v>
      </c>
      <c r="P1735" t="n">
        <v>0</v>
      </c>
      <c r="Q1735" t="n">
        <v>0</v>
      </c>
      <c r="R1735" s="2" t="inlineStr"/>
    </row>
    <row r="1736" ht="15" customHeight="1">
      <c r="A1736" t="inlineStr">
        <is>
          <t>A 7361-2024</t>
        </is>
      </c>
      <c r="B1736" s="1" t="n">
        <v>45345.47570601852</v>
      </c>
      <c r="C1736" s="1" t="n">
        <v>45960</v>
      </c>
      <c r="D1736" t="inlineStr">
        <is>
          <t>VÄSTERNORRLANDS LÄN</t>
        </is>
      </c>
      <c r="E1736" t="inlineStr">
        <is>
          <t>ÖRNSKÖLDSVIK</t>
        </is>
      </c>
      <c r="G1736" t="n">
        <v>0.8</v>
      </c>
      <c r="H1736" t="n">
        <v>0</v>
      </c>
      <c r="I1736" t="n">
        <v>0</v>
      </c>
      <c r="J1736" t="n">
        <v>0</v>
      </c>
      <c r="K1736" t="n">
        <v>0</v>
      </c>
      <c r="L1736" t="n">
        <v>0</v>
      </c>
      <c r="M1736" t="n">
        <v>0</v>
      </c>
      <c r="N1736" t="n">
        <v>0</v>
      </c>
      <c r="O1736" t="n">
        <v>0</v>
      </c>
      <c r="P1736" t="n">
        <v>0</v>
      </c>
      <c r="Q1736" t="n">
        <v>0</v>
      </c>
      <c r="R1736" s="2" t="inlineStr"/>
    </row>
    <row r="1737" ht="15" customHeight="1">
      <c r="A1737" t="inlineStr">
        <is>
          <t>A 22861-2023</t>
        </is>
      </c>
      <c r="B1737" s="1" t="n">
        <v>45070</v>
      </c>
      <c r="C1737" s="1" t="n">
        <v>45960</v>
      </c>
      <c r="D1737" t="inlineStr">
        <is>
          <t>VÄSTERNORRLANDS LÄN</t>
        </is>
      </c>
      <c r="E1737" t="inlineStr">
        <is>
          <t>ÖRNSKÖLDSVIK</t>
        </is>
      </c>
      <c r="G1737" t="n">
        <v>0.5</v>
      </c>
      <c r="H1737" t="n">
        <v>0</v>
      </c>
      <c r="I1737" t="n">
        <v>0</v>
      </c>
      <c r="J1737" t="n">
        <v>0</v>
      </c>
      <c r="K1737" t="n">
        <v>0</v>
      </c>
      <c r="L1737" t="n">
        <v>0</v>
      </c>
      <c r="M1737" t="n">
        <v>0</v>
      </c>
      <c r="N1737" t="n">
        <v>0</v>
      </c>
      <c r="O1737" t="n">
        <v>0</v>
      </c>
      <c r="P1737" t="n">
        <v>0</v>
      </c>
      <c r="Q1737" t="n">
        <v>0</v>
      </c>
      <c r="R1737" s="2" t="inlineStr"/>
    </row>
    <row r="1738" ht="15" customHeight="1">
      <c r="A1738" t="inlineStr">
        <is>
          <t>A 47610-2025</t>
        </is>
      </c>
      <c r="B1738" s="1" t="n">
        <v>45931.46916666667</v>
      </c>
      <c r="C1738" s="1" t="n">
        <v>45960</v>
      </c>
      <c r="D1738" t="inlineStr">
        <is>
          <t>VÄSTERNORRLANDS LÄN</t>
        </is>
      </c>
      <c r="E1738" t="inlineStr">
        <is>
          <t>ÖRNSKÖLDSVIK</t>
        </is>
      </c>
      <c r="G1738" t="n">
        <v>0.9</v>
      </c>
      <c r="H1738" t="n">
        <v>0</v>
      </c>
      <c r="I1738" t="n">
        <v>0</v>
      </c>
      <c r="J1738" t="n">
        <v>0</v>
      </c>
      <c r="K1738" t="n">
        <v>0</v>
      </c>
      <c r="L1738" t="n">
        <v>0</v>
      </c>
      <c r="M1738" t="n">
        <v>0</v>
      </c>
      <c r="N1738" t="n">
        <v>0</v>
      </c>
      <c r="O1738" t="n">
        <v>0</v>
      </c>
      <c r="P1738" t="n">
        <v>0</v>
      </c>
      <c r="Q1738" t="n">
        <v>0</v>
      </c>
      <c r="R1738" s="2" t="inlineStr"/>
    </row>
    <row r="1739" ht="15" customHeight="1">
      <c r="A1739" t="inlineStr">
        <is>
          <t>A 47626-2025</t>
        </is>
      </c>
      <c r="B1739" s="1" t="n">
        <v>45931.4872800926</v>
      </c>
      <c r="C1739" s="1" t="n">
        <v>45960</v>
      </c>
      <c r="D1739" t="inlineStr">
        <is>
          <t>VÄSTERNORRLANDS LÄN</t>
        </is>
      </c>
      <c r="E1739" t="inlineStr">
        <is>
          <t>ÖRNSKÖLDSVIK</t>
        </is>
      </c>
      <c r="F1739" t="inlineStr">
        <is>
          <t>Holmen skog AB</t>
        </is>
      </c>
      <c r="G1739" t="n">
        <v>3.4</v>
      </c>
      <c r="H1739" t="n">
        <v>0</v>
      </c>
      <c r="I1739" t="n">
        <v>0</v>
      </c>
      <c r="J1739" t="n">
        <v>0</v>
      </c>
      <c r="K1739" t="n">
        <v>0</v>
      </c>
      <c r="L1739" t="n">
        <v>0</v>
      </c>
      <c r="M1739" t="n">
        <v>0</v>
      </c>
      <c r="N1739" t="n">
        <v>0</v>
      </c>
      <c r="O1739" t="n">
        <v>0</v>
      </c>
      <c r="P1739" t="n">
        <v>0</v>
      </c>
      <c r="Q1739" t="n">
        <v>0</v>
      </c>
      <c r="R1739" s="2" t="inlineStr"/>
    </row>
    <row r="1740" ht="15" customHeight="1">
      <c r="A1740" t="inlineStr">
        <is>
          <t>A 26268-2024</t>
        </is>
      </c>
      <c r="B1740" s="1" t="n">
        <v>45468</v>
      </c>
      <c r="C1740" s="1" t="n">
        <v>45960</v>
      </c>
      <c r="D1740" t="inlineStr">
        <is>
          <t>VÄSTERNORRLANDS LÄN</t>
        </is>
      </c>
      <c r="E1740" t="inlineStr">
        <is>
          <t>ÖRNSKÖLDSVIK</t>
        </is>
      </c>
      <c r="F1740" t="inlineStr">
        <is>
          <t>Holmen skog AB</t>
        </is>
      </c>
      <c r="G1740" t="n">
        <v>7.2</v>
      </c>
      <c r="H1740" t="n">
        <v>0</v>
      </c>
      <c r="I1740" t="n">
        <v>0</v>
      </c>
      <c r="J1740" t="n">
        <v>0</v>
      </c>
      <c r="K1740" t="n">
        <v>0</v>
      </c>
      <c r="L1740" t="n">
        <v>0</v>
      </c>
      <c r="M1740" t="n">
        <v>0</v>
      </c>
      <c r="N1740" t="n">
        <v>0</v>
      </c>
      <c r="O1740" t="n">
        <v>0</v>
      </c>
      <c r="P1740" t="n">
        <v>0</v>
      </c>
      <c r="Q1740" t="n">
        <v>0</v>
      </c>
      <c r="R1740" s="2" t="inlineStr"/>
    </row>
    <row r="1741" ht="15" customHeight="1">
      <c r="A1741" t="inlineStr">
        <is>
          <t>A 52261-2024</t>
        </is>
      </c>
      <c r="B1741" s="1" t="n">
        <v>45608</v>
      </c>
      <c r="C1741" s="1" t="n">
        <v>45960</v>
      </c>
      <c r="D1741" t="inlineStr">
        <is>
          <t>VÄSTERNORRLANDS LÄN</t>
        </is>
      </c>
      <c r="E1741" t="inlineStr">
        <is>
          <t>ÖRNSKÖLDSVIK</t>
        </is>
      </c>
      <c r="G1741" t="n">
        <v>0.3</v>
      </c>
      <c r="H1741" t="n">
        <v>0</v>
      </c>
      <c r="I1741" t="n">
        <v>0</v>
      </c>
      <c r="J1741" t="n">
        <v>0</v>
      </c>
      <c r="K1741" t="n">
        <v>0</v>
      </c>
      <c r="L1741" t="n">
        <v>0</v>
      </c>
      <c r="M1741" t="n">
        <v>0</v>
      </c>
      <c r="N1741" t="n">
        <v>0</v>
      </c>
      <c r="O1741" t="n">
        <v>0</v>
      </c>
      <c r="P1741" t="n">
        <v>0</v>
      </c>
      <c r="Q1741" t="n">
        <v>0</v>
      </c>
      <c r="R1741" s="2" t="inlineStr"/>
    </row>
    <row r="1742" ht="15" customHeight="1">
      <c r="A1742" t="inlineStr">
        <is>
          <t>A 55639-2023</t>
        </is>
      </c>
      <c r="B1742" s="1" t="n">
        <v>45238.92765046296</v>
      </c>
      <c r="C1742" s="1" t="n">
        <v>45960</v>
      </c>
      <c r="D1742" t="inlineStr">
        <is>
          <t>VÄSTERNORRLANDS LÄN</t>
        </is>
      </c>
      <c r="E1742" t="inlineStr">
        <is>
          <t>ÖRNSKÖLDSVIK</t>
        </is>
      </c>
      <c r="G1742" t="n">
        <v>0.6</v>
      </c>
      <c r="H1742" t="n">
        <v>0</v>
      </c>
      <c r="I1742" t="n">
        <v>0</v>
      </c>
      <c r="J1742" t="n">
        <v>0</v>
      </c>
      <c r="K1742" t="n">
        <v>0</v>
      </c>
      <c r="L1742" t="n">
        <v>0</v>
      </c>
      <c r="M1742" t="n">
        <v>0</v>
      </c>
      <c r="N1742" t="n">
        <v>0</v>
      </c>
      <c r="O1742" t="n">
        <v>0</v>
      </c>
      <c r="P1742" t="n">
        <v>0</v>
      </c>
      <c r="Q1742" t="n">
        <v>0</v>
      </c>
      <c r="R1742" s="2" t="inlineStr"/>
    </row>
    <row r="1743" ht="15" customHeight="1">
      <c r="A1743" t="inlineStr">
        <is>
          <t>A 4052-2021</t>
        </is>
      </c>
      <c r="B1743" s="1" t="n">
        <v>44221</v>
      </c>
      <c r="C1743" s="1" t="n">
        <v>45960</v>
      </c>
      <c r="D1743" t="inlineStr">
        <is>
          <t>VÄSTERNORRLANDS LÄN</t>
        </is>
      </c>
      <c r="E1743" t="inlineStr">
        <is>
          <t>ÖRNSKÖLDSVIK</t>
        </is>
      </c>
      <c r="G1743" t="n">
        <v>2.4</v>
      </c>
      <c r="H1743" t="n">
        <v>0</v>
      </c>
      <c r="I1743" t="n">
        <v>0</v>
      </c>
      <c r="J1743" t="n">
        <v>0</v>
      </c>
      <c r="K1743" t="n">
        <v>0</v>
      </c>
      <c r="L1743" t="n">
        <v>0</v>
      </c>
      <c r="M1743" t="n">
        <v>0</v>
      </c>
      <c r="N1743" t="n">
        <v>0</v>
      </c>
      <c r="O1743" t="n">
        <v>0</v>
      </c>
      <c r="P1743" t="n">
        <v>0</v>
      </c>
      <c r="Q1743" t="n">
        <v>0</v>
      </c>
      <c r="R1743" s="2" t="inlineStr"/>
    </row>
    <row r="1744" ht="15" customHeight="1">
      <c r="A1744" t="inlineStr">
        <is>
          <t>A 21445-2025</t>
        </is>
      </c>
      <c r="B1744" s="1" t="n">
        <v>45782.54559027778</v>
      </c>
      <c r="C1744" s="1" t="n">
        <v>45960</v>
      </c>
      <c r="D1744" t="inlineStr">
        <is>
          <t>VÄSTERNORRLANDS LÄN</t>
        </is>
      </c>
      <c r="E1744" t="inlineStr">
        <is>
          <t>ÖRNSKÖLDSVIK</t>
        </is>
      </c>
      <c r="F1744" t="inlineStr">
        <is>
          <t>Holmen skog AB</t>
        </is>
      </c>
      <c r="G1744" t="n">
        <v>3.3</v>
      </c>
      <c r="H1744" t="n">
        <v>0</v>
      </c>
      <c r="I1744" t="n">
        <v>0</v>
      </c>
      <c r="J1744" t="n">
        <v>0</v>
      </c>
      <c r="K1744" t="n">
        <v>0</v>
      </c>
      <c r="L1744" t="n">
        <v>0</v>
      </c>
      <c r="M1744" t="n">
        <v>0</v>
      </c>
      <c r="N1744" t="n">
        <v>0</v>
      </c>
      <c r="O1744" t="n">
        <v>0</v>
      </c>
      <c r="P1744" t="n">
        <v>0</v>
      </c>
      <c r="Q1744" t="n">
        <v>0</v>
      </c>
      <c r="R1744" s="2" t="inlineStr"/>
    </row>
    <row r="1745" ht="15" customHeight="1">
      <c r="A1745" t="inlineStr">
        <is>
          <t>A 39636-2024</t>
        </is>
      </c>
      <c r="B1745" s="1" t="n">
        <v>45552.44849537037</v>
      </c>
      <c r="C1745" s="1" t="n">
        <v>45960</v>
      </c>
      <c r="D1745" t="inlineStr">
        <is>
          <t>VÄSTERNORRLANDS LÄN</t>
        </is>
      </c>
      <c r="E1745" t="inlineStr">
        <is>
          <t>ÖRNSKÖLDSVIK</t>
        </is>
      </c>
      <c r="F1745" t="inlineStr">
        <is>
          <t>SCA</t>
        </is>
      </c>
      <c r="G1745" t="n">
        <v>6.5</v>
      </c>
      <c r="H1745" t="n">
        <v>0</v>
      </c>
      <c r="I1745" t="n">
        <v>0</v>
      </c>
      <c r="J1745" t="n">
        <v>0</v>
      </c>
      <c r="K1745" t="n">
        <v>0</v>
      </c>
      <c r="L1745" t="n">
        <v>0</v>
      </c>
      <c r="M1745" t="n">
        <v>0</v>
      </c>
      <c r="N1745" t="n">
        <v>0</v>
      </c>
      <c r="O1745" t="n">
        <v>0</v>
      </c>
      <c r="P1745" t="n">
        <v>0</v>
      </c>
      <c r="Q1745" t="n">
        <v>0</v>
      </c>
      <c r="R1745" s="2" t="inlineStr"/>
    </row>
    <row r="1746" ht="15" customHeight="1">
      <c r="A1746" t="inlineStr">
        <is>
          <t>A 58170-2021</t>
        </is>
      </c>
      <c r="B1746" s="1" t="n">
        <v>44487</v>
      </c>
      <c r="C1746" s="1" t="n">
        <v>45960</v>
      </c>
      <c r="D1746" t="inlineStr">
        <is>
          <t>VÄSTERNORRLANDS LÄN</t>
        </is>
      </c>
      <c r="E1746" t="inlineStr">
        <is>
          <t>ÖRNSKÖLDSVIK</t>
        </is>
      </c>
      <c r="G1746" t="n">
        <v>6.3</v>
      </c>
      <c r="H1746" t="n">
        <v>0</v>
      </c>
      <c r="I1746" t="n">
        <v>0</v>
      </c>
      <c r="J1746" t="n">
        <v>0</v>
      </c>
      <c r="K1746" t="n">
        <v>0</v>
      </c>
      <c r="L1746" t="n">
        <v>0</v>
      </c>
      <c r="M1746" t="n">
        <v>0</v>
      </c>
      <c r="N1746" t="n">
        <v>0</v>
      </c>
      <c r="O1746" t="n">
        <v>0</v>
      </c>
      <c r="P1746" t="n">
        <v>0</v>
      </c>
      <c r="Q1746" t="n">
        <v>0</v>
      </c>
      <c r="R1746" s="2" t="inlineStr"/>
    </row>
    <row r="1747" ht="15" customHeight="1">
      <c r="A1747" t="inlineStr">
        <is>
          <t>A 52376-2024</t>
        </is>
      </c>
      <c r="B1747" s="1" t="n">
        <v>45609.40081018519</v>
      </c>
      <c r="C1747" s="1" t="n">
        <v>45960</v>
      </c>
      <c r="D1747" t="inlineStr">
        <is>
          <t>VÄSTERNORRLANDS LÄN</t>
        </is>
      </c>
      <c r="E1747" t="inlineStr">
        <is>
          <t>ÖRNSKÖLDSVIK</t>
        </is>
      </c>
      <c r="G1747" t="n">
        <v>0.5</v>
      </c>
      <c r="H1747" t="n">
        <v>0</v>
      </c>
      <c r="I1747" t="n">
        <v>0</v>
      </c>
      <c r="J1747" t="n">
        <v>0</v>
      </c>
      <c r="K1747" t="n">
        <v>0</v>
      </c>
      <c r="L1747" t="n">
        <v>0</v>
      </c>
      <c r="M1747" t="n">
        <v>0</v>
      </c>
      <c r="N1747" t="n">
        <v>0</v>
      </c>
      <c r="O1747" t="n">
        <v>0</v>
      </c>
      <c r="P1747" t="n">
        <v>0</v>
      </c>
      <c r="Q1747" t="n">
        <v>0</v>
      </c>
      <c r="R1747" s="2" t="inlineStr"/>
    </row>
    <row r="1748" ht="15" customHeight="1">
      <c r="A1748" t="inlineStr">
        <is>
          <t>A 39203-2025</t>
        </is>
      </c>
      <c r="B1748" s="1" t="n">
        <v>45888</v>
      </c>
      <c r="C1748" s="1" t="n">
        <v>45960</v>
      </c>
      <c r="D1748" t="inlineStr">
        <is>
          <t>VÄSTERNORRLANDS LÄN</t>
        </is>
      </c>
      <c r="E1748" t="inlineStr">
        <is>
          <t>ÖRNSKÖLDSVIK</t>
        </is>
      </c>
      <c r="G1748" t="n">
        <v>8.300000000000001</v>
      </c>
      <c r="H1748" t="n">
        <v>0</v>
      </c>
      <c r="I1748" t="n">
        <v>0</v>
      </c>
      <c r="J1748" t="n">
        <v>0</v>
      </c>
      <c r="K1748" t="n">
        <v>0</v>
      </c>
      <c r="L1748" t="n">
        <v>0</v>
      </c>
      <c r="M1748" t="n">
        <v>0</v>
      </c>
      <c r="N1748" t="n">
        <v>0</v>
      </c>
      <c r="O1748" t="n">
        <v>0</v>
      </c>
      <c r="P1748" t="n">
        <v>0</v>
      </c>
      <c r="Q1748" t="n">
        <v>0</v>
      </c>
      <c r="R1748" s="2" t="inlineStr"/>
    </row>
    <row r="1749" ht="15" customHeight="1">
      <c r="A1749" t="inlineStr">
        <is>
          <t>A 47565-2025</t>
        </is>
      </c>
      <c r="B1749" s="1" t="n">
        <v>45931.39020833333</v>
      </c>
      <c r="C1749" s="1" t="n">
        <v>45960</v>
      </c>
      <c r="D1749" t="inlineStr">
        <is>
          <t>VÄSTERNORRLANDS LÄN</t>
        </is>
      </c>
      <c r="E1749" t="inlineStr">
        <is>
          <t>ÖRNSKÖLDSVIK</t>
        </is>
      </c>
      <c r="F1749" t="inlineStr">
        <is>
          <t>Holmen skog AB</t>
        </is>
      </c>
      <c r="G1749" t="n">
        <v>0.5</v>
      </c>
      <c r="H1749" t="n">
        <v>0</v>
      </c>
      <c r="I1749" t="n">
        <v>0</v>
      </c>
      <c r="J1749" t="n">
        <v>0</v>
      </c>
      <c r="K1749" t="n">
        <v>0</v>
      </c>
      <c r="L1749" t="n">
        <v>0</v>
      </c>
      <c r="M1749" t="n">
        <v>0</v>
      </c>
      <c r="N1749" t="n">
        <v>0</v>
      </c>
      <c r="O1749" t="n">
        <v>0</v>
      </c>
      <c r="P1749" t="n">
        <v>0</v>
      </c>
      <c r="Q1749" t="n">
        <v>0</v>
      </c>
      <c r="R1749" s="2" t="inlineStr"/>
    </row>
    <row r="1750" ht="15" customHeight="1">
      <c r="A1750" t="inlineStr">
        <is>
          <t>A 47570-2025</t>
        </is>
      </c>
      <c r="B1750" s="1" t="n">
        <v>45931.39334490741</v>
      </c>
      <c r="C1750" s="1" t="n">
        <v>45960</v>
      </c>
      <c r="D1750" t="inlineStr">
        <is>
          <t>VÄSTERNORRLANDS LÄN</t>
        </is>
      </c>
      <c r="E1750" t="inlineStr">
        <is>
          <t>ÖRNSKÖLDSVIK</t>
        </is>
      </c>
      <c r="F1750" t="inlineStr">
        <is>
          <t>Holmen skog AB</t>
        </is>
      </c>
      <c r="G1750" t="n">
        <v>0.2</v>
      </c>
      <c r="H1750" t="n">
        <v>0</v>
      </c>
      <c r="I1750" t="n">
        <v>0</v>
      </c>
      <c r="J1750" t="n">
        <v>0</v>
      </c>
      <c r="K1750" t="n">
        <v>0</v>
      </c>
      <c r="L1750" t="n">
        <v>0</v>
      </c>
      <c r="M1750" t="n">
        <v>0</v>
      </c>
      <c r="N1750" t="n">
        <v>0</v>
      </c>
      <c r="O1750" t="n">
        <v>0</v>
      </c>
      <c r="P1750" t="n">
        <v>0</v>
      </c>
      <c r="Q1750" t="n">
        <v>0</v>
      </c>
      <c r="R1750" s="2" t="inlineStr"/>
    </row>
    <row r="1751" ht="15" customHeight="1">
      <c r="A1751" t="inlineStr">
        <is>
          <t>A 63689-2023</t>
        </is>
      </c>
      <c r="B1751" s="1" t="n">
        <v>45275</v>
      </c>
      <c r="C1751" s="1" t="n">
        <v>45960</v>
      </c>
      <c r="D1751" t="inlineStr">
        <is>
          <t>VÄSTERNORRLANDS LÄN</t>
        </is>
      </c>
      <c r="E1751" t="inlineStr">
        <is>
          <t>ÖRNSKÖLDSVIK</t>
        </is>
      </c>
      <c r="G1751" t="n">
        <v>4.4</v>
      </c>
      <c r="H1751" t="n">
        <v>0</v>
      </c>
      <c r="I1751" t="n">
        <v>0</v>
      </c>
      <c r="J1751" t="n">
        <v>0</v>
      </c>
      <c r="K1751" t="n">
        <v>0</v>
      </c>
      <c r="L1751" t="n">
        <v>0</v>
      </c>
      <c r="M1751" t="n">
        <v>0</v>
      </c>
      <c r="N1751" t="n">
        <v>0</v>
      </c>
      <c r="O1751" t="n">
        <v>0</v>
      </c>
      <c r="P1751" t="n">
        <v>0</v>
      </c>
      <c r="Q1751" t="n">
        <v>0</v>
      </c>
      <c r="R1751" s="2" t="inlineStr"/>
    </row>
    <row r="1752" ht="15" customHeight="1">
      <c r="A1752" t="inlineStr">
        <is>
          <t>A 51755-2024</t>
        </is>
      </c>
      <c r="B1752" s="1" t="n">
        <v>45607.43230324074</v>
      </c>
      <c r="C1752" s="1" t="n">
        <v>45960</v>
      </c>
      <c r="D1752" t="inlineStr">
        <is>
          <t>VÄSTERNORRLANDS LÄN</t>
        </is>
      </c>
      <c r="E1752" t="inlineStr">
        <is>
          <t>ÖRNSKÖLDSVIK</t>
        </is>
      </c>
      <c r="G1752" t="n">
        <v>1.3</v>
      </c>
      <c r="H1752" t="n">
        <v>0</v>
      </c>
      <c r="I1752" t="n">
        <v>0</v>
      </c>
      <c r="J1752" t="n">
        <v>0</v>
      </c>
      <c r="K1752" t="n">
        <v>0</v>
      </c>
      <c r="L1752" t="n">
        <v>0</v>
      </c>
      <c r="M1752" t="n">
        <v>0</v>
      </c>
      <c r="N1752" t="n">
        <v>0</v>
      </c>
      <c r="O1752" t="n">
        <v>0</v>
      </c>
      <c r="P1752" t="n">
        <v>0</v>
      </c>
      <c r="Q1752" t="n">
        <v>0</v>
      </c>
      <c r="R1752" s="2" t="inlineStr"/>
    </row>
    <row r="1753" ht="15" customHeight="1">
      <c r="A1753" t="inlineStr">
        <is>
          <t>A 52658-2024</t>
        </is>
      </c>
      <c r="B1753" s="1" t="n">
        <v>45610.35798611111</v>
      </c>
      <c r="C1753" s="1" t="n">
        <v>45960</v>
      </c>
      <c r="D1753" t="inlineStr">
        <is>
          <t>VÄSTERNORRLANDS LÄN</t>
        </is>
      </c>
      <c r="E1753" t="inlineStr">
        <is>
          <t>ÖRNSKÖLDSVIK</t>
        </is>
      </c>
      <c r="F1753" t="inlineStr">
        <is>
          <t>Holmen skog AB</t>
        </is>
      </c>
      <c r="G1753" t="n">
        <v>4.4</v>
      </c>
      <c r="H1753" t="n">
        <v>0</v>
      </c>
      <c r="I1753" t="n">
        <v>0</v>
      </c>
      <c r="J1753" t="n">
        <v>0</v>
      </c>
      <c r="K1753" t="n">
        <v>0</v>
      </c>
      <c r="L1753" t="n">
        <v>0</v>
      </c>
      <c r="M1753" t="n">
        <v>0</v>
      </c>
      <c r="N1753" t="n">
        <v>0</v>
      </c>
      <c r="O1753" t="n">
        <v>0</v>
      </c>
      <c r="P1753" t="n">
        <v>0</v>
      </c>
      <c r="Q1753" t="n">
        <v>0</v>
      </c>
      <c r="R1753" s="2" t="inlineStr"/>
    </row>
    <row r="1754" ht="15" customHeight="1">
      <c r="A1754" t="inlineStr">
        <is>
          <t>A 52264-2024</t>
        </is>
      </c>
      <c r="B1754" s="1" t="n">
        <v>45608</v>
      </c>
      <c r="C1754" s="1" t="n">
        <v>45960</v>
      </c>
      <c r="D1754" t="inlineStr">
        <is>
          <t>VÄSTERNORRLANDS LÄN</t>
        </is>
      </c>
      <c r="E1754" t="inlineStr">
        <is>
          <t>ÖRNSKÖLDSVIK</t>
        </is>
      </c>
      <c r="G1754" t="n">
        <v>0.3</v>
      </c>
      <c r="H1754" t="n">
        <v>0</v>
      </c>
      <c r="I1754" t="n">
        <v>0</v>
      </c>
      <c r="J1754" t="n">
        <v>0</v>
      </c>
      <c r="K1754" t="n">
        <v>0</v>
      </c>
      <c r="L1754" t="n">
        <v>0</v>
      </c>
      <c r="M1754" t="n">
        <v>0</v>
      </c>
      <c r="N1754" t="n">
        <v>0</v>
      </c>
      <c r="O1754" t="n">
        <v>0</v>
      </c>
      <c r="P1754" t="n">
        <v>0</v>
      </c>
      <c r="Q1754" t="n">
        <v>0</v>
      </c>
      <c r="R1754" s="2" t="inlineStr"/>
    </row>
    <row r="1755" ht="15" customHeight="1">
      <c r="A1755" t="inlineStr">
        <is>
          <t>A 39723-2024</t>
        </is>
      </c>
      <c r="B1755" s="1" t="n">
        <v>45552.61725694445</v>
      </c>
      <c r="C1755" s="1" t="n">
        <v>45960</v>
      </c>
      <c r="D1755" t="inlineStr">
        <is>
          <t>VÄSTERNORRLANDS LÄN</t>
        </is>
      </c>
      <c r="E1755" t="inlineStr">
        <is>
          <t>ÖRNSKÖLDSVIK</t>
        </is>
      </c>
      <c r="G1755" t="n">
        <v>3.3</v>
      </c>
      <c r="H1755" t="n">
        <v>0</v>
      </c>
      <c r="I1755" t="n">
        <v>0</v>
      </c>
      <c r="J1755" t="n">
        <v>0</v>
      </c>
      <c r="K1755" t="n">
        <v>0</v>
      </c>
      <c r="L1755" t="n">
        <v>0</v>
      </c>
      <c r="M1755" t="n">
        <v>0</v>
      </c>
      <c r="N1755" t="n">
        <v>0</v>
      </c>
      <c r="O1755" t="n">
        <v>0</v>
      </c>
      <c r="P1755" t="n">
        <v>0</v>
      </c>
      <c r="Q1755" t="n">
        <v>0</v>
      </c>
      <c r="R1755" s="2" t="inlineStr"/>
    </row>
    <row r="1756" ht="15" customHeight="1">
      <c r="A1756" t="inlineStr">
        <is>
          <t>A 2499-2024</t>
        </is>
      </c>
      <c r="B1756" s="1" t="n">
        <v>45313</v>
      </c>
      <c r="C1756" s="1" t="n">
        <v>45960</v>
      </c>
      <c r="D1756" t="inlineStr">
        <is>
          <t>VÄSTERNORRLANDS LÄN</t>
        </is>
      </c>
      <c r="E1756" t="inlineStr">
        <is>
          <t>ÖRNSKÖLDSVIK</t>
        </is>
      </c>
      <c r="G1756" t="n">
        <v>2.1</v>
      </c>
      <c r="H1756" t="n">
        <v>0</v>
      </c>
      <c r="I1756" t="n">
        <v>0</v>
      </c>
      <c r="J1756" t="n">
        <v>0</v>
      </c>
      <c r="K1756" t="n">
        <v>0</v>
      </c>
      <c r="L1756" t="n">
        <v>0</v>
      </c>
      <c r="M1756" t="n">
        <v>0</v>
      </c>
      <c r="N1756" t="n">
        <v>0</v>
      </c>
      <c r="O1756" t="n">
        <v>0</v>
      </c>
      <c r="P1756" t="n">
        <v>0</v>
      </c>
      <c r="Q1756" t="n">
        <v>0</v>
      </c>
      <c r="R1756" s="2" t="inlineStr"/>
    </row>
    <row r="1757" ht="15" customHeight="1">
      <c r="A1757" t="inlineStr">
        <is>
          <t>A 2538-2024</t>
        </is>
      </c>
      <c r="B1757" s="1" t="n">
        <v>45313</v>
      </c>
      <c r="C1757" s="1" t="n">
        <v>45960</v>
      </c>
      <c r="D1757" t="inlineStr">
        <is>
          <t>VÄSTERNORRLANDS LÄN</t>
        </is>
      </c>
      <c r="E1757" t="inlineStr">
        <is>
          <t>ÖRNSKÖLDSVIK</t>
        </is>
      </c>
      <c r="G1757" t="n">
        <v>4.4</v>
      </c>
      <c r="H1757" t="n">
        <v>0</v>
      </c>
      <c r="I1757" t="n">
        <v>0</v>
      </c>
      <c r="J1757" t="n">
        <v>0</v>
      </c>
      <c r="K1757" t="n">
        <v>0</v>
      </c>
      <c r="L1757" t="n">
        <v>0</v>
      </c>
      <c r="M1757" t="n">
        <v>0</v>
      </c>
      <c r="N1757" t="n">
        <v>0</v>
      </c>
      <c r="O1757" t="n">
        <v>0</v>
      </c>
      <c r="P1757" t="n">
        <v>0</v>
      </c>
      <c r="Q1757" t="n">
        <v>0</v>
      </c>
      <c r="R1757" s="2" t="inlineStr"/>
    </row>
    <row r="1758" ht="15" customHeight="1">
      <c r="A1758" t="inlineStr">
        <is>
          <t>A 2541-2024</t>
        </is>
      </c>
      <c r="B1758" s="1" t="n">
        <v>45313.56436342592</v>
      </c>
      <c r="C1758" s="1" t="n">
        <v>45960</v>
      </c>
      <c r="D1758" t="inlineStr">
        <is>
          <t>VÄSTERNORRLANDS LÄN</t>
        </is>
      </c>
      <c r="E1758" t="inlineStr">
        <is>
          <t>ÖRNSKÖLDSVIK</t>
        </is>
      </c>
      <c r="G1758" t="n">
        <v>1.2</v>
      </c>
      <c r="H1758" t="n">
        <v>0</v>
      </c>
      <c r="I1758" t="n">
        <v>0</v>
      </c>
      <c r="J1758" t="n">
        <v>0</v>
      </c>
      <c r="K1758" t="n">
        <v>0</v>
      </c>
      <c r="L1758" t="n">
        <v>0</v>
      </c>
      <c r="M1758" t="n">
        <v>0</v>
      </c>
      <c r="N1758" t="n">
        <v>0</v>
      </c>
      <c r="O1758" t="n">
        <v>0</v>
      </c>
      <c r="P1758" t="n">
        <v>0</v>
      </c>
      <c r="Q1758" t="n">
        <v>0</v>
      </c>
      <c r="R1758" s="2" t="inlineStr"/>
    </row>
    <row r="1759" ht="15" customHeight="1">
      <c r="A1759" t="inlineStr">
        <is>
          <t>A 11050-2021</t>
        </is>
      </c>
      <c r="B1759" s="1" t="n">
        <v>44260</v>
      </c>
      <c r="C1759" s="1" t="n">
        <v>45960</v>
      </c>
      <c r="D1759" t="inlineStr">
        <is>
          <t>VÄSTERNORRLANDS LÄN</t>
        </is>
      </c>
      <c r="E1759" t="inlineStr">
        <is>
          <t>ÖRNSKÖLDSVIK</t>
        </is>
      </c>
      <c r="G1759" t="n">
        <v>1.3</v>
      </c>
      <c r="H1759" t="n">
        <v>0</v>
      </c>
      <c r="I1759" t="n">
        <v>0</v>
      </c>
      <c r="J1759" t="n">
        <v>0</v>
      </c>
      <c r="K1759" t="n">
        <v>0</v>
      </c>
      <c r="L1759" t="n">
        <v>0</v>
      </c>
      <c r="M1759" t="n">
        <v>0</v>
      </c>
      <c r="N1759" t="n">
        <v>0</v>
      </c>
      <c r="O1759" t="n">
        <v>0</v>
      </c>
      <c r="P1759" t="n">
        <v>0</v>
      </c>
      <c r="Q1759" t="n">
        <v>0</v>
      </c>
      <c r="R1759" s="2" t="inlineStr"/>
    </row>
    <row r="1760" ht="15" customHeight="1">
      <c r="A1760" t="inlineStr">
        <is>
          <t>A 57416-2024</t>
        </is>
      </c>
      <c r="B1760" s="1" t="n">
        <v>45629.78733796296</v>
      </c>
      <c r="C1760" s="1" t="n">
        <v>45960</v>
      </c>
      <c r="D1760" t="inlineStr">
        <is>
          <t>VÄSTERNORRLANDS LÄN</t>
        </is>
      </c>
      <c r="E1760" t="inlineStr">
        <is>
          <t>ÖRNSKÖLDSVIK</t>
        </is>
      </c>
      <c r="G1760" t="n">
        <v>5.3</v>
      </c>
      <c r="H1760" t="n">
        <v>0</v>
      </c>
      <c r="I1760" t="n">
        <v>0</v>
      </c>
      <c r="J1760" t="n">
        <v>0</v>
      </c>
      <c r="K1760" t="n">
        <v>0</v>
      </c>
      <c r="L1760" t="n">
        <v>0</v>
      </c>
      <c r="M1760" t="n">
        <v>0</v>
      </c>
      <c r="N1760" t="n">
        <v>0</v>
      </c>
      <c r="O1760" t="n">
        <v>0</v>
      </c>
      <c r="P1760" t="n">
        <v>0</v>
      </c>
      <c r="Q1760" t="n">
        <v>0</v>
      </c>
      <c r="R1760" s="2" t="inlineStr"/>
    </row>
    <row r="1761" ht="15" customHeight="1">
      <c r="A1761" t="inlineStr">
        <is>
          <t>A 51967-2022</t>
        </is>
      </c>
      <c r="B1761" s="1" t="n">
        <v>44872.68481481481</v>
      </c>
      <c r="C1761" s="1" t="n">
        <v>45960</v>
      </c>
      <c r="D1761" t="inlineStr">
        <is>
          <t>VÄSTERNORRLANDS LÄN</t>
        </is>
      </c>
      <c r="E1761" t="inlineStr">
        <is>
          <t>ÖRNSKÖLDSVIK</t>
        </is>
      </c>
      <c r="G1761" t="n">
        <v>3.1</v>
      </c>
      <c r="H1761" t="n">
        <v>0</v>
      </c>
      <c r="I1761" t="n">
        <v>0</v>
      </c>
      <c r="J1761" t="n">
        <v>0</v>
      </c>
      <c r="K1761" t="n">
        <v>0</v>
      </c>
      <c r="L1761" t="n">
        <v>0</v>
      </c>
      <c r="M1761" t="n">
        <v>0</v>
      </c>
      <c r="N1761" t="n">
        <v>0</v>
      </c>
      <c r="O1761" t="n">
        <v>0</v>
      </c>
      <c r="P1761" t="n">
        <v>0</v>
      </c>
      <c r="Q1761" t="n">
        <v>0</v>
      </c>
      <c r="R1761" s="2" t="inlineStr"/>
    </row>
    <row r="1762" ht="15" customHeight="1">
      <c r="A1762" t="inlineStr">
        <is>
          <t>A 13665-2025</t>
        </is>
      </c>
      <c r="B1762" s="1" t="n">
        <v>45736.81542824074</v>
      </c>
      <c r="C1762" s="1" t="n">
        <v>45960</v>
      </c>
      <c r="D1762" t="inlineStr">
        <is>
          <t>VÄSTERNORRLANDS LÄN</t>
        </is>
      </c>
      <c r="E1762" t="inlineStr">
        <is>
          <t>ÖRNSKÖLDSVIK</t>
        </is>
      </c>
      <c r="G1762" t="n">
        <v>13.7</v>
      </c>
      <c r="H1762" t="n">
        <v>0</v>
      </c>
      <c r="I1762" t="n">
        <v>0</v>
      </c>
      <c r="J1762" t="n">
        <v>0</v>
      </c>
      <c r="K1762" t="n">
        <v>0</v>
      </c>
      <c r="L1762" t="n">
        <v>0</v>
      </c>
      <c r="M1762" t="n">
        <v>0</v>
      </c>
      <c r="N1762" t="n">
        <v>0</v>
      </c>
      <c r="O1762" t="n">
        <v>0</v>
      </c>
      <c r="P1762" t="n">
        <v>0</v>
      </c>
      <c r="Q1762" t="n">
        <v>0</v>
      </c>
      <c r="R1762" s="2" t="inlineStr"/>
    </row>
    <row r="1763" ht="15" customHeight="1">
      <c r="A1763" t="inlineStr">
        <is>
          <t>A 56256-2024</t>
        </is>
      </c>
      <c r="B1763" s="1" t="n">
        <v>45624.64398148148</v>
      </c>
      <c r="C1763" s="1" t="n">
        <v>45960</v>
      </c>
      <c r="D1763" t="inlineStr">
        <is>
          <t>VÄSTERNORRLANDS LÄN</t>
        </is>
      </c>
      <c r="E1763" t="inlineStr">
        <is>
          <t>ÖRNSKÖLDSVIK</t>
        </is>
      </c>
      <c r="G1763" t="n">
        <v>2.2</v>
      </c>
      <c r="H1763" t="n">
        <v>0</v>
      </c>
      <c r="I1763" t="n">
        <v>0</v>
      </c>
      <c r="J1763" t="n">
        <v>0</v>
      </c>
      <c r="K1763" t="n">
        <v>0</v>
      </c>
      <c r="L1763" t="n">
        <v>0</v>
      </c>
      <c r="M1763" t="n">
        <v>0</v>
      </c>
      <c r="N1763" t="n">
        <v>0</v>
      </c>
      <c r="O1763" t="n">
        <v>0</v>
      </c>
      <c r="P1763" t="n">
        <v>0</v>
      </c>
      <c r="Q1763" t="n">
        <v>0</v>
      </c>
      <c r="R1763" s="2" t="inlineStr"/>
    </row>
    <row r="1764" ht="15" customHeight="1">
      <c r="A1764" t="inlineStr">
        <is>
          <t>A 20547-2023</t>
        </is>
      </c>
      <c r="B1764" s="1" t="n">
        <v>45057</v>
      </c>
      <c r="C1764" s="1" t="n">
        <v>45960</v>
      </c>
      <c r="D1764" t="inlineStr">
        <is>
          <t>VÄSTERNORRLANDS LÄN</t>
        </is>
      </c>
      <c r="E1764" t="inlineStr">
        <is>
          <t>ÖRNSKÖLDSVIK</t>
        </is>
      </c>
      <c r="G1764" t="n">
        <v>0.7</v>
      </c>
      <c r="H1764" t="n">
        <v>0</v>
      </c>
      <c r="I1764" t="n">
        <v>0</v>
      </c>
      <c r="J1764" t="n">
        <v>0</v>
      </c>
      <c r="K1764" t="n">
        <v>0</v>
      </c>
      <c r="L1764" t="n">
        <v>0</v>
      </c>
      <c r="M1764" t="n">
        <v>0</v>
      </c>
      <c r="N1764" t="n">
        <v>0</v>
      </c>
      <c r="O1764" t="n">
        <v>0</v>
      </c>
      <c r="P1764" t="n">
        <v>0</v>
      </c>
      <c r="Q1764" t="n">
        <v>0</v>
      </c>
      <c r="R1764" s="2" t="inlineStr"/>
    </row>
    <row r="1765" ht="15" customHeight="1">
      <c r="A1765" t="inlineStr">
        <is>
          <t>A 20548-2023</t>
        </is>
      </c>
      <c r="B1765" s="1" t="n">
        <v>45057</v>
      </c>
      <c r="C1765" s="1" t="n">
        <v>45960</v>
      </c>
      <c r="D1765" t="inlineStr">
        <is>
          <t>VÄSTERNORRLANDS LÄN</t>
        </is>
      </c>
      <c r="E1765" t="inlineStr">
        <is>
          <t>ÖRNSKÖLDSVIK</t>
        </is>
      </c>
      <c r="G1765" t="n">
        <v>1.3</v>
      </c>
      <c r="H1765" t="n">
        <v>0</v>
      </c>
      <c r="I1765" t="n">
        <v>0</v>
      </c>
      <c r="J1765" t="n">
        <v>0</v>
      </c>
      <c r="K1765" t="n">
        <v>0</v>
      </c>
      <c r="L1765" t="n">
        <v>0</v>
      </c>
      <c r="M1765" t="n">
        <v>0</v>
      </c>
      <c r="N1765" t="n">
        <v>0</v>
      </c>
      <c r="O1765" t="n">
        <v>0</v>
      </c>
      <c r="P1765" t="n">
        <v>0</v>
      </c>
      <c r="Q1765" t="n">
        <v>0</v>
      </c>
      <c r="R1765" s="2" t="inlineStr"/>
    </row>
    <row r="1766" ht="15" customHeight="1">
      <c r="A1766" t="inlineStr">
        <is>
          <t>A 55023-2023</t>
        </is>
      </c>
      <c r="B1766" s="1" t="n">
        <v>45237</v>
      </c>
      <c r="C1766" s="1" t="n">
        <v>45960</v>
      </c>
      <c r="D1766" t="inlineStr">
        <is>
          <t>VÄSTERNORRLANDS LÄN</t>
        </is>
      </c>
      <c r="E1766" t="inlineStr">
        <is>
          <t>ÖRNSKÖLDSVIK</t>
        </is>
      </c>
      <c r="G1766" t="n">
        <v>2.6</v>
      </c>
      <c r="H1766" t="n">
        <v>0</v>
      </c>
      <c r="I1766" t="n">
        <v>0</v>
      </c>
      <c r="J1766" t="n">
        <v>0</v>
      </c>
      <c r="K1766" t="n">
        <v>0</v>
      </c>
      <c r="L1766" t="n">
        <v>0</v>
      </c>
      <c r="M1766" t="n">
        <v>0</v>
      </c>
      <c r="N1766" t="n">
        <v>0</v>
      </c>
      <c r="O1766" t="n">
        <v>0</v>
      </c>
      <c r="P1766" t="n">
        <v>0</v>
      </c>
      <c r="Q1766" t="n">
        <v>0</v>
      </c>
      <c r="R1766" s="2" t="inlineStr"/>
    </row>
    <row r="1767" ht="15" customHeight="1">
      <c r="A1767" t="inlineStr">
        <is>
          <t>A 10814-2025</t>
        </is>
      </c>
      <c r="B1767" s="1" t="n">
        <v>45722.54180555556</v>
      </c>
      <c r="C1767" s="1" t="n">
        <v>45960</v>
      </c>
      <c r="D1767" t="inlineStr">
        <is>
          <t>VÄSTERNORRLANDS LÄN</t>
        </is>
      </c>
      <c r="E1767" t="inlineStr">
        <is>
          <t>ÖRNSKÖLDSVIK</t>
        </is>
      </c>
      <c r="G1767" t="n">
        <v>2.3</v>
      </c>
      <c r="H1767" t="n">
        <v>0</v>
      </c>
      <c r="I1767" t="n">
        <v>0</v>
      </c>
      <c r="J1767" t="n">
        <v>0</v>
      </c>
      <c r="K1767" t="n">
        <v>0</v>
      </c>
      <c r="L1767" t="n">
        <v>0</v>
      </c>
      <c r="M1767" t="n">
        <v>0</v>
      </c>
      <c r="N1767" t="n">
        <v>0</v>
      </c>
      <c r="O1767" t="n">
        <v>0</v>
      </c>
      <c r="P1767" t="n">
        <v>0</v>
      </c>
      <c r="Q1767" t="n">
        <v>0</v>
      </c>
      <c r="R1767" s="2" t="inlineStr"/>
    </row>
    <row r="1768" ht="15" customHeight="1">
      <c r="A1768" t="inlineStr">
        <is>
          <t>A 39078-2025</t>
        </is>
      </c>
      <c r="B1768" s="1" t="n">
        <v>45888.47908564815</v>
      </c>
      <c r="C1768" s="1" t="n">
        <v>45960</v>
      </c>
      <c r="D1768" t="inlineStr">
        <is>
          <t>VÄSTERNORRLANDS LÄN</t>
        </is>
      </c>
      <c r="E1768" t="inlineStr">
        <is>
          <t>ÖRNSKÖLDSVIK</t>
        </is>
      </c>
      <c r="F1768" t="inlineStr">
        <is>
          <t>Holmen skog AB</t>
        </is>
      </c>
      <c r="G1768" t="n">
        <v>1.5</v>
      </c>
      <c r="H1768" t="n">
        <v>0</v>
      </c>
      <c r="I1768" t="n">
        <v>0</v>
      </c>
      <c r="J1768" t="n">
        <v>0</v>
      </c>
      <c r="K1768" t="n">
        <v>0</v>
      </c>
      <c r="L1768" t="n">
        <v>0</v>
      </c>
      <c r="M1768" t="n">
        <v>0</v>
      </c>
      <c r="N1768" t="n">
        <v>0</v>
      </c>
      <c r="O1768" t="n">
        <v>0</v>
      </c>
      <c r="P1768" t="n">
        <v>0</v>
      </c>
      <c r="Q1768" t="n">
        <v>0</v>
      </c>
      <c r="R1768" s="2" t="inlineStr"/>
    </row>
    <row r="1769" ht="15" customHeight="1">
      <c r="A1769" t="inlineStr">
        <is>
          <t>A 1906-2024</t>
        </is>
      </c>
      <c r="B1769" s="1" t="n">
        <v>45308</v>
      </c>
      <c r="C1769" s="1" t="n">
        <v>45960</v>
      </c>
      <c r="D1769" t="inlineStr">
        <is>
          <t>VÄSTERNORRLANDS LÄN</t>
        </is>
      </c>
      <c r="E1769" t="inlineStr">
        <is>
          <t>ÖRNSKÖLDSVIK</t>
        </is>
      </c>
      <c r="G1769" t="n">
        <v>2</v>
      </c>
      <c r="H1769" t="n">
        <v>0</v>
      </c>
      <c r="I1769" t="n">
        <v>0</v>
      </c>
      <c r="J1769" t="n">
        <v>0</v>
      </c>
      <c r="K1769" t="n">
        <v>0</v>
      </c>
      <c r="L1769" t="n">
        <v>0</v>
      </c>
      <c r="M1769" t="n">
        <v>0</v>
      </c>
      <c r="N1769" t="n">
        <v>0</v>
      </c>
      <c r="O1769" t="n">
        <v>0</v>
      </c>
      <c r="P1769" t="n">
        <v>0</v>
      </c>
      <c r="Q1769" t="n">
        <v>0</v>
      </c>
      <c r="R1769" s="2" t="inlineStr"/>
    </row>
    <row r="1770" ht="15" customHeight="1">
      <c r="A1770" t="inlineStr">
        <is>
          <t>A 19548-2024</t>
        </is>
      </c>
      <c r="B1770" s="1" t="n">
        <v>45429.6805787037</v>
      </c>
      <c r="C1770" s="1" t="n">
        <v>45960</v>
      </c>
      <c r="D1770" t="inlineStr">
        <is>
          <t>VÄSTERNORRLANDS LÄN</t>
        </is>
      </c>
      <c r="E1770" t="inlineStr">
        <is>
          <t>ÖRNSKÖLDSVIK</t>
        </is>
      </c>
      <c r="F1770" t="inlineStr">
        <is>
          <t>Holmen skog AB</t>
        </is>
      </c>
      <c r="G1770" t="n">
        <v>2.2</v>
      </c>
      <c r="H1770" t="n">
        <v>0</v>
      </c>
      <c r="I1770" t="n">
        <v>0</v>
      </c>
      <c r="J1770" t="n">
        <v>0</v>
      </c>
      <c r="K1770" t="n">
        <v>0</v>
      </c>
      <c r="L1770" t="n">
        <v>0</v>
      </c>
      <c r="M1770" t="n">
        <v>0</v>
      </c>
      <c r="N1770" t="n">
        <v>0</v>
      </c>
      <c r="O1770" t="n">
        <v>0</v>
      </c>
      <c r="P1770" t="n">
        <v>0</v>
      </c>
      <c r="Q1770" t="n">
        <v>0</v>
      </c>
      <c r="R1770" s="2" t="inlineStr"/>
    </row>
    <row r="1771" ht="15" customHeight="1">
      <c r="A1771" t="inlineStr">
        <is>
          <t>A 42356-2023</t>
        </is>
      </c>
      <c r="B1771" s="1" t="n">
        <v>45180</v>
      </c>
      <c r="C1771" s="1" t="n">
        <v>45960</v>
      </c>
      <c r="D1771" t="inlineStr">
        <is>
          <t>VÄSTERNORRLANDS LÄN</t>
        </is>
      </c>
      <c r="E1771" t="inlineStr">
        <is>
          <t>ÖRNSKÖLDSVIK</t>
        </is>
      </c>
      <c r="F1771" t="inlineStr">
        <is>
          <t>Holmen skog AB</t>
        </is>
      </c>
      <c r="G1771" t="n">
        <v>3.5</v>
      </c>
      <c r="H1771" t="n">
        <v>0</v>
      </c>
      <c r="I1771" t="n">
        <v>0</v>
      </c>
      <c r="J1771" t="n">
        <v>0</v>
      </c>
      <c r="K1771" t="n">
        <v>0</v>
      </c>
      <c r="L1771" t="n">
        <v>0</v>
      </c>
      <c r="M1771" t="n">
        <v>0</v>
      </c>
      <c r="N1771" t="n">
        <v>0</v>
      </c>
      <c r="O1771" t="n">
        <v>0</v>
      </c>
      <c r="P1771" t="n">
        <v>0</v>
      </c>
      <c r="Q1771" t="n">
        <v>0</v>
      </c>
      <c r="R1771" s="2" t="inlineStr"/>
    </row>
    <row r="1772" ht="15" customHeight="1">
      <c r="A1772" t="inlineStr">
        <is>
          <t>A 39354-2025</t>
        </is>
      </c>
      <c r="B1772" s="1" t="n">
        <v>45889.55075231481</v>
      </c>
      <c r="C1772" s="1" t="n">
        <v>45960</v>
      </c>
      <c r="D1772" t="inlineStr">
        <is>
          <t>VÄSTERNORRLANDS LÄN</t>
        </is>
      </c>
      <c r="E1772" t="inlineStr">
        <is>
          <t>ÖRNSKÖLDSVIK</t>
        </is>
      </c>
      <c r="G1772" t="n">
        <v>11.9</v>
      </c>
      <c r="H1772" t="n">
        <v>0</v>
      </c>
      <c r="I1772" t="n">
        <v>0</v>
      </c>
      <c r="J1772" t="n">
        <v>0</v>
      </c>
      <c r="K1772" t="n">
        <v>0</v>
      </c>
      <c r="L1772" t="n">
        <v>0</v>
      </c>
      <c r="M1772" t="n">
        <v>0</v>
      </c>
      <c r="N1772" t="n">
        <v>0</v>
      </c>
      <c r="O1772" t="n">
        <v>0</v>
      </c>
      <c r="P1772" t="n">
        <v>0</v>
      </c>
      <c r="Q1772" t="n">
        <v>0</v>
      </c>
      <c r="R1772" s="2" t="inlineStr"/>
    </row>
    <row r="1773" ht="15" customHeight="1">
      <c r="A1773" t="inlineStr">
        <is>
          <t>A 46988-2023</t>
        </is>
      </c>
      <c r="B1773" s="1" t="n">
        <v>45201.47769675926</v>
      </c>
      <c r="C1773" s="1" t="n">
        <v>45960</v>
      </c>
      <c r="D1773" t="inlineStr">
        <is>
          <t>VÄSTERNORRLANDS LÄN</t>
        </is>
      </c>
      <c r="E1773" t="inlineStr">
        <is>
          <t>ÖRNSKÖLDSVIK</t>
        </is>
      </c>
      <c r="F1773" t="inlineStr">
        <is>
          <t>Holmen skog AB</t>
        </is>
      </c>
      <c r="G1773" t="n">
        <v>2.4</v>
      </c>
      <c r="H1773" t="n">
        <v>0</v>
      </c>
      <c r="I1773" t="n">
        <v>0</v>
      </c>
      <c r="J1773" t="n">
        <v>0</v>
      </c>
      <c r="K1773" t="n">
        <v>0</v>
      </c>
      <c r="L1773" t="n">
        <v>0</v>
      </c>
      <c r="M1773" t="n">
        <v>0</v>
      </c>
      <c r="N1773" t="n">
        <v>0</v>
      </c>
      <c r="O1773" t="n">
        <v>0</v>
      </c>
      <c r="P1773" t="n">
        <v>0</v>
      </c>
      <c r="Q1773" t="n">
        <v>0</v>
      </c>
      <c r="R1773" s="2" t="inlineStr"/>
    </row>
    <row r="1774" ht="15" customHeight="1">
      <c r="A1774" t="inlineStr">
        <is>
          <t>A 58643-2023</t>
        </is>
      </c>
      <c r="B1774" s="1" t="n">
        <v>45251.58550925926</v>
      </c>
      <c r="C1774" s="1" t="n">
        <v>45960</v>
      </c>
      <c r="D1774" t="inlineStr">
        <is>
          <t>VÄSTERNORRLANDS LÄN</t>
        </is>
      </c>
      <c r="E1774" t="inlineStr">
        <is>
          <t>ÖRNSKÖLDSVIK</t>
        </is>
      </c>
      <c r="G1774" t="n">
        <v>2.4</v>
      </c>
      <c r="H1774" t="n">
        <v>0</v>
      </c>
      <c r="I1774" t="n">
        <v>0</v>
      </c>
      <c r="J1774" t="n">
        <v>0</v>
      </c>
      <c r="K1774" t="n">
        <v>0</v>
      </c>
      <c r="L1774" t="n">
        <v>0</v>
      </c>
      <c r="M1774" t="n">
        <v>0</v>
      </c>
      <c r="N1774" t="n">
        <v>0</v>
      </c>
      <c r="O1774" t="n">
        <v>0</v>
      </c>
      <c r="P1774" t="n">
        <v>0</v>
      </c>
      <c r="Q1774" t="n">
        <v>0</v>
      </c>
      <c r="R1774" s="2" t="inlineStr"/>
    </row>
    <row r="1775" ht="15" customHeight="1">
      <c r="A1775" t="inlineStr">
        <is>
          <t>A 37048-2024</t>
        </is>
      </c>
      <c r="B1775" s="1" t="n">
        <v>45539.42946759259</v>
      </c>
      <c r="C1775" s="1" t="n">
        <v>45960</v>
      </c>
      <c r="D1775" t="inlineStr">
        <is>
          <t>VÄSTERNORRLANDS LÄN</t>
        </is>
      </c>
      <c r="E1775" t="inlineStr">
        <is>
          <t>ÖRNSKÖLDSVIK</t>
        </is>
      </c>
      <c r="G1775" t="n">
        <v>1.6</v>
      </c>
      <c r="H1775" t="n">
        <v>0</v>
      </c>
      <c r="I1775" t="n">
        <v>0</v>
      </c>
      <c r="J1775" t="n">
        <v>0</v>
      </c>
      <c r="K1775" t="n">
        <v>0</v>
      </c>
      <c r="L1775" t="n">
        <v>0</v>
      </c>
      <c r="M1775" t="n">
        <v>0</v>
      </c>
      <c r="N1775" t="n">
        <v>0</v>
      </c>
      <c r="O1775" t="n">
        <v>0</v>
      </c>
      <c r="P1775" t="n">
        <v>0</v>
      </c>
      <c r="Q1775" t="n">
        <v>0</v>
      </c>
      <c r="R1775" s="2" t="inlineStr"/>
    </row>
    <row r="1776" ht="15" customHeight="1">
      <c r="A1776" t="inlineStr">
        <is>
          <t>A 38981-2025</t>
        </is>
      </c>
      <c r="B1776" s="1" t="n">
        <v>45888.279375</v>
      </c>
      <c r="C1776" s="1" t="n">
        <v>45960</v>
      </c>
      <c r="D1776" t="inlineStr">
        <is>
          <t>VÄSTERNORRLANDS LÄN</t>
        </is>
      </c>
      <c r="E1776" t="inlineStr">
        <is>
          <t>ÖRNSKÖLDSVIK</t>
        </is>
      </c>
      <c r="G1776" t="n">
        <v>1.3</v>
      </c>
      <c r="H1776" t="n">
        <v>0</v>
      </c>
      <c r="I1776" t="n">
        <v>0</v>
      </c>
      <c r="J1776" t="n">
        <v>0</v>
      </c>
      <c r="K1776" t="n">
        <v>0</v>
      </c>
      <c r="L1776" t="n">
        <v>0</v>
      </c>
      <c r="M1776" t="n">
        <v>0</v>
      </c>
      <c r="N1776" t="n">
        <v>0</v>
      </c>
      <c r="O1776" t="n">
        <v>0</v>
      </c>
      <c r="P1776" t="n">
        <v>0</v>
      </c>
      <c r="Q1776" t="n">
        <v>0</v>
      </c>
      <c r="R1776" s="2" t="inlineStr"/>
    </row>
    <row r="1777" ht="15" customHeight="1">
      <c r="A1777" t="inlineStr">
        <is>
          <t>A 38985-2025</t>
        </is>
      </c>
      <c r="B1777" s="1" t="n">
        <v>45888.30136574074</v>
      </c>
      <c r="C1777" s="1" t="n">
        <v>45960</v>
      </c>
      <c r="D1777" t="inlineStr">
        <is>
          <t>VÄSTERNORRLANDS LÄN</t>
        </is>
      </c>
      <c r="E1777" t="inlineStr">
        <is>
          <t>ÖRNSKÖLDSVIK</t>
        </is>
      </c>
      <c r="G1777" t="n">
        <v>0.9</v>
      </c>
      <c r="H1777" t="n">
        <v>0</v>
      </c>
      <c r="I1777" t="n">
        <v>0</v>
      </c>
      <c r="J1777" t="n">
        <v>0</v>
      </c>
      <c r="K1777" t="n">
        <v>0</v>
      </c>
      <c r="L1777" t="n">
        <v>0</v>
      </c>
      <c r="M1777" t="n">
        <v>0</v>
      </c>
      <c r="N1777" t="n">
        <v>0</v>
      </c>
      <c r="O1777" t="n">
        <v>0</v>
      </c>
      <c r="P1777" t="n">
        <v>0</v>
      </c>
      <c r="Q1777" t="n">
        <v>0</v>
      </c>
      <c r="R1777" s="2" t="inlineStr"/>
    </row>
    <row r="1778" ht="15" customHeight="1">
      <c r="A1778" t="inlineStr">
        <is>
          <t>A 62659-2023</t>
        </is>
      </c>
      <c r="B1778" s="1" t="n">
        <v>45268</v>
      </c>
      <c r="C1778" s="1" t="n">
        <v>45960</v>
      </c>
      <c r="D1778" t="inlineStr">
        <is>
          <t>VÄSTERNORRLANDS LÄN</t>
        </is>
      </c>
      <c r="E1778" t="inlineStr">
        <is>
          <t>ÖRNSKÖLDSVIK</t>
        </is>
      </c>
      <c r="G1778" t="n">
        <v>0.9</v>
      </c>
      <c r="H1778" t="n">
        <v>0</v>
      </c>
      <c r="I1778" t="n">
        <v>0</v>
      </c>
      <c r="J1778" t="n">
        <v>0</v>
      </c>
      <c r="K1778" t="n">
        <v>0</v>
      </c>
      <c r="L1778" t="n">
        <v>0</v>
      </c>
      <c r="M1778" t="n">
        <v>0</v>
      </c>
      <c r="N1778" t="n">
        <v>0</v>
      </c>
      <c r="O1778" t="n">
        <v>0</v>
      </c>
      <c r="P1778" t="n">
        <v>0</v>
      </c>
      <c r="Q1778" t="n">
        <v>0</v>
      </c>
      <c r="R1778" s="2" t="inlineStr"/>
    </row>
    <row r="1779" ht="15" customHeight="1">
      <c r="A1779" t="inlineStr">
        <is>
          <t>A 38995-2025</t>
        </is>
      </c>
      <c r="B1779" s="1" t="n">
        <v>45888.33302083334</v>
      </c>
      <c r="C1779" s="1" t="n">
        <v>45960</v>
      </c>
      <c r="D1779" t="inlineStr">
        <is>
          <t>VÄSTERNORRLANDS LÄN</t>
        </is>
      </c>
      <c r="E1779" t="inlineStr">
        <is>
          <t>ÖRNSKÖLDSVIK</t>
        </is>
      </c>
      <c r="G1779" t="n">
        <v>15.4</v>
      </c>
      <c r="H1779" t="n">
        <v>0</v>
      </c>
      <c r="I1779" t="n">
        <v>0</v>
      </c>
      <c r="J1779" t="n">
        <v>0</v>
      </c>
      <c r="K1779" t="n">
        <v>0</v>
      </c>
      <c r="L1779" t="n">
        <v>0</v>
      </c>
      <c r="M1779" t="n">
        <v>0</v>
      </c>
      <c r="N1779" t="n">
        <v>0</v>
      </c>
      <c r="O1779" t="n">
        <v>0</v>
      </c>
      <c r="P1779" t="n">
        <v>0</v>
      </c>
      <c r="Q1779" t="n">
        <v>0</v>
      </c>
      <c r="R1779" s="2" t="inlineStr"/>
    </row>
    <row r="1780" ht="15" customHeight="1">
      <c r="A1780" t="inlineStr">
        <is>
          <t>A 56991-2024</t>
        </is>
      </c>
      <c r="B1780" s="1" t="n">
        <v>45628.70171296296</v>
      </c>
      <c r="C1780" s="1" t="n">
        <v>45960</v>
      </c>
      <c r="D1780" t="inlineStr">
        <is>
          <t>VÄSTERNORRLANDS LÄN</t>
        </is>
      </c>
      <c r="E1780" t="inlineStr">
        <is>
          <t>ÖRNSKÖLDSVIK</t>
        </is>
      </c>
      <c r="G1780" t="n">
        <v>4.9</v>
      </c>
      <c r="H1780" t="n">
        <v>0</v>
      </c>
      <c r="I1780" t="n">
        <v>0</v>
      </c>
      <c r="J1780" t="n">
        <v>0</v>
      </c>
      <c r="K1780" t="n">
        <v>0</v>
      </c>
      <c r="L1780" t="n">
        <v>0</v>
      </c>
      <c r="M1780" t="n">
        <v>0</v>
      </c>
      <c r="N1780" t="n">
        <v>0</v>
      </c>
      <c r="O1780" t="n">
        <v>0</v>
      </c>
      <c r="P1780" t="n">
        <v>0</v>
      </c>
      <c r="Q1780" t="n">
        <v>0</v>
      </c>
      <c r="R1780" s="2" t="inlineStr"/>
    </row>
    <row r="1781" ht="15" customHeight="1">
      <c r="A1781" t="inlineStr">
        <is>
          <t>A 38982-2025</t>
        </is>
      </c>
      <c r="B1781" s="1" t="n">
        <v>45888.29449074074</v>
      </c>
      <c r="C1781" s="1" t="n">
        <v>45960</v>
      </c>
      <c r="D1781" t="inlineStr">
        <is>
          <t>VÄSTERNORRLANDS LÄN</t>
        </is>
      </c>
      <c r="E1781" t="inlineStr">
        <is>
          <t>ÖRNSKÖLDSVIK</t>
        </is>
      </c>
      <c r="G1781" t="n">
        <v>3.7</v>
      </c>
      <c r="H1781" t="n">
        <v>0</v>
      </c>
      <c r="I1781" t="n">
        <v>0</v>
      </c>
      <c r="J1781" t="n">
        <v>0</v>
      </c>
      <c r="K1781" t="n">
        <v>0</v>
      </c>
      <c r="L1781" t="n">
        <v>0</v>
      </c>
      <c r="M1781" t="n">
        <v>0</v>
      </c>
      <c r="N1781" t="n">
        <v>0</v>
      </c>
      <c r="O1781" t="n">
        <v>0</v>
      </c>
      <c r="P1781" t="n">
        <v>0</v>
      </c>
      <c r="Q1781" t="n">
        <v>0</v>
      </c>
      <c r="R1781" s="2" t="inlineStr"/>
    </row>
    <row r="1782" ht="15" customHeight="1">
      <c r="A1782" t="inlineStr">
        <is>
          <t>A 38983-2025</t>
        </is>
      </c>
      <c r="B1782" s="1" t="n">
        <v>45888.29809027778</v>
      </c>
      <c r="C1782" s="1" t="n">
        <v>45960</v>
      </c>
      <c r="D1782" t="inlineStr">
        <is>
          <t>VÄSTERNORRLANDS LÄN</t>
        </is>
      </c>
      <c r="E1782" t="inlineStr">
        <is>
          <t>ÖRNSKÖLDSVIK</t>
        </is>
      </c>
      <c r="G1782" t="n">
        <v>0.6</v>
      </c>
      <c r="H1782" t="n">
        <v>0</v>
      </c>
      <c r="I1782" t="n">
        <v>0</v>
      </c>
      <c r="J1782" t="n">
        <v>0</v>
      </c>
      <c r="K1782" t="n">
        <v>0</v>
      </c>
      <c r="L1782" t="n">
        <v>0</v>
      </c>
      <c r="M1782" t="n">
        <v>0</v>
      </c>
      <c r="N1782" t="n">
        <v>0</v>
      </c>
      <c r="O1782" t="n">
        <v>0</v>
      </c>
      <c r="P1782" t="n">
        <v>0</v>
      </c>
      <c r="Q1782" t="n">
        <v>0</v>
      </c>
      <c r="R1782" s="2" t="inlineStr"/>
    </row>
    <row r="1783" ht="15" customHeight="1">
      <c r="A1783" t="inlineStr">
        <is>
          <t>A 39050-2025</t>
        </is>
      </c>
      <c r="B1783" s="1" t="n">
        <v>45888.44716435186</v>
      </c>
      <c r="C1783" s="1" t="n">
        <v>45960</v>
      </c>
      <c r="D1783" t="inlineStr">
        <is>
          <t>VÄSTERNORRLANDS LÄN</t>
        </is>
      </c>
      <c r="E1783" t="inlineStr">
        <is>
          <t>ÖRNSKÖLDSVIK</t>
        </is>
      </c>
      <c r="F1783" t="inlineStr">
        <is>
          <t>Holmen skog AB</t>
        </is>
      </c>
      <c r="G1783" t="n">
        <v>1.4</v>
      </c>
      <c r="H1783" t="n">
        <v>0</v>
      </c>
      <c r="I1783" t="n">
        <v>0</v>
      </c>
      <c r="J1783" t="n">
        <v>0</v>
      </c>
      <c r="K1783" t="n">
        <v>0</v>
      </c>
      <c r="L1783" t="n">
        <v>0</v>
      </c>
      <c r="M1783" t="n">
        <v>0</v>
      </c>
      <c r="N1783" t="n">
        <v>0</v>
      </c>
      <c r="O1783" t="n">
        <v>0</v>
      </c>
      <c r="P1783" t="n">
        <v>0</v>
      </c>
      <c r="Q1783" t="n">
        <v>0</v>
      </c>
      <c r="R1783" s="2" t="inlineStr"/>
    </row>
    <row r="1784" ht="15" customHeight="1">
      <c r="A1784" t="inlineStr">
        <is>
          <t>A 38296-2024</t>
        </is>
      </c>
      <c r="B1784" s="1" t="n">
        <v>45545.6296412037</v>
      </c>
      <c r="C1784" s="1" t="n">
        <v>45960</v>
      </c>
      <c r="D1784" t="inlineStr">
        <is>
          <t>VÄSTERNORRLANDS LÄN</t>
        </is>
      </c>
      <c r="E1784" t="inlineStr">
        <is>
          <t>ÖRNSKÖLDSVIK</t>
        </is>
      </c>
      <c r="F1784" t="inlineStr">
        <is>
          <t>Holmen skog AB</t>
        </is>
      </c>
      <c r="G1784" t="n">
        <v>0.6</v>
      </c>
      <c r="H1784" t="n">
        <v>0</v>
      </c>
      <c r="I1784" t="n">
        <v>0</v>
      </c>
      <c r="J1784" t="n">
        <v>0</v>
      </c>
      <c r="K1784" t="n">
        <v>0</v>
      </c>
      <c r="L1784" t="n">
        <v>0</v>
      </c>
      <c r="M1784" t="n">
        <v>0</v>
      </c>
      <c r="N1784" t="n">
        <v>0</v>
      </c>
      <c r="O1784" t="n">
        <v>0</v>
      </c>
      <c r="P1784" t="n">
        <v>0</v>
      </c>
      <c r="Q1784" t="n">
        <v>0</v>
      </c>
      <c r="R1784" s="2" t="inlineStr"/>
    </row>
    <row r="1785" ht="15" customHeight="1">
      <c r="A1785" t="inlineStr">
        <is>
          <t>A 63044-2023</t>
        </is>
      </c>
      <c r="B1785" s="1" t="n">
        <v>45272.89729166667</v>
      </c>
      <c r="C1785" s="1" t="n">
        <v>45960</v>
      </c>
      <c r="D1785" t="inlineStr">
        <is>
          <t>VÄSTERNORRLANDS LÄN</t>
        </is>
      </c>
      <c r="E1785" t="inlineStr">
        <is>
          <t>ÖRNSKÖLDSVIK</t>
        </is>
      </c>
      <c r="F1785" t="inlineStr">
        <is>
          <t>Övriga Aktiebolag</t>
        </is>
      </c>
      <c r="G1785" t="n">
        <v>0.8</v>
      </c>
      <c r="H1785" t="n">
        <v>0</v>
      </c>
      <c r="I1785" t="n">
        <v>0</v>
      </c>
      <c r="J1785" t="n">
        <v>0</v>
      </c>
      <c r="K1785" t="n">
        <v>0</v>
      </c>
      <c r="L1785" t="n">
        <v>0</v>
      </c>
      <c r="M1785" t="n">
        <v>0</v>
      </c>
      <c r="N1785" t="n">
        <v>0</v>
      </c>
      <c r="O1785" t="n">
        <v>0</v>
      </c>
      <c r="P1785" t="n">
        <v>0</v>
      </c>
      <c r="Q1785" t="n">
        <v>0</v>
      </c>
      <c r="R1785" s="2" t="inlineStr"/>
    </row>
    <row r="1786" ht="15" customHeight="1">
      <c r="A1786" t="inlineStr">
        <is>
          <t>A 63916-2023</t>
        </is>
      </c>
      <c r="B1786" s="1" t="n">
        <v>45278</v>
      </c>
      <c r="C1786" s="1" t="n">
        <v>45960</v>
      </c>
      <c r="D1786" t="inlineStr">
        <is>
          <t>VÄSTERNORRLANDS LÄN</t>
        </is>
      </c>
      <c r="E1786" t="inlineStr">
        <is>
          <t>ÖRNSKÖLDSVIK</t>
        </is>
      </c>
      <c r="G1786" t="n">
        <v>2.5</v>
      </c>
      <c r="H1786" t="n">
        <v>0</v>
      </c>
      <c r="I1786" t="n">
        <v>0</v>
      </c>
      <c r="J1786" t="n">
        <v>0</v>
      </c>
      <c r="K1786" t="n">
        <v>0</v>
      </c>
      <c r="L1786" t="n">
        <v>0</v>
      </c>
      <c r="M1786" t="n">
        <v>0</v>
      </c>
      <c r="N1786" t="n">
        <v>0</v>
      </c>
      <c r="O1786" t="n">
        <v>0</v>
      </c>
      <c r="P1786" t="n">
        <v>0</v>
      </c>
      <c r="Q1786" t="n">
        <v>0</v>
      </c>
      <c r="R1786" s="2" t="inlineStr"/>
    </row>
    <row r="1787" ht="15" customHeight="1">
      <c r="A1787" t="inlineStr">
        <is>
          <t>A 42566-2024</t>
        </is>
      </c>
      <c r="B1787" s="1" t="n">
        <v>45565</v>
      </c>
      <c r="C1787" s="1" t="n">
        <v>45960</v>
      </c>
      <c r="D1787" t="inlineStr">
        <is>
          <t>VÄSTERNORRLANDS LÄN</t>
        </is>
      </c>
      <c r="E1787" t="inlineStr">
        <is>
          <t>ÖRNSKÖLDSVIK</t>
        </is>
      </c>
      <c r="F1787" t="inlineStr">
        <is>
          <t>Holmen skog AB</t>
        </is>
      </c>
      <c r="G1787" t="n">
        <v>2.8</v>
      </c>
      <c r="H1787" t="n">
        <v>0</v>
      </c>
      <c r="I1787" t="n">
        <v>0</v>
      </c>
      <c r="J1787" t="n">
        <v>0</v>
      </c>
      <c r="K1787" t="n">
        <v>0</v>
      </c>
      <c r="L1787" t="n">
        <v>0</v>
      </c>
      <c r="M1787" t="n">
        <v>0</v>
      </c>
      <c r="N1787" t="n">
        <v>0</v>
      </c>
      <c r="O1787" t="n">
        <v>0</v>
      </c>
      <c r="P1787" t="n">
        <v>0</v>
      </c>
      <c r="Q1787" t="n">
        <v>0</v>
      </c>
      <c r="R1787" s="2" t="inlineStr"/>
    </row>
    <row r="1788" ht="15" customHeight="1">
      <c r="A1788" t="inlineStr">
        <is>
          <t>A 51518-2023</t>
        </is>
      </c>
      <c r="B1788" s="1" t="n">
        <v>45222</v>
      </c>
      <c r="C1788" s="1" t="n">
        <v>45960</v>
      </c>
      <c r="D1788" t="inlineStr">
        <is>
          <t>VÄSTERNORRLANDS LÄN</t>
        </is>
      </c>
      <c r="E1788" t="inlineStr">
        <is>
          <t>ÖRNSKÖLDSVIK</t>
        </is>
      </c>
      <c r="F1788" t="inlineStr">
        <is>
          <t>Holmen skog AB</t>
        </is>
      </c>
      <c r="G1788" t="n">
        <v>0.7</v>
      </c>
      <c r="H1788" t="n">
        <v>0</v>
      </c>
      <c r="I1788" t="n">
        <v>0</v>
      </c>
      <c r="J1788" t="n">
        <v>0</v>
      </c>
      <c r="K1788" t="n">
        <v>0</v>
      </c>
      <c r="L1788" t="n">
        <v>0</v>
      </c>
      <c r="M1788" t="n">
        <v>0</v>
      </c>
      <c r="N1788" t="n">
        <v>0</v>
      </c>
      <c r="O1788" t="n">
        <v>0</v>
      </c>
      <c r="P1788" t="n">
        <v>0</v>
      </c>
      <c r="Q1788" t="n">
        <v>0</v>
      </c>
      <c r="R1788" s="2" t="inlineStr"/>
    </row>
    <row r="1789" ht="15" customHeight="1">
      <c r="A1789" t="inlineStr">
        <is>
          <t>A 19137-2023</t>
        </is>
      </c>
      <c r="B1789" s="1" t="n">
        <v>45044</v>
      </c>
      <c r="C1789" s="1" t="n">
        <v>45960</v>
      </c>
      <c r="D1789" t="inlineStr">
        <is>
          <t>VÄSTERNORRLANDS LÄN</t>
        </is>
      </c>
      <c r="E1789" t="inlineStr">
        <is>
          <t>ÖRNSKÖLDSVIK</t>
        </is>
      </c>
      <c r="G1789" t="n">
        <v>1.2</v>
      </c>
      <c r="H1789" t="n">
        <v>0</v>
      </c>
      <c r="I1789" t="n">
        <v>0</v>
      </c>
      <c r="J1789" t="n">
        <v>0</v>
      </c>
      <c r="K1789" t="n">
        <v>0</v>
      </c>
      <c r="L1789" t="n">
        <v>0</v>
      </c>
      <c r="M1789" t="n">
        <v>0</v>
      </c>
      <c r="N1789" t="n">
        <v>0</v>
      </c>
      <c r="O1789" t="n">
        <v>0</v>
      </c>
      <c r="P1789" t="n">
        <v>0</v>
      </c>
      <c r="Q1789" t="n">
        <v>0</v>
      </c>
      <c r="R1789" s="2" t="inlineStr"/>
    </row>
    <row r="1790" ht="15" customHeight="1">
      <c r="A1790" t="inlineStr">
        <is>
          <t>A 47952-2025</t>
        </is>
      </c>
      <c r="B1790" s="1" t="n">
        <v>45932.58497685185</v>
      </c>
      <c r="C1790" s="1" t="n">
        <v>45960</v>
      </c>
      <c r="D1790" t="inlineStr">
        <is>
          <t>VÄSTERNORRLANDS LÄN</t>
        </is>
      </c>
      <c r="E1790" t="inlineStr">
        <is>
          <t>ÖRNSKÖLDSVIK</t>
        </is>
      </c>
      <c r="F1790" t="inlineStr">
        <is>
          <t>Holmen skog AB</t>
        </is>
      </c>
      <c r="G1790" t="n">
        <v>4.6</v>
      </c>
      <c r="H1790" t="n">
        <v>0</v>
      </c>
      <c r="I1790" t="n">
        <v>0</v>
      </c>
      <c r="J1790" t="n">
        <v>0</v>
      </c>
      <c r="K1790" t="n">
        <v>0</v>
      </c>
      <c r="L1790" t="n">
        <v>0</v>
      </c>
      <c r="M1790" t="n">
        <v>0</v>
      </c>
      <c r="N1790" t="n">
        <v>0</v>
      </c>
      <c r="O1790" t="n">
        <v>0</v>
      </c>
      <c r="P1790" t="n">
        <v>0</v>
      </c>
      <c r="Q1790" t="n">
        <v>0</v>
      </c>
      <c r="R1790" s="2" t="inlineStr"/>
    </row>
    <row r="1791" ht="15" customHeight="1">
      <c r="A1791" t="inlineStr">
        <is>
          <t>A 16549-2023</t>
        </is>
      </c>
      <c r="B1791" s="1" t="n">
        <v>45029</v>
      </c>
      <c r="C1791" s="1" t="n">
        <v>45960</v>
      </c>
      <c r="D1791" t="inlineStr">
        <is>
          <t>VÄSTERNORRLANDS LÄN</t>
        </is>
      </c>
      <c r="E1791" t="inlineStr">
        <is>
          <t>ÖRNSKÖLDSVIK</t>
        </is>
      </c>
      <c r="G1791" t="n">
        <v>4</v>
      </c>
      <c r="H1791" t="n">
        <v>0</v>
      </c>
      <c r="I1791" t="n">
        <v>0</v>
      </c>
      <c r="J1791" t="n">
        <v>0</v>
      </c>
      <c r="K1791" t="n">
        <v>0</v>
      </c>
      <c r="L1791" t="n">
        <v>0</v>
      </c>
      <c r="M1791" t="n">
        <v>0</v>
      </c>
      <c r="N1791" t="n">
        <v>0</v>
      </c>
      <c r="O1791" t="n">
        <v>0</v>
      </c>
      <c r="P1791" t="n">
        <v>0</v>
      </c>
      <c r="Q1791" t="n">
        <v>0</v>
      </c>
      <c r="R1791" s="2" t="inlineStr"/>
    </row>
    <row r="1792" ht="15" customHeight="1">
      <c r="A1792" t="inlineStr">
        <is>
          <t>A 65146-2023</t>
        </is>
      </c>
      <c r="B1792" s="1" t="n">
        <v>45288.57377314815</v>
      </c>
      <c r="C1792" s="1" t="n">
        <v>45960</v>
      </c>
      <c r="D1792" t="inlineStr">
        <is>
          <t>VÄSTERNORRLANDS LÄN</t>
        </is>
      </c>
      <c r="E1792" t="inlineStr">
        <is>
          <t>ÖRNSKÖLDSVIK</t>
        </is>
      </c>
      <c r="F1792" t="inlineStr">
        <is>
          <t>Holmen skog AB</t>
        </is>
      </c>
      <c r="G1792" t="n">
        <v>2.5</v>
      </c>
      <c r="H1792" t="n">
        <v>0</v>
      </c>
      <c r="I1792" t="n">
        <v>0</v>
      </c>
      <c r="J1792" t="n">
        <v>0</v>
      </c>
      <c r="K1792" t="n">
        <v>0</v>
      </c>
      <c r="L1792" t="n">
        <v>0</v>
      </c>
      <c r="M1792" t="n">
        <v>0</v>
      </c>
      <c r="N1792" t="n">
        <v>0</v>
      </c>
      <c r="O1792" t="n">
        <v>0</v>
      </c>
      <c r="P1792" t="n">
        <v>0</v>
      </c>
      <c r="Q1792" t="n">
        <v>0</v>
      </c>
      <c r="R1792" s="2" t="inlineStr"/>
    </row>
    <row r="1793" ht="15" customHeight="1">
      <c r="A1793" t="inlineStr">
        <is>
          <t>A 37524-2024</t>
        </is>
      </c>
      <c r="B1793" s="1" t="n">
        <v>45541.39768518518</v>
      </c>
      <c r="C1793" s="1" t="n">
        <v>45960</v>
      </c>
      <c r="D1793" t="inlineStr">
        <is>
          <t>VÄSTERNORRLANDS LÄN</t>
        </is>
      </c>
      <c r="E1793" t="inlineStr">
        <is>
          <t>ÖRNSKÖLDSVIK</t>
        </is>
      </c>
      <c r="F1793" t="inlineStr">
        <is>
          <t>Holmen skog AB</t>
        </is>
      </c>
      <c r="G1793" t="n">
        <v>2.4</v>
      </c>
      <c r="H1793" t="n">
        <v>0</v>
      </c>
      <c r="I1793" t="n">
        <v>0</v>
      </c>
      <c r="J1793" t="n">
        <v>0</v>
      </c>
      <c r="K1793" t="n">
        <v>0</v>
      </c>
      <c r="L1793" t="n">
        <v>0</v>
      </c>
      <c r="M1793" t="n">
        <v>0</v>
      </c>
      <c r="N1793" t="n">
        <v>0</v>
      </c>
      <c r="O1793" t="n">
        <v>0</v>
      </c>
      <c r="P1793" t="n">
        <v>0</v>
      </c>
      <c r="Q1793" t="n">
        <v>0</v>
      </c>
      <c r="R1793" s="2" t="inlineStr"/>
    </row>
    <row r="1794" ht="15" customHeight="1">
      <c r="A1794" t="inlineStr">
        <is>
          <t>A 40572-2021</t>
        </is>
      </c>
      <c r="B1794" s="1" t="n">
        <v>44420</v>
      </c>
      <c r="C1794" s="1" t="n">
        <v>45960</v>
      </c>
      <c r="D1794" t="inlineStr">
        <is>
          <t>VÄSTERNORRLANDS LÄN</t>
        </is>
      </c>
      <c r="E1794" t="inlineStr">
        <is>
          <t>ÖRNSKÖLDSVIK</t>
        </is>
      </c>
      <c r="G1794" t="n">
        <v>1.6</v>
      </c>
      <c r="H1794" t="n">
        <v>0</v>
      </c>
      <c r="I1794" t="n">
        <v>0</v>
      </c>
      <c r="J1794" t="n">
        <v>0</v>
      </c>
      <c r="K1794" t="n">
        <v>0</v>
      </c>
      <c r="L1794" t="n">
        <v>0</v>
      </c>
      <c r="M1794" t="n">
        <v>0</v>
      </c>
      <c r="N1794" t="n">
        <v>0</v>
      </c>
      <c r="O1794" t="n">
        <v>0</v>
      </c>
      <c r="P1794" t="n">
        <v>0</v>
      </c>
      <c r="Q1794" t="n">
        <v>0</v>
      </c>
      <c r="R1794" s="2" t="inlineStr"/>
    </row>
    <row r="1795" ht="15" customHeight="1">
      <c r="A1795" t="inlineStr">
        <is>
          <t>A 19121-2024</t>
        </is>
      </c>
      <c r="B1795" s="1" t="n">
        <v>45427</v>
      </c>
      <c r="C1795" s="1" t="n">
        <v>45960</v>
      </c>
      <c r="D1795" t="inlineStr">
        <is>
          <t>VÄSTERNORRLANDS LÄN</t>
        </is>
      </c>
      <c r="E1795" t="inlineStr">
        <is>
          <t>ÖRNSKÖLDSVIK</t>
        </is>
      </c>
      <c r="G1795" t="n">
        <v>3</v>
      </c>
      <c r="H1795" t="n">
        <v>0</v>
      </c>
      <c r="I1795" t="n">
        <v>0</v>
      </c>
      <c r="J1795" t="n">
        <v>0</v>
      </c>
      <c r="K1795" t="n">
        <v>0</v>
      </c>
      <c r="L1795" t="n">
        <v>0</v>
      </c>
      <c r="M1795" t="n">
        <v>0</v>
      </c>
      <c r="N1795" t="n">
        <v>0</v>
      </c>
      <c r="O1795" t="n">
        <v>0</v>
      </c>
      <c r="P1795" t="n">
        <v>0</v>
      </c>
      <c r="Q1795" t="n">
        <v>0</v>
      </c>
      <c r="R1795" s="2" t="inlineStr"/>
    </row>
    <row r="1796" ht="15" customHeight="1">
      <c r="A1796" t="inlineStr">
        <is>
          <t>A 37338-2023</t>
        </is>
      </c>
      <c r="B1796" s="1" t="n">
        <v>45156</v>
      </c>
      <c r="C1796" s="1" t="n">
        <v>45960</v>
      </c>
      <c r="D1796" t="inlineStr">
        <is>
          <t>VÄSTERNORRLANDS LÄN</t>
        </is>
      </c>
      <c r="E1796" t="inlineStr">
        <is>
          <t>ÖRNSKÖLDSVIK</t>
        </is>
      </c>
      <c r="G1796" t="n">
        <v>1.6</v>
      </c>
      <c r="H1796" t="n">
        <v>0</v>
      </c>
      <c r="I1796" t="n">
        <v>0</v>
      </c>
      <c r="J1796" t="n">
        <v>0</v>
      </c>
      <c r="K1796" t="n">
        <v>0</v>
      </c>
      <c r="L1796" t="n">
        <v>0</v>
      </c>
      <c r="M1796" t="n">
        <v>0</v>
      </c>
      <c r="N1796" t="n">
        <v>0</v>
      </c>
      <c r="O1796" t="n">
        <v>0</v>
      </c>
      <c r="P1796" t="n">
        <v>0</v>
      </c>
      <c r="Q1796" t="n">
        <v>0</v>
      </c>
      <c r="R1796" s="2" t="inlineStr"/>
    </row>
    <row r="1797" ht="15" customHeight="1">
      <c r="A1797" t="inlineStr">
        <is>
          <t>A 36247-2024</t>
        </is>
      </c>
      <c r="B1797" s="1" t="n">
        <v>45534.52898148148</v>
      </c>
      <c r="C1797" s="1" t="n">
        <v>45960</v>
      </c>
      <c r="D1797" t="inlineStr">
        <is>
          <t>VÄSTERNORRLANDS LÄN</t>
        </is>
      </c>
      <c r="E1797" t="inlineStr">
        <is>
          <t>ÖRNSKÖLDSVIK</t>
        </is>
      </c>
      <c r="G1797" t="n">
        <v>1.5</v>
      </c>
      <c r="H1797" t="n">
        <v>0</v>
      </c>
      <c r="I1797" t="n">
        <v>0</v>
      </c>
      <c r="J1797" t="n">
        <v>0</v>
      </c>
      <c r="K1797" t="n">
        <v>0</v>
      </c>
      <c r="L1797" t="n">
        <v>0</v>
      </c>
      <c r="M1797" t="n">
        <v>0</v>
      </c>
      <c r="N1797" t="n">
        <v>0</v>
      </c>
      <c r="O1797" t="n">
        <v>0</v>
      </c>
      <c r="P1797" t="n">
        <v>0</v>
      </c>
      <c r="Q1797" t="n">
        <v>0</v>
      </c>
      <c r="R1797" s="2" t="inlineStr"/>
    </row>
    <row r="1798" ht="15" customHeight="1">
      <c r="A1798" t="inlineStr">
        <is>
          <t>A 196-2025</t>
        </is>
      </c>
      <c r="B1798" s="1" t="n">
        <v>45659.79658564815</v>
      </c>
      <c r="C1798" s="1" t="n">
        <v>45960</v>
      </c>
      <c r="D1798" t="inlineStr">
        <is>
          <t>VÄSTERNORRLANDS LÄN</t>
        </is>
      </c>
      <c r="E1798" t="inlineStr">
        <is>
          <t>ÖRNSKÖLDSVIK</t>
        </is>
      </c>
      <c r="G1798" t="n">
        <v>1.9</v>
      </c>
      <c r="H1798" t="n">
        <v>0</v>
      </c>
      <c r="I1798" t="n">
        <v>0</v>
      </c>
      <c r="J1798" t="n">
        <v>0</v>
      </c>
      <c r="K1798" t="n">
        <v>0</v>
      </c>
      <c r="L1798" t="n">
        <v>0</v>
      </c>
      <c r="M1798" t="n">
        <v>0</v>
      </c>
      <c r="N1798" t="n">
        <v>0</v>
      </c>
      <c r="O1798" t="n">
        <v>0</v>
      </c>
      <c r="P1798" t="n">
        <v>0</v>
      </c>
      <c r="Q1798" t="n">
        <v>0</v>
      </c>
      <c r="R1798" s="2" t="inlineStr"/>
    </row>
    <row r="1799" ht="15" customHeight="1">
      <c r="A1799" t="inlineStr">
        <is>
          <t>A 22289-2024</t>
        </is>
      </c>
      <c r="B1799" s="1" t="n">
        <v>45446</v>
      </c>
      <c r="C1799" s="1" t="n">
        <v>45960</v>
      </c>
      <c r="D1799" t="inlineStr">
        <is>
          <t>VÄSTERNORRLANDS LÄN</t>
        </is>
      </c>
      <c r="E1799" t="inlineStr">
        <is>
          <t>ÖRNSKÖLDSVIK</t>
        </is>
      </c>
      <c r="G1799" t="n">
        <v>0.8</v>
      </c>
      <c r="H1799" t="n">
        <v>0</v>
      </c>
      <c r="I1799" t="n">
        <v>0</v>
      </c>
      <c r="J1799" t="n">
        <v>0</v>
      </c>
      <c r="K1799" t="n">
        <v>0</v>
      </c>
      <c r="L1799" t="n">
        <v>0</v>
      </c>
      <c r="M1799" t="n">
        <v>0</v>
      </c>
      <c r="N1799" t="n">
        <v>0</v>
      </c>
      <c r="O1799" t="n">
        <v>0</v>
      </c>
      <c r="P1799" t="n">
        <v>0</v>
      </c>
      <c r="Q1799" t="n">
        <v>0</v>
      </c>
      <c r="R1799" s="2" t="inlineStr"/>
    </row>
    <row r="1800" ht="15" customHeight="1">
      <c r="A1800" t="inlineStr">
        <is>
          <t>A 580-2023</t>
        </is>
      </c>
      <c r="B1800" s="1" t="n">
        <v>44930</v>
      </c>
      <c r="C1800" s="1" t="n">
        <v>45960</v>
      </c>
      <c r="D1800" t="inlineStr">
        <is>
          <t>VÄSTERNORRLANDS LÄN</t>
        </is>
      </c>
      <c r="E1800" t="inlineStr">
        <is>
          <t>ÖRNSKÖLDSVIK</t>
        </is>
      </c>
      <c r="F1800" t="inlineStr">
        <is>
          <t>Kommuner</t>
        </is>
      </c>
      <c r="G1800" t="n">
        <v>5.9</v>
      </c>
      <c r="H1800" t="n">
        <v>0</v>
      </c>
      <c r="I1800" t="n">
        <v>0</v>
      </c>
      <c r="J1800" t="n">
        <v>0</v>
      </c>
      <c r="K1800" t="n">
        <v>0</v>
      </c>
      <c r="L1800" t="n">
        <v>0</v>
      </c>
      <c r="M1800" t="n">
        <v>0</v>
      </c>
      <c r="N1800" t="n">
        <v>0</v>
      </c>
      <c r="O1800" t="n">
        <v>0</v>
      </c>
      <c r="P1800" t="n">
        <v>0</v>
      </c>
      <c r="Q1800" t="n">
        <v>0</v>
      </c>
      <c r="R1800" s="2" t="inlineStr"/>
    </row>
    <row r="1801" ht="15" customHeight="1">
      <c r="A1801" t="inlineStr">
        <is>
          <t>A 47886-2025</t>
        </is>
      </c>
      <c r="B1801" s="1" t="n">
        <v>45932.46719907408</v>
      </c>
      <c r="C1801" s="1" t="n">
        <v>45960</v>
      </c>
      <c r="D1801" t="inlineStr">
        <is>
          <t>VÄSTERNORRLANDS LÄN</t>
        </is>
      </c>
      <c r="E1801" t="inlineStr">
        <is>
          <t>ÖRNSKÖLDSVIK</t>
        </is>
      </c>
      <c r="F1801" t="inlineStr">
        <is>
          <t>Holmen skog AB</t>
        </is>
      </c>
      <c r="G1801" t="n">
        <v>2.6</v>
      </c>
      <c r="H1801" t="n">
        <v>0</v>
      </c>
      <c r="I1801" t="n">
        <v>0</v>
      </c>
      <c r="J1801" t="n">
        <v>0</v>
      </c>
      <c r="K1801" t="n">
        <v>0</v>
      </c>
      <c r="L1801" t="n">
        <v>0</v>
      </c>
      <c r="M1801" t="n">
        <v>0</v>
      </c>
      <c r="N1801" t="n">
        <v>0</v>
      </c>
      <c r="O1801" t="n">
        <v>0</v>
      </c>
      <c r="P1801" t="n">
        <v>0</v>
      </c>
      <c r="Q1801" t="n">
        <v>0</v>
      </c>
      <c r="R1801" s="2" t="inlineStr"/>
    </row>
    <row r="1802" ht="15" customHeight="1">
      <c r="A1802" t="inlineStr">
        <is>
          <t>A 27800-2024</t>
        </is>
      </c>
      <c r="B1802" s="1" t="n">
        <v>45475.5671875</v>
      </c>
      <c r="C1802" s="1" t="n">
        <v>45960</v>
      </c>
      <c r="D1802" t="inlineStr">
        <is>
          <t>VÄSTERNORRLANDS LÄN</t>
        </is>
      </c>
      <c r="E1802" t="inlineStr">
        <is>
          <t>ÖRNSKÖLDSVIK</t>
        </is>
      </c>
      <c r="F1802" t="inlineStr">
        <is>
          <t>Holmen skog AB</t>
        </is>
      </c>
      <c r="G1802" t="n">
        <v>0.6</v>
      </c>
      <c r="H1802" t="n">
        <v>0</v>
      </c>
      <c r="I1802" t="n">
        <v>0</v>
      </c>
      <c r="J1802" t="n">
        <v>0</v>
      </c>
      <c r="K1802" t="n">
        <v>0</v>
      </c>
      <c r="L1802" t="n">
        <v>0</v>
      </c>
      <c r="M1802" t="n">
        <v>0</v>
      </c>
      <c r="N1802" t="n">
        <v>0</v>
      </c>
      <c r="O1802" t="n">
        <v>0</v>
      </c>
      <c r="P1802" t="n">
        <v>0</v>
      </c>
      <c r="Q1802" t="n">
        <v>0</v>
      </c>
      <c r="R1802" s="2" t="inlineStr"/>
    </row>
    <row r="1803" ht="15" customHeight="1">
      <c r="A1803" t="inlineStr">
        <is>
          <t>A 28202-2024</t>
        </is>
      </c>
      <c r="B1803" s="1" t="n">
        <v>45477.33899305556</v>
      </c>
      <c r="C1803" s="1" t="n">
        <v>45960</v>
      </c>
      <c r="D1803" t="inlineStr">
        <is>
          <t>VÄSTERNORRLANDS LÄN</t>
        </is>
      </c>
      <c r="E1803" t="inlineStr">
        <is>
          <t>ÖRNSKÖLDSVIK</t>
        </is>
      </c>
      <c r="F1803" t="inlineStr">
        <is>
          <t>Holmen skog AB</t>
        </is>
      </c>
      <c r="G1803" t="n">
        <v>4.8</v>
      </c>
      <c r="H1803" t="n">
        <v>0</v>
      </c>
      <c r="I1803" t="n">
        <v>0</v>
      </c>
      <c r="J1803" t="n">
        <v>0</v>
      </c>
      <c r="K1803" t="n">
        <v>0</v>
      </c>
      <c r="L1803" t="n">
        <v>0</v>
      </c>
      <c r="M1803" t="n">
        <v>0</v>
      </c>
      <c r="N1803" t="n">
        <v>0</v>
      </c>
      <c r="O1803" t="n">
        <v>0</v>
      </c>
      <c r="P1803" t="n">
        <v>0</v>
      </c>
      <c r="Q1803" t="n">
        <v>0</v>
      </c>
      <c r="R1803" s="2" t="inlineStr"/>
    </row>
    <row r="1804" ht="15" customHeight="1">
      <c r="A1804" t="inlineStr">
        <is>
          <t>A 8670-2024</t>
        </is>
      </c>
      <c r="B1804" s="1" t="n">
        <v>45356</v>
      </c>
      <c r="C1804" s="1" t="n">
        <v>45960</v>
      </c>
      <c r="D1804" t="inlineStr">
        <is>
          <t>VÄSTERNORRLANDS LÄN</t>
        </is>
      </c>
      <c r="E1804" t="inlineStr">
        <is>
          <t>ÖRNSKÖLDSVIK</t>
        </is>
      </c>
      <c r="F1804" t="inlineStr">
        <is>
          <t>Holmen skog AB</t>
        </is>
      </c>
      <c r="G1804" t="n">
        <v>1.2</v>
      </c>
      <c r="H1804" t="n">
        <v>0</v>
      </c>
      <c r="I1804" t="n">
        <v>0</v>
      </c>
      <c r="J1804" t="n">
        <v>0</v>
      </c>
      <c r="K1804" t="n">
        <v>0</v>
      </c>
      <c r="L1804" t="n">
        <v>0</v>
      </c>
      <c r="M1804" t="n">
        <v>0</v>
      </c>
      <c r="N1804" t="n">
        <v>0</v>
      </c>
      <c r="O1804" t="n">
        <v>0</v>
      </c>
      <c r="P1804" t="n">
        <v>0</v>
      </c>
      <c r="Q1804" t="n">
        <v>0</v>
      </c>
      <c r="R1804" s="2" t="inlineStr"/>
    </row>
    <row r="1805" ht="15" customHeight="1">
      <c r="A1805" t="inlineStr">
        <is>
          <t>A 10113-2025</t>
        </is>
      </c>
      <c r="B1805" s="1" t="n">
        <v>45719.59504629629</v>
      </c>
      <c r="C1805" s="1" t="n">
        <v>45960</v>
      </c>
      <c r="D1805" t="inlineStr">
        <is>
          <t>VÄSTERNORRLANDS LÄN</t>
        </is>
      </c>
      <c r="E1805" t="inlineStr">
        <is>
          <t>ÖRNSKÖLDSVIK</t>
        </is>
      </c>
      <c r="F1805" t="inlineStr">
        <is>
          <t>Holmen skog AB</t>
        </is>
      </c>
      <c r="G1805" t="n">
        <v>10</v>
      </c>
      <c r="H1805" t="n">
        <v>0</v>
      </c>
      <c r="I1805" t="n">
        <v>0</v>
      </c>
      <c r="J1805" t="n">
        <v>0</v>
      </c>
      <c r="K1805" t="n">
        <v>0</v>
      </c>
      <c r="L1805" t="n">
        <v>0</v>
      </c>
      <c r="M1805" t="n">
        <v>0</v>
      </c>
      <c r="N1805" t="n">
        <v>0</v>
      </c>
      <c r="O1805" t="n">
        <v>0</v>
      </c>
      <c r="P1805" t="n">
        <v>0</v>
      </c>
      <c r="Q1805" t="n">
        <v>0</v>
      </c>
      <c r="R1805" s="2" t="inlineStr"/>
    </row>
    <row r="1806" ht="15" customHeight="1">
      <c r="A1806" t="inlineStr">
        <is>
          <t>A 4654-2023</t>
        </is>
      </c>
      <c r="B1806" s="1" t="n">
        <v>44957</v>
      </c>
      <c r="C1806" s="1" t="n">
        <v>45960</v>
      </c>
      <c r="D1806" t="inlineStr">
        <is>
          <t>VÄSTERNORRLANDS LÄN</t>
        </is>
      </c>
      <c r="E1806" t="inlineStr">
        <is>
          <t>ÖRNSKÖLDSVIK</t>
        </is>
      </c>
      <c r="G1806" t="n">
        <v>3</v>
      </c>
      <c r="H1806" t="n">
        <v>0</v>
      </c>
      <c r="I1806" t="n">
        <v>0</v>
      </c>
      <c r="J1806" t="n">
        <v>0</v>
      </c>
      <c r="K1806" t="n">
        <v>0</v>
      </c>
      <c r="L1806" t="n">
        <v>0</v>
      </c>
      <c r="M1806" t="n">
        <v>0</v>
      </c>
      <c r="N1806" t="n">
        <v>0</v>
      </c>
      <c r="O1806" t="n">
        <v>0</v>
      </c>
      <c r="P1806" t="n">
        <v>0</v>
      </c>
      <c r="Q1806" t="n">
        <v>0</v>
      </c>
      <c r="R1806" s="2" t="inlineStr"/>
    </row>
    <row r="1807" ht="15" customHeight="1">
      <c r="A1807" t="inlineStr">
        <is>
          <t>A 39608-2025</t>
        </is>
      </c>
      <c r="B1807" s="1" t="n">
        <v>45890</v>
      </c>
      <c r="C1807" s="1" t="n">
        <v>45960</v>
      </c>
      <c r="D1807" t="inlineStr">
        <is>
          <t>VÄSTERNORRLANDS LÄN</t>
        </is>
      </c>
      <c r="E1807" t="inlineStr">
        <is>
          <t>ÖRNSKÖLDSVIK</t>
        </is>
      </c>
      <c r="G1807" t="n">
        <v>14.7</v>
      </c>
      <c r="H1807" t="n">
        <v>0</v>
      </c>
      <c r="I1807" t="n">
        <v>0</v>
      </c>
      <c r="J1807" t="n">
        <v>0</v>
      </c>
      <c r="K1807" t="n">
        <v>0</v>
      </c>
      <c r="L1807" t="n">
        <v>0</v>
      </c>
      <c r="M1807" t="n">
        <v>0</v>
      </c>
      <c r="N1807" t="n">
        <v>0</v>
      </c>
      <c r="O1807" t="n">
        <v>0</v>
      </c>
      <c r="P1807" t="n">
        <v>0</v>
      </c>
      <c r="Q1807" t="n">
        <v>0</v>
      </c>
      <c r="R1807" s="2" t="inlineStr"/>
    </row>
    <row r="1808" ht="15" customHeight="1">
      <c r="A1808" t="inlineStr">
        <is>
          <t>A 21147-2024</t>
        </is>
      </c>
      <c r="B1808" s="1" t="n">
        <v>45440.40049768519</v>
      </c>
      <c r="C1808" s="1" t="n">
        <v>45960</v>
      </c>
      <c r="D1808" t="inlineStr">
        <is>
          <t>VÄSTERNORRLANDS LÄN</t>
        </is>
      </c>
      <c r="E1808" t="inlineStr">
        <is>
          <t>ÖRNSKÖLDSVIK</t>
        </is>
      </c>
      <c r="F1808" t="inlineStr">
        <is>
          <t>Holmen skog AB</t>
        </is>
      </c>
      <c r="G1808" t="n">
        <v>1.2</v>
      </c>
      <c r="H1808" t="n">
        <v>0</v>
      </c>
      <c r="I1808" t="n">
        <v>0</v>
      </c>
      <c r="J1808" t="n">
        <v>0</v>
      </c>
      <c r="K1808" t="n">
        <v>0</v>
      </c>
      <c r="L1808" t="n">
        <v>0</v>
      </c>
      <c r="M1808" t="n">
        <v>0</v>
      </c>
      <c r="N1808" t="n">
        <v>0</v>
      </c>
      <c r="O1808" t="n">
        <v>0</v>
      </c>
      <c r="P1808" t="n">
        <v>0</v>
      </c>
      <c r="Q1808" t="n">
        <v>0</v>
      </c>
      <c r="R1808" s="2" t="inlineStr"/>
    </row>
    <row r="1809" ht="15" customHeight="1">
      <c r="A1809" t="inlineStr">
        <is>
          <t>A 21235-2024</t>
        </is>
      </c>
      <c r="B1809" s="1" t="n">
        <v>45440</v>
      </c>
      <c r="C1809" s="1" t="n">
        <v>45960</v>
      </c>
      <c r="D1809" t="inlineStr">
        <is>
          <t>VÄSTERNORRLANDS LÄN</t>
        </is>
      </c>
      <c r="E1809" t="inlineStr">
        <is>
          <t>ÖRNSKÖLDSVIK</t>
        </is>
      </c>
      <c r="F1809" t="inlineStr">
        <is>
          <t>Holmen skog AB</t>
        </is>
      </c>
      <c r="G1809" t="n">
        <v>8</v>
      </c>
      <c r="H1809" t="n">
        <v>0</v>
      </c>
      <c r="I1809" t="n">
        <v>0</v>
      </c>
      <c r="J1809" t="n">
        <v>0</v>
      </c>
      <c r="K1809" t="n">
        <v>0</v>
      </c>
      <c r="L1809" t="n">
        <v>0</v>
      </c>
      <c r="M1809" t="n">
        <v>0</v>
      </c>
      <c r="N1809" t="n">
        <v>0</v>
      </c>
      <c r="O1809" t="n">
        <v>0</v>
      </c>
      <c r="P1809" t="n">
        <v>0</v>
      </c>
      <c r="Q1809" t="n">
        <v>0</v>
      </c>
      <c r="R1809" s="2" t="inlineStr"/>
    </row>
    <row r="1810" ht="15" customHeight="1">
      <c r="A1810" t="inlineStr">
        <is>
          <t>A 48142-2025</t>
        </is>
      </c>
      <c r="B1810" s="1" t="n">
        <v>45933.38564814815</v>
      </c>
      <c r="C1810" s="1" t="n">
        <v>45960</v>
      </c>
      <c r="D1810" t="inlineStr">
        <is>
          <t>VÄSTERNORRLANDS LÄN</t>
        </is>
      </c>
      <c r="E1810" t="inlineStr">
        <is>
          <t>ÖRNSKÖLDSVIK</t>
        </is>
      </c>
      <c r="G1810" t="n">
        <v>2.2</v>
      </c>
      <c r="H1810" t="n">
        <v>0</v>
      </c>
      <c r="I1810" t="n">
        <v>0</v>
      </c>
      <c r="J1810" t="n">
        <v>0</v>
      </c>
      <c r="K1810" t="n">
        <v>0</v>
      </c>
      <c r="L1810" t="n">
        <v>0</v>
      </c>
      <c r="M1810" t="n">
        <v>0</v>
      </c>
      <c r="N1810" t="n">
        <v>0</v>
      </c>
      <c r="O1810" t="n">
        <v>0</v>
      </c>
      <c r="P1810" t="n">
        <v>0</v>
      </c>
      <c r="Q1810" t="n">
        <v>0</v>
      </c>
      <c r="R1810" s="2" t="inlineStr"/>
    </row>
    <row r="1811" ht="15" customHeight="1">
      <c r="A1811" t="inlineStr">
        <is>
          <t>A 39922-2025</t>
        </is>
      </c>
      <c r="B1811" s="1" t="n">
        <v>45891.66886574074</v>
      </c>
      <c r="C1811" s="1" t="n">
        <v>45960</v>
      </c>
      <c r="D1811" t="inlineStr">
        <is>
          <t>VÄSTERNORRLANDS LÄN</t>
        </is>
      </c>
      <c r="E1811" t="inlineStr">
        <is>
          <t>ÖRNSKÖLDSVIK</t>
        </is>
      </c>
      <c r="F1811" t="inlineStr">
        <is>
          <t>Holmen skog AB</t>
        </is>
      </c>
      <c r="G1811" t="n">
        <v>2.1</v>
      </c>
      <c r="H1811" t="n">
        <v>0</v>
      </c>
      <c r="I1811" t="n">
        <v>0</v>
      </c>
      <c r="J1811" t="n">
        <v>0</v>
      </c>
      <c r="K1811" t="n">
        <v>0</v>
      </c>
      <c r="L1811" t="n">
        <v>0</v>
      </c>
      <c r="M1811" t="n">
        <v>0</v>
      </c>
      <c r="N1811" t="n">
        <v>0</v>
      </c>
      <c r="O1811" t="n">
        <v>0</v>
      </c>
      <c r="P1811" t="n">
        <v>0</v>
      </c>
      <c r="Q1811" t="n">
        <v>0</v>
      </c>
      <c r="R1811" s="2" t="inlineStr"/>
    </row>
    <row r="1812" ht="15" customHeight="1">
      <c r="A1812" t="inlineStr">
        <is>
          <t>A 4103-2024</t>
        </is>
      </c>
      <c r="B1812" s="1" t="n">
        <v>45323</v>
      </c>
      <c r="C1812" s="1" t="n">
        <v>45960</v>
      </c>
      <c r="D1812" t="inlineStr">
        <is>
          <t>VÄSTERNORRLANDS LÄN</t>
        </is>
      </c>
      <c r="E1812" t="inlineStr">
        <is>
          <t>ÖRNSKÖLDSVIK</t>
        </is>
      </c>
      <c r="G1812" t="n">
        <v>1.6</v>
      </c>
      <c r="H1812" t="n">
        <v>0</v>
      </c>
      <c r="I1812" t="n">
        <v>0</v>
      </c>
      <c r="J1812" t="n">
        <v>0</v>
      </c>
      <c r="K1812" t="n">
        <v>0</v>
      </c>
      <c r="L1812" t="n">
        <v>0</v>
      </c>
      <c r="M1812" t="n">
        <v>0</v>
      </c>
      <c r="N1812" t="n">
        <v>0</v>
      </c>
      <c r="O1812" t="n">
        <v>0</v>
      </c>
      <c r="P1812" t="n">
        <v>0</v>
      </c>
      <c r="Q1812" t="n">
        <v>0</v>
      </c>
      <c r="R1812" s="2" t="inlineStr"/>
    </row>
    <row r="1813" ht="15" customHeight="1">
      <c r="A1813" t="inlineStr">
        <is>
          <t>A 39650-2025</t>
        </is>
      </c>
      <c r="B1813" s="1" t="n">
        <v>45890.615625</v>
      </c>
      <c r="C1813" s="1" t="n">
        <v>45960</v>
      </c>
      <c r="D1813" t="inlineStr">
        <is>
          <t>VÄSTERNORRLANDS LÄN</t>
        </is>
      </c>
      <c r="E1813" t="inlineStr">
        <is>
          <t>ÖRNSKÖLDSVIK</t>
        </is>
      </c>
      <c r="F1813" t="inlineStr">
        <is>
          <t>Holmen skog AB</t>
        </is>
      </c>
      <c r="G1813" t="n">
        <v>0.6</v>
      </c>
      <c r="H1813" t="n">
        <v>0</v>
      </c>
      <c r="I1813" t="n">
        <v>0</v>
      </c>
      <c r="J1813" t="n">
        <v>0</v>
      </c>
      <c r="K1813" t="n">
        <v>0</v>
      </c>
      <c r="L1813" t="n">
        <v>0</v>
      </c>
      <c r="M1813" t="n">
        <v>0</v>
      </c>
      <c r="N1813" t="n">
        <v>0</v>
      </c>
      <c r="O1813" t="n">
        <v>0</v>
      </c>
      <c r="P1813" t="n">
        <v>0</v>
      </c>
      <c r="Q1813" t="n">
        <v>0</v>
      </c>
      <c r="R1813" s="2" t="inlineStr"/>
    </row>
    <row r="1814" ht="15" customHeight="1">
      <c r="A1814" t="inlineStr">
        <is>
          <t>A 47899-2025</t>
        </is>
      </c>
      <c r="B1814" s="1" t="n">
        <v>45932.49662037037</v>
      </c>
      <c r="C1814" s="1" t="n">
        <v>45960</v>
      </c>
      <c r="D1814" t="inlineStr">
        <is>
          <t>VÄSTERNORRLANDS LÄN</t>
        </is>
      </c>
      <c r="E1814" t="inlineStr">
        <is>
          <t>ÖRNSKÖLDSVIK</t>
        </is>
      </c>
      <c r="F1814" t="inlineStr">
        <is>
          <t>Holmen skog AB</t>
        </is>
      </c>
      <c r="G1814" t="n">
        <v>4.3</v>
      </c>
      <c r="H1814" t="n">
        <v>0</v>
      </c>
      <c r="I1814" t="n">
        <v>0</v>
      </c>
      <c r="J1814" t="n">
        <v>0</v>
      </c>
      <c r="K1814" t="n">
        <v>0</v>
      </c>
      <c r="L1814" t="n">
        <v>0</v>
      </c>
      <c r="M1814" t="n">
        <v>0</v>
      </c>
      <c r="N1814" t="n">
        <v>0</v>
      </c>
      <c r="O1814" t="n">
        <v>0</v>
      </c>
      <c r="P1814" t="n">
        <v>0</v>
      </c>
      <c r="Q1814" t="n">
        <v>0</v>
      </c>
      <c r="R1814" s="2" t="inlineStr"/>
    </row>
    <row r="1815" ht="15" customHeight="1">
      <c r="A1815" t="inlineStr">
        <is>
          <t>A 24897-2024</t>
        </is>
      </c>
      <c r="B1815" s="1" t="n">
        <v>45461.58018518519</v>
      </c>
      <c r="C1815" s="1" t="n">
        <v>45960</v>
      </c>
      <c r="D1815" t="inlineStr">
        <is>
          <t>VÄSTERNORRLANDS LÄN</t>
        </is>
      </c>
      <c r="E1815" t="inlineStr">
        <is>
          <t>ÖRNSKÖLDSVIK</t>
        </is>
      </c>
      <c r="G1815" t="n">
        <v>2.7</v>
      </c>
      <c r="H1815" t="n">
        <v>0</v>
      </c>
      <c r="I1815" t="n">
        <v>0</v>
      </c>
      <c r="J1815" t="n">
        <v>0</v>
      </c>
      <c r="K1815" t="n">
        <v>0</v>
      </c>
      <c r="L1815" t="n">
        <v>0</v>
      </c>
      <c r="M1815" t="n">
        <v>0</v>
      </c>
      <c r="N1815" t="n">
        <v>0</v>
      </c>
      <c r="O1815" t="n">
        <v>0</v>
      </c>
      <c r="P1815" t="n">
        <v>0</v>
      </c>
      <c r="Q1815" t="n">
        <v>0</v>
      </c>
      <c r="R1815" s="2" t="inlineStr"/>
    </row>
    <row r="1816" ht="15" customHeight="1">
      <c r="A1816" t="inlineStr">
        <is>
          <t>A 59794-2024</t>
        </is>
      </c>
      <c r="B1816" s="1" t="n">
        <v>45639.58982638889</v>
      </c>
      <c r="C1816" s="1" t="n">
        <v>45960</v>
      </c>
      <c r="D1816" t="inlineStr">
        <is>
          <t>VÄSTERNORRLANDS LÄN</t>
        </is>
      </c>
      <c r="E1816" t="inlineStr">
        <is>
          <t>ÖRNSKÖLDSVIK</t>
        </is>
      </c>
      <c r="G1816" t="n">
        <v>7.1</v>
      </c>
      <c r="H1816" t="n">
        <v>0</v>
      </c>
      <c r="I1816" t="n">
        <v>0</v>
      </c>
      <c r="J1816" t="n">
        <v>0</v>
      </c>
      <c r="K1816" t="n">
        <v>0</v>
      </c>
      <c r="L1816" t="n">
        <v>0</v>
      </c>
      <c r="M1816" t="n">
        <v>0</v>
      </c>
      <c r="N1816" t="n">
        <v>0</v>
      </c>
      <c r="O1816" t="n">
        <v>0</v>
      </c>
      <c r="P1816" t="n">
        <v>0</v>
      </c>
      <c r="Q1816" t="n">
        <v>0</v>
      </c>
      <c r="R1816" s="2" t="inlineStr"/>
    </row>
    <row r="1817" ht="15" customHeight="1">
      <c r="A1817" t="inlineStr">
        <is>
          <t>A 126-2025</t>
        </is>
      </c>
      <c r="B1817" s="1" t="n">
        <v>45659</v>
      </c>
      <c r="C1817" s="1" t="n">
        <v>45960</v>
      </c>
      <c r="D1817" t="inlineStr">
        <is>
          <t>VÄSTERNORRLANDS LÄN</t>
        </is>
      </c>
      <c r="E1817" t="inlineStr">
        <is>
          <t>ÖRNSKÖLDSVIK</t>
        </is>
      </c>
      <c r="F1817" t="inlineStr">
        <is>
          <t>Holmen skog AB</t>
        </is>
      </c>
      <c r="G1817" t="n">
        <v>2.3</v>
      </c>
      <c r="H1817" t="n">
        <v>0</v>
      </c>
      <c r="I1817" t="n">
        <v>0</v>
      </c>
      <c r="J1817" t="n">
        <v>0</v>
      </c>
      <c r="K1817" t="n">
        <v>0</v>
      </c>
      <c r="L1817" t="n">
        <v>0</v>
      </c>
      <c r="M1817" t="n">
        <v>0</v>
      </c>
      <c r="N1817" t="n">
        <v>0</v>
      </c>
      <c r="O1817" t="n">
        <v>0</v>
      </c>
      <c r="P1817" t="n">
        <v>0</v>
      </c>
      <c r="Q1817" t="n">
        <v>0</v>
      </c>
      <c r="R1817" s="2" t="inlineStr"/>
    </row>
    <row r="1818" ht="15" customHeight="1">
      <c r="A1818" t="inlineStr">
        <is>
          <t>A 25002-2024</t>
        </is>
      </c>
      <c r="B1818" s="1" t="n">
        <v>45461.78789351852</v>
      </c>
      <c r="C1818" s="1" t="n">
        <v>45960</v>
      </c>
      <c r="D1818" t="inlineStr">
        <is>
          <t>VÄSTERNORRLANDS LÄN</t>
        </is>
      </c>
      <c r="E1818" t="inlineStr">
        <is>
          <t>ÖRNSKÖLDSVIK</t>
        </is>
      </c>
      <c r="G1818" t="n">
        <v>2</v>
      </c>
      <c r="H1818" t="n">
        <v>0</v>
      </c>
      <c r="I1818" t="n">
        <v>0</v>
      </c>
      <c r="J1818" t="n">
        <v>0</v>
      </c>
      <c r="K1818" t="n">
        <v>0</v>
      </c>
      <c r="L1818" t="n">
        <v>0</v>
      </c>
      <c r="M1818" t="n">
        <v>0</v>
      </c>
      <c r="N1818" t="n">
        <v>0</v>
      </c>
      <c r="O1818" t="n">
        <v>0</v>
      </c>
      <c r="P1818" t="n">
        <v>0</v>
      </c>
      <c r="Q1818" t="n">
        <v>0</v>
      </c>
      <c r="R1818" s="2" t="inlineStr"/>
    </row>
    <row r="1819" ht="15" customHeight="1">
      <c r="A1819" t="inlineStr">
        <is>
          <t>A 7909-2025</t>
        </is>
      </c>
      <c r="B1819" s="1" t="n">
        <v>45707</v>
      </c>
      <c r="C1819" s="1" t="n">
        <v>45960</v>
      </c>
      <c r="D1819" t="inlineStr">
        <is>
          <t>VÄSTERNORRLANDS LÄN</t>
        </is>
      </c>
      <c r="E1819" t="inlineStr">
        <is>
          <t>ÖRNSKÖLDSVIK</t>
        </is>
      </c>
      <c r="G1819" t="n">
        <v>0.5</v>
      </c>
      <c r="H1819" t="n">
        <v>0</v>
      </c>
      <c r="I1819" t="n">
        <v>0</v>
      </c>
      <c r="J1819" t="n">
        <v>0</v>
      </c>
      <c r="K1819" t="n">
        <v>0</v>
      </c>
      <c r="L1819" t="n">
        <v>0</v>
      </c>
      <c r="M1819" t="n">
        <v>0</v>
      </c>
      <c r="N1819" t="n">
        <v>0</v>
      </c>
      <c r="O1819" t="n">
        <v>0</v>
      </c>
      <c r="P1819" t="n">
        <v>0</v>
      </c>
      <c r="Q1819" t="n">
        <v>0</v>
      </c>
      <c r="R1819" s="2" t="inlineStr"/>
    </row>
    <row r="1820" ht="15" customHeight="1">
      <c r="A1820" t="inlineStr">
        <is>
          <t>A 48219-2025</t>
        </is>
      </c>
      <c r="B1820" s="1" t="n">
        <v>45933.5</v>
      </c>
      <c r="C1820" s="1" t="n">
        <v>45960</v>
      </c>
      <c r="D1820" t="inlineStr">
        <is>
          <t>VÄSTERNORRLANDS LÄN</t>
        </is>
      </c>
      <c r="E1820" t="inlineStr">
        <is>
          <t>ÖRNSKÖLDSVIK</t>
        </is>
      </c>
      <c r="G1820" t="n">
        <v>9.4</v>
      </c>
      <c r="H1820" t="n">
        <v>0</v>
      </c>
      <c r="I1820" t="n">
        <v>0</v>
      </c>
      <c r="J1820" t="n">
        <v>0</v>
      </c>
      <c r="K1820" t="n">
        <v>0</v>
      </c>
      <c r="L1820" t="n">
        <v>0</v>
      </c>
      <c r="M1820" t="n">
        <v>0</v>
      </c>
      <c r="N1820" t="n">
        <v>0</v>
      </c>
      <c r="O1820" t="n">
        <v>0</v>
      </c>
      <c r="P1820" t="n">
        <v>0</v>
      </c>
      <c r="Q1820" t="n">
        <v>0</v>
      </c>
      <c r="R1820" s="2" t="inlineStr"/>
    </row>
    <row r="1821" ht="15" customHeight="1">
      <c r="A1821" t="inlineStr">
        <is>
          <t>A 30207-2024</t>
        </is>
      </c>
      <c r="B1821" s="1" t="n">
        <v>45488</v>
      </c>
      <c r="C1821" s="1" t="n">
        <v>45960</v>
      </c>
      <c r="D1821" t="inlineStr">
        <is>
          <t>VÄSTERNORRLANDS LÄN</t>
        </is>
      </c>
      <c r="E1821" t="inlineStr">
        <is>
          <t>ÖRNSKÖLDSVIK</t>
        </is>
      </c>
      <c r="G1821" t="n">
        <v>0.5</v>
      </c>
      <c r="H1821" t="n">
        <v>0</v>
      </c>
      <c r="I1821" t="n">
        <v>0</v>
      </c>
      <c r="J1821" t="n">
        <v>0</v>
      </c>
      <c r="K1821" t="n">
        <v>0</v>
      </c>
      <c r="L1821" t="n">
        <v>0</v>
      </c>
      <c r="M1821" t="n">
        <v>0</v>
      </c>
      <c r="N1821" t="n">
        <v>0</v>
      </c>
      <c r="O1821" t="n">
        <v>0</v>
      </c>
      <c r="P1821" t="n">
        <v>0</v>
      </c>
      <c r="Q1821" t="n">
        <v>0</v>
      </c>
      <c r="R1821" s="2" t="inlineStr"/>
    </row>
    <row r="1822" ht="15" customHeight="1">
      <c r="A1822" t="inlineStr">
        <is>
          <t>A 30209-2024</t>
        </is>
      </c>
      <c r="B1822" s="1" t="n">
        <v>45488</v>
      </c>
      <c r="C1822" s="1" t="n">
        <v>45960</v>
      </c>
      <c r="D1822" t="inlineStr">
        <is>
          <t>VÄSTERNORRLANDS LÄN</t>
        </is>
      </c>
      <c r="E1822" t="inlineStr">
        <is>
          <t>ÖRNSKÖLDSVIK</t>
        </is>
      </c>
      <c r="G1822" t="n">
        <v>2.7</v>
      </c>
      <c r="H1822" t="n">
        <v>0</v>
      </c>
      <c r="I1822" t="n">
        <v>0</v>
      </c>
      <c r="J1822" t="n">
        <v>0</v>
      </c>
      <c r="K1822" t="n">
        <v>0</v>
      </c>
      <c r="L1822" t="n">
        <v>0</v>
      </c>
      <c r="M1822" t="n">
        <v>0</v>
      </c>
      <c r="N1822" t="n">
        <v>0</v>
      </c>
      <c r="O1822" t="n">
        <v>0</v>
      </c>
      <c r="P1822" t="n">
        <v>0</v>
      </c>
      <c r="Q1822" t="n">
        <v>0</v>
      </c>
      <c r="R1822" s="2" t="inlineStr"/>
    </row>
    <row r="1823" ht="15" customHeight="1">
      <c r="A1823" t="inlineStr">
        <is>
          <t>A 48037-2025</t>
        </is>
      </c>
      <c r="B1823" s="1" t="n">
        <v>45932.65895833333</v>
      </c>
      <c r="C1823" s="1" t="n">
        <v>45960</v>
      </c>
      <c r="D1823" t="inlineStr">
        <is>
          <t>VÄSTERNORRLANDS LÄN</t>
        </is>
      </c>
      <c r="E1823" t="inlineStr">
        <is>
          <t>ÖRNSKÖLDSVIK</t>
        </is>
      </c>
      <c r="F1823" t="inlineStr">
        <is>
          <t>Holmen skog AB</t>
        </is>
      </c>
      <c r="G1823" t="n">
        <v>4.7</v>
      </c>
      <c r="H1823" t="n">
        <v>0</v>
      </c>
      <c r="I1823" t="n">
        <v>0</v>
      </c>
      <c r="J1823" t="n">
        <v>0</v>
      </c>
      <c r="K1823" t="n">
        <v>0</v>
      </c>
      <c r="L1823" t="n">
        <v>0</v>
      </c>
      <c r="M1823" t="n">
        <v>0</v>
      </c>
      <c r="N1823" t="n">
        <v>0</v>
      </c>
      <c r="O1823" t="n">
        <v>0</v>
      </c>
      <c r="P1823" t="n">
        <v>0</v>
      </c>
      <c r="Q1823" t="n">
        <v>0</v>
      </c>
      <c r="R1823" s="2" t="inlineStr"/>
    </row>
    <row r="1824" ht="15" customHeight="1">
      <c r="A1824" t="inlineStr">
        <is>
          <t>A 48269-2025</t>
        </is>
      </c>
      <c r="B1824" s="1" t="n">
        <v>45933.57072916667</v>
      </c>
      <c r="C1824" s="1" t="n">
        <v>45960</v>
      </c>
      <c r="D1824" t="inlineStr">
        <is>
          <t>VÄSTERNORRLANDS LÄN</t>
        </is>
      </c>
      <c r="E1824" t="inlineStr">
        <is>
          <t>ÖRNSKÖLDSVIK</t>
        </is>
      </c>
      <c r="F1824" t="inlineStr">
        <is>
          <t>Holmen skog AB</t>
        </is>
      </c>
      <c r="G1824" t="n">
        <v>5.2</v>
      </c>
      <c r="H1824" t="n">
        <v>0</v>
      </c>
      <c r="I1824" t="n">
        <v>0</v>
      </c>
      <c r="J1824" t="n">
        <v>0</v>
      </c>
      <c r="K1824" t="n">
        <v>0</v>
      </c>
      <c r="L1824" t="n">
        <v>0</v>
      </c>
      <c r="M1824" t="n">
        <v>0</v>
      </c>
      <c r="N1824" t="n">
        <v>0</v>
      </c>
      <c r="O1824" t="n">
        <v>0</v>
      </c>
      <c r="P1824" t="n">
        <v>0</v>
      </c>
      <c r="Q1824" t="n">
        <v>0</v>
      </c>
      <c r="R1824" s="2" t="inlineStr"/>
    </row>
    <row r="1825" ht="15" customHeight="1">
      <c r="A1825" t="inlineStr">
        <is>
          <t>A 48210-2025</t>
        </is>
      </c>
      <c r="B1825" s="1" t="n">
        <v>45933.49079861111</v>
      </c>
      <c r="C1825" s="1" t="n">
        <v>45960</v>
      </c>
      <c r="D1825" t="inlineStr">
        <is>
          <t>VÄSTERNORRLANDS LÄN</t>
        </is>
      </c>
      <c r="E1825" t="inlineStr">
        <is>
          <t>ÖRNSKÖLDSVIK</t>
        </is>
      </c>
      <c r="G1825" t="n">
        <v>1.1</v>
      </c>
      <c r="H1825" t="n">
        <v>0</v>
      </c>
      <c r="I1825" t="n">
        <v>0</v>
      </c>
      <c r="J1825" t="n">
        <v>0</v>
      </c>
      <c r="K1825" t="n">
        <v>0</v>
      </c>
      <c r="L1825" t="n">
        <v>0</v>
      </c>
      <c r="M1825" t="n">
        <v>0</v>
      </c>
      <c r="N1825" t="n">
        <v>0</v>
      </c>
      <c r="O1825" t="n">
        <v>0</v>
      </c>
      <c r="P1825" t="n">
        <v>0</v>
      </c>
      <c r="Q1825" t="n">
        <v>0</v>
      </c>
      <c r="R1825" s="2" t="inlineStr"/>
    </row>
    <row r="1826" ht="15" customHeight="1">
      <c r="A1826" t="inlineStr">
        <is>
          <t>A 48115-2023</t>
        </is>
      </c>
      <c r="B1826" s="1" t="n">
        <v>45205.34935185185</v>
      </c>
      <c r="C1826" s="1" t="n">
        <v>45960</v>
      </c>
      <c r="D1826" t="inlineStr">
        <is>
          <t>VÄSTERNORRLANDS LÄN</t>
        </is>
      </c>
      <c r="E1826" t="inlineStr">
        <is>
          <t>ÖRNSKÖLDSVIK</t>
        </is>
      </c>
      <c r="F1826" t="inlineStr">
        <is>
          <t>Holmen skog AB</t>
        </is>
      </c>
      <c r="G1826" t="n">
        <v>2.1</v>
      </c>
      <c r="H1826" t="n">
        <v>0</v>
      </c>
      <c r="I1826" t="n">
        <v>0</v>
      </c>
      <c r="J1826" t="n">
        <v>0</v>
      </c>
      <c r="K1826" t="n">
        <v>0</v>
      </c>
      <c r="L1826" t="n">
        <v>0</v>
      </c>
      <c r="M1826" t="n">
        <v>0</v>
      </c>
      <c r="N1826" t="n">
        <v>0</v>
      </c>
      <c r="O1826" t="n">
        <v>0</v>
      </c>
      <c r="P1826" t="n">
        <v>0</v>
      </c>
      <c r="Q1826" t="n">
        <v>0</v>
      </c>
      <c r="R1826" s="2" t="inlineStr"/>
    </row>
    <row r="1827" ht="15" customHeight="1">
      <c r="A1827" t="inlineStr">
        <is>
          <t>A 48322-2025</t>
        </is>
      </c>
      <c r="B1827" s="1" t="n">
        <v>45933.62678240741</v>
      </c>
      <c r="C1827" s="1" t="n">
        <v>45960</v>
      </c>
      <c r="D1827" t="inlineStr">
        <is>
          <t>VÄSTERNORRLANDS LÄN</t>
        </is>
      </c>
      <c r="E1827" t="inlineStr">
        <is>
          <t>ÖRNSKÖLDSVIK</t>
        </is>
      </c>
      <c r="F1827" t="inlineStr">
        <is>
          <t>Holmen skog AB</t>
        </is>
      </c>
      <c r="G1827" t="n">
        <v>5.8</v>
      </c>
      <c r="H1827" t="n">
        <v>0</v>
      </c>
      <c r="I1827" t="n">
        <v>0</v>
      </c>
      <c r="J1827" t="n">
        <v>0</v>
      </c>
      <c r="K1827" t="n">
        <v>0</v>
      </c>
      <c r="L1827" t="n">
        <v>0</v>
      </c>
      <c r="M1827" t="n">
        <v>0</v>
      </c>
      <c r="N1827" t="n">
        <v>0</v>
      </c>
      <c r="O1827" t="n">
        <v>0</v>
      </c>
      <c r="P1827" t="n">
        <v>0</v>
      </c>
      <c r="Q1827" t="n">
        <v>0</v>
      </c>
      <c r="R1827" s="2" t="inlineStr"/>
    </row>
    <row r="1828" ht="15" customHeight="1">
      <c r="A1828" t="inlineStr">
        <is>
          <t>A 48328-2025</t>
        </is>
      </c>
      <c r="B1828" s="1" t="n">
        <v>45933.63284722222</v>
      </c>
      <c r="C1828" s="1" t="n">
        <v>45960</v>
      </c>
      <c r="D1828" t="inlineStr">
        <is>
          <t>VÄSTERNORRLANDS LÄN</t>
        </is>
      </c>
      <c r="E1828" t="inlineStr">
        <is>
          <t>ÖRNSKÖLDSVIK</t>
        </is>
      </c>
      <c r="F1828" t="inlineStr">
        <is>
          <t>Holmen skog AB</t>
        </is>
      </c>
      <c r="G1828" t="n">
        <v>1.3</v>
      </c>
      <c r="H1828" t="n">
        <v>0</v>
      </c>
      <c r="I1828" t="n">
        <v>0</v>
      </c>
      <c r="J1828" t="n">
        <v>0</v>
      </c>
      <c r="K1828" t="n">
        <v>0</v>
      </c>
      <c r="L1828" t="n">
        <v>0</v>
      </c>
      <c r="M1828" t="n">
        <v>0</v>
      </c>
      <c r="N1828" t="n">
        <v>0</v>
      </c>
      <c r="O1828" t="n">
        <v>0</v>
      </c>
      <c r="P1828" t="n">
        <v>0</v>
      </c>
      <c r="Q1828" t="n">
        <v>0</v>
      </c>
      <c r="R1828" s="2" t="inlineStr"/>
    </row>
    <row r="1829" ht="15" customHeight="1">
      <c r="A1829" t="inlineStr">
        <is>
          <t>A 9950-2023</t>
        </is>
      </c>
      <c r="B1829" s="1" t="n">
        <v>44985</v>
      </c>
      <c r="C1829" s="1" t="n">
        <v>45960</v>
      </c>
      <c r="D1829" t="inlineStr">
        <is>
          <t>VÄSTERNORRLANDS LÄN</t>
        </is>
      </c>
      <c r="E1829" t="inlineStr">
        <is>
          <t>ÖRNSKÖLDSVIK</t>
        </is>
      </c>
      <c r="F1829" t="inlineStr">
        <is>
          <t>Holmen skog AB</t>
        </is>
      </c>
      <c r="G1829" t="n">
        <v>1</v>
      </c>
      <c r="H1829" t="n">
        <v>0</v>
      </c>
      <c r="I1829" t="n">
        <v>0</v>
      </c>
      <c r="J1829" t="n">
        <v>0</v>
      </c>
      <c r="K1829" t="n">
        <v>0</v>
      </c>
      <c r="L1829" t="n">
        <v>0</v>
      </c>
      <c r="M1829" t="n">
        <v>0</v>
      </c>
      <c r="N1829" t="n">
        <v>0</v>
      </c>
      <c r="O1829" t="n">
        <v>0</v>
      </c>
      <c r="P1829" t="n">
        <v>0</v>
      </c>
      <c r="Q1829" t="n">
        <v>0</v>
      </c>
      <c r="R1829" s="2" t="inlineStr"/>
    </row>
    <row r="1830" ht="15" customHeight="1">
      <c r="A1830" t="inlineStr">
        <is>
          <t>A 7109-2025</t>
        </is>
      </c>
      <c r="B1830" s="1" t="n">
        <v>45701</v>
      </c>
      <c r="C1830" s="1" t="n">
        <v>45960</v>
      </c>
      <c r="D1830" t="inlineStr">
        <is>
          <t>VÄSTERNORRLANDS LÄN</t>
        </is>
      </c>
      <c r="E1830" t="inlineStr">
        <is>
          <t>ÖRNSKÖLDSVIK</t>
        </is>
      </c>
      <c r="G1830" t="n">
        <v>8.800000000000001</v>
      </c>
      <c r="H1830" t="n">
        <v>0</v>
      </c>
      <c r="I1830" t="n">
        <v>0</v>
      </c>
      <c r="J1830" t="n">
        <v>0</v>
      </c>
      <c r="K1830" t="n">
        <v>0</v>
      </c>
      <c r="L1830" t="n">
        <v>0</v>
      </c>
      <c r="M1830" t="n">
        <v>0</v>
      </c>
      <c r="N1830" t="n">
        <v>0</v>
      </c>
      <c r="O1830" t="n">
        <v>0</v>
      </c>
      <c r="P1830" t="n">
        <v>0</v>
      </c>
      <c r="Q1830" t="n">
        <v>0</v>
      </c>
      <c r="R1830" s="2" t="inlineStr"/>
    </row>
    <row r="1831" ht="15" customHeight="1">
      <c r="A1831" t="inlineStr">
        <is>
          <t>A 48215-2025</t>
        </is>
      </c>
      <c r="B1831" s="1" t="n">
        <v>45933.49534722222</v>
      </c>
      <c r="C1831" s="1" t="n">
        <v>45960</v>
      </c>
      <c r="D1831" t="inlineStr">
        <is>
          <t>VÄSTERNORRLANDS LÄN</t>
        </is>
      </c>
      <c r="E1831" t="inlineStr">
        <is>
          <t>ÖRNSKÖLDSVIK</t>
        </is>
      </c>
      <c r="G1831" t="n">
        <v>2.9</v>
      </c>
      <c r="H1831" t="n">
        <v>0</v>
      </c>
      <c r="I1831" t="n">
        <v>0</v>
      </c>
      <c r="J1831" t="n">
        <v>0</v>
      </c>
      <c r="K1831" t="n">
        <v>0</v>
      </c>
      <c r="L1831" t="n">
        <v>0</v>
      </c>
      <c r="M1831" t="n">
        <v>0</v>
      </c>
      <c r="N1831" t="n">
        <v>0</v>
      </c>
      <c r="O1831" t="n">
        <v>0</v>
      </c>
      <c r="P1831" t="n">
        <v>0</v>
      </c>
      <c r="Q1831" t="n">
        <v>0</v>
      </c>
      <c r="R1831" s="2" t="inlineStr"/>
    </row>
    <row r="1832" ht="15" customHeight="1">
      <c r="A1832" t="inlineStr">
        <is>
          <t>A 48222-2025</t>
        </is>
      </c>
      <c r="B1832" s="1" t="n">
        <v>45933.50403935185</v>
      </c>
      <c r="C1832" s="1" t="n">
        <v>45960</v>
      </c>
      <c r="D1832" t="inlineStr">
        <is>
          <t>VÄSTERNORRLANDS LÄN</t>
        </is>
      </c>
      <c r="E1832" t="inlineStr">
        <is>
          <t>ÖRNSKÖLDSVIK</t>
        </is>
      </c>
      <c r="G1832" t="n">
        <v>2.3</v>
      </c>
      <c r="H1832" t="n">
        <v>0</v>
      </c>
      <c r="I1832" t="n">
        <v>0</v>
      </c>
      <c r="J1832" t="n">
        <v>0</v>
      </c>
      <c r="K1832" t="n">
        <v>0</v>
      </c>
      <c r="L1832" t="n">
        <v>0</v>
      </c>
      <c r="M1832" t="n">
        <v>0</v>
      </c>
      <c r="N1832" t="n">
        <v>0</v>
      </c>
      <c r="O1832" t="n">
        <v>0</v>
      </c>
      <c r="P1832" t="n">
        <v>0</v>
      </c>
      <c r="Q1832" t="n">
        <v>0</v>
      </c>
      <c r="R1832" s="2" t="inlineStr"/>
    </row>
    <row r="1833" ht="15" customHeight="1">
      <c r="A1833" t="inlineStr">
        <is>
          <t>A 10574-2022</t>
        </is>
      </c>
      <c r="B1833" s="1" t="n">
        <v>44623</v>
      </c>
      <c r="C1833" s="1" t="n">
        <v>45960</v>
      </c>
      <c r="D1833" t="inlineStr">
        <is>
          <t>VÄSTERNORRLANDS LÄN</t>
        </is>
      </c>
      <c r="E1833" t="inlineStr">
        <is>
          <t>ÖRNSKÖLDSVIK</t>
        </is>
      </c>
      <c r="G1833" t="n">
        <v>1.2</v>
      </c>
      <c r="H1833" t="n">
        <v>0</v>
      </c>
      <c r="I1833" t="n">
        <v>0</v>
      </c>
      <c r="J1833" t="n">
        <v>0</v>
      </c>
      <c r="K1833" t="n">
        <v>0</v>
      </c>
      <c r="L1833" t="n">
        <v>0</v>
      </c>
      <c r="M1833" t="n">
        <v>0</v>
      </c>
      <c r="N1833" t="n">
        <v>0</v>
      </c>
      <c r="O1833" t="n">
        <v>0</v>
      </c>
      <c r="P1833" t="n">
        <v>0</v>
      </c>
      <c r="Q1833" t="n">
        <v>0</v>
      </c>
      <c r="R1833" s="2" t="inlineStr"/>
    </row>
    <row r="1834" ht="15" customHeight="1">
      <c r="A1834" t="inlineStr">
        <is>
          <t>A 20217-2023</t>
        </is>
      </c>
      <c r="B1834" s="1" t="n">
        <v>45054</v>
      </c>
      <c r="C1834" s="1" t="n">
        <v>45960</v>
      </c>
      <c r="D1834" t="inlineStr">
        <is>
          <t>VÄSTERNORRLANDS LÄN</t>
        </is>
      </c>
      <c r="E1834" t="inlineStr">
        <is>
          <t>ÖRNSKÖLDSVIK</t>
        </is>
      </c>
      <c r="G1834" t="n">
        <v>0.4</v>
      </c>
      <c r="H1834" t="n">
        <v>0</v>
      </c>
      <c r="I1834" t="n">
        <v>0</v>
      </c>
      <c r="J1834" t="n">
        <v>0</v>
      </c>
      <c r="K1834" t="n">
        <v>0</v>
      </c>
      <c r="L1834" t="n">
        <v>0</v>
      </c>
      <c r="M1834" t="n">
        <v>0</v>
      </c>
      <c r="N1834" t="n">
        <v>0</v>
      </c>
      <c r="O1834" t="n">
        <v>0</v>
      </c>
      <c r="P1834" t="n">
        <v>0</v>
      </c>
      <c r="Q1834" t="n">
        <v>0</v>
      </c>
      <c r="R1834" s="2" t="inlineStr"/>
    </row>
    <row r="1835" ht="15" customHeight="1">
      <c r="A1835" t="inlineStr">
        <is>
          <t>A 16692-2024</t>
        </is>
      </c>
      <c r="B1835" s="1" t="n">
        <v>45408</v>
      </c>
      <c r="C1835" s="1" t="n">
        <v>45960</v>
      </c>
      <c r="D1835" t="inlineStr">
        <is>
          <t>VÄSTERNORRLANDS LÄN</t>
        </is>
      </c>
      <c r="E1835" t="inlineStr">
        <is>
          <t>ÖRNSKÖLDSVIK</t>
        </is>
      </c>
      <c r="G1835" t="n">
        <v>7</v>
      </c>
      <c r="H1835" t="n">
        <v>0</v>
      </c>
      <c r="I1835" t="n">
        <v>0</v>
      </c>
      <c r="J1835" t="n">
        <v>0</v>
      </c>
      <c r="K1835" t="n">
        <v>0</v>
      </c>
      <c r="L1835" t="n">
        <v>0</v>
      </c>
      <c r="M1835" t="n">
        <v>0</v>
      </c>
      <c r="N1835" t="n">
        <v>0</v>
      </c>
      <c r="O1835" t="n">
        <v>0</v>
      </c>
      <c r="P1835" t="n">
        <v>0</v>
      </c>
      <c r="Q1835" t="n">
        <v>0</v>
      </c>
      <c r="R1835" s="2" t="inlineStr"/>
    </row>
    <row r="1836" ht="15" customHeight="1">
      <c r="A1836" t="inlineStr">
        <is>
          <t>A 30282-2021</t>
        </is>
      </c>
      <c r="B1836" s="1" t="n">
        <v>44364</v>
      </c>
      <c r="C1836" s="1" t="n">
        <v>45960</v>
      </c>
      <c r="D1836" t="inlineStr">
        <is>
          <t>VÄSTERNORRLANDS LÄN</t>
        </is>
      </c>
      <c r="E1836" t="inlineStr">
        <is>
          <t>ÖRNSKÖLDSVIK</t>
        </is>
      </c>
      <c r="F1836" t="inlineStr">
        <is>
          <t>Holmen skog AB</t>
        </is>
      </c>
      <c r="G1836" t="n">
        <v>1.1</v>
      </c>
      <c r="H1836" t="n">
        <v>0</v>
      </c>
      <c r="I1836" t="n">
        <v>0</v>
      </c>
      <c r="J1836" t="n">
        <v>0</v>
      </c>
      <c r="K1836" t="n">
        <v>0</v>
      </c>
      <c r="L1836" t="n">
        <v>0</v>
      </c>
      <c r="M1836" t="n">
        <v>0</v>
      </c>
      <c r="N1836" t="n">
        <v>0</v>
      </c>
      <c r="O1836" t="n">
        <v>0</v>
      </c>
      <c r="P1836" t="n">
        <v>0</v>
      </c>
      <c r="Q1836" t="n">
        <v>0</v>
      </c>
      <c r="R1836" s="2" t="inlineStr"/>
    </row>
    <row r="1837" ht="15" customHeight="1">
      <c r="A1837" t="inlineStr">
        <is>
          <t>A 39633-2025</t>
        </is>
      </c>
      <c r="B1837" s="1" t="n">
        <v>45890.59037037037</v>
      </c>
      <c r="C1837" s="1" t="n">
        <v>45960</v>
      </c>
      <c r="D1837" t="inlineStr">
        <is>
          <t>VÄSTERNORRLANDS LÄN</t>
        </is>
      </c>
      <c r="E1837" t="inlineStr">
        <is>
          <t>ÖRNSKÖLDSVIK</t>
        </is>
      </c>
      <c r="F1837" t="inlineStr">
        <is>
          <t>Holmen skog AB</t>
        </is>
      </c>
      <c r="G1837" t="n">
        <v>7.5</v>
      </c>
      <c r="H1837" t="n">
        <v>0</v>
      </c>
      <c r="I1837" t="n">
        <v>0</v>
      </c>
      <c r="J1837" t="n">
        <v>0</v>
      </c>
      <c r="K1837" t="n">
        <v>0</v>
      </c>
      <c r="L1837" t="n">
        <v>0</v>
      </c>
      <c r="M1837" t="n">
        <v>0</v>
      </c>
      <c r="N1837" t="n">
        <v>0</v>
      </c>
      <c r="O1837" t="n">
        <v>0</v>
      </c>
      <c r="P1837" t="n">
        <v>0</v>
      </c>
      <c r="Q1837" t="n">
        <v>0</v>
      </c>
      <c r="R1837" s="2" t="inlineStr"/>
    </row>
    <row r="1838" ht="15" customHeight="1">
      <c r="A1838" t="inlineStr">
        <is>
          <t>A 47918-2025</t>
        </is>
      </c>
      <c r="B1838" s="1" t="n">
        <v>45932.52326388889</v>
      </c>
      <c r="C1838" s="1" t="n">
        <v>45960</v>
      </c>
      <c r="D1838" t="inlineStr">
        <is>
          <t>VÄSTERNORRLANDS LÄN</t>
        </is>
      </c>
      <c r="E1838" t="inlineStr">
        <is>
          <t>ÖRNSKÖLDSVIK</t>
        </is>
      </c>
      <c r="F1838" t="inlineStr">
        <is>
          <t>Holmen skog AB</t>
        </is>
      </c>
      <c r="G1838" t="n">
        <v>5.6</v>
      </c>
      <c r="H1838" t="n">
        <v>0</v>
      </c>
      <c r="I1838" t="n">
        <v>0</v>
      </c>
      <c r="J1838" t="n">
        <v>0</v>
      </c>
      <c r="K1838" t="n">
        <v>0</v>
      </c>
      <c r="L1838" t="n">
        <v>0</v>
      </c>
      <c r="M1838" t="n">
        <v>0</v>
      </c>
      <c r="N1838" t="n">
        <v>0</v>
      </c>
      <c r="O1838" t="n">
        <v>0</v>
      </c>
      <c r="P1838" t="n">
        <v>0</v>
      </c>
      <c r="Q1838" t="n">
        <v>0</v>
      </c>
      <c r="R1838" s="2" t="inlineStr"/>
    </row>
    <row r="1839" ht="15" customHeight="1">
      <c r="A1839" t="inlineStr">
        <is>
          <t>A 47926-2025</t>
        </is>
      </c>
      <c r="B1839" s="1" t="n">
        <v>45932.54571759259</v>
      </c>
      <c r="C1839" s="1" t="n">
        <v>45960</v>
      </c>
      <c r="D1839" t="inlineStr">
        <is>
          <t>VÄSTERNORRLANDS LÄN</t>
        </is>
      </c>
      <c r="E1839" t="inlineStr">
        <is>
          <t>ÖRNSKÖLDSVIK</t>
        </is>
      </c>
      <c r="F1839" t="inlineStr">
        <is>
          <t>Holmen skog AB</t>
        </is>
      </c>
      <c r="G1839" t="n">
        <v>3.3</v>
      </c>
      <c r="H1839" t="n">
        <v>0</v>
      </c>
      <c r="I1839" t="n">
        <v>0</v>
      </c>
      <c r="J1839" t="n">
        <v>0</v>
      </c>
      <c r="K1839" t="n">
        <v>0</v>
      </c>
      <c r="L1839" t="n">
        <v>0</v>
      </c>
      <c r="M1839" t="n">
        <v>0</v>
      </c>
      <c r="N1839" t="n">
        <v>0</v>
      </c>
      <c r="O1839" t="n">
        <v>0</v>
      </c>
      <c r="P1839" t="n">
        <v>0</v>
      </c>
      <c r="Q1839" t="n">
        <v>0</v>
      </c>
      <c r="R1839" s="2" t="inlineStr"/>
    </row>
    <row r="1840" ht="15" customHeight="1">
      <c r="A1840" t="inlineStr">
        <is>
          <t>A 62968-2021</t>
        </is>
      </c>
      <c r="B1840" s="1" t="n">
        <v>44505.30230324074</v>
      </c>
      <c r="C1840" s="1" t="n">
        <v>45960</v>
      </c>
      <c r="D1840" t="inlineStr">
        <is>
          <t>VÄSTERNORRLANDS LÄN</t>
        </is>
      </c>
      <c r="E1840" t="inlineStr">
        <is>
          <t>ÖRNSKÖLDSVIK</t>
        </is>
      </c>
      <c r="G1840" t="n">
        <v>0.9</v>
      </c>
      <c r="H1840" t="n">
        <v>0</v>
      </c>
      <c r="I1840" t="n">
        <v>0</v>
      </c>
      <c r="J1840" t="n">
        <v>0</v>
      </c>
      <c r="K1840" t="n">
        <v>0</v>
      </c>
      <c r="L1840" t="n">
        <v>0</v>
      </c>
      <c r="M1840" t="n">
        <v>0</v>
      </c>
      <c r="N1840" t="n">
        <v>0</v>
      </c>
      <c r="O1840" t="n">
        <v>0</v>
      </c>
      <c r="P1840" t="n">
        <v>0</v>
      </c>
      <c r="Q1840" t="n">
        <v>0</v>
      </c>
      <c r="R1840" s="2" t="inlineStr"/>
    </row>
    <row r="1841" ht="15" customHeight="1">
      <c r="A1841" t="inlineStr">
        <is>
          <t>A 43928-2023</t>
        </is>
      </c>
      <c r="B1841" s="1" t="n">
        <v>45182</v>
      </c>
      <c r="C1841" s="1" t="n">
        <v>45960</v>
      </c>
      <c r="D1841" t="inlineStr">
        <is>
          <t>VÄSTERNORRLANDS LÄN</t>
        </is>
      </c>
      <c r="E1841" t="inlineStr">
        <is>
          <t>ÖRNSKÖLDSVIK</t>
        </is>
      </c>
      <c r="G1841" t="n">
        <v>0.4</v>
      </c>
      <c r="H1841" t="n">
        <v>0</v>
      </c>
      <c r="I1841" t="n">
        <v>0</v>
      </c>
      <c r="J1841" t="n">
        <v>0</v>
      </c>
      <c r="K1841" t="n">
        <v>0</v>
      </c>
      <c r="L1841" t="n">
        <v>0</v>
      </c>
      <c r="M1841" t="n">
        <v>0</v>
      </c>
      <c r="N1841" t="n">
        <v>0</v>
      </c>
      <c r="O1841" t="n">
        <v>0</v>
      </c>
      <c r="P1841" t="n">
        <v>0</v>
      </c>
      <c r="Q1841" t="n">
        <v>0</v>
      </c>
      <c r="R1841" s="2" t="inlineStr"/>
    </row>
    <row r="1842" ht="15" customHeight="1">
      <c r="A1842" t="inlineStr">
        <is>
          <t>A 48282-2025</t>
        </is>
      </c>
      <c r="B1842" s="1" t="n">
        <v>45933.58826388889</v>
      </c>
      <c r="C1842" s="1" t="n">
        <v>45960</v>
      </c>
      <c r="D1842" t="inlineStr">
        <is>
          <t>VÄSTERNORRLANDS LÄN</t>
        </is>
      </c>
      <c r="E1842" t="inlineStr">
        <is>
          <t>ÖRNSKÖLDSVIK</t>
        </is>
      </c>
      <c r="G1842" t="n">
        <v>1</v>
      </c>
      <c r="H1842" t="n">
        <v>0</v>
      </c>
      <c r="I1842" t="n">
        <v>0</v>
      </c>
      <c r="J1842" t="n">
        <v>0</v>
      </c>
      <c r="K1842" t="n">
        <v>0</v>
      </c>
      <c r="L1842" t="n">
        <v>0</v>
      </c>
      <c r="M1842" t="n">
        <v>0</v>
      </c>
      <c r="N1842" t="n">
        <v>0</v>
      </c>
      <c r="O1842" t="n">
        <v>0</v>
      </c>
      <c r="P1842" t="n">
        <v>0</v>
      </c>
      <c r="Q1842" t="n">
        <v>0</v>
      </c>
      <c r="R1842" s="2" t="inlineStr"/>
    </row>
    <row r="1843" ht="15" customHeight="1">
      <c r="A1843" t="inlineStr">
        <is>
          <t>A 39525-2025</t>
        </is>
      </c>
      <c r="B1843" s="1" t="n">
        <v>45890.44021990741</v>
      </c>
      <c r="C1843" s="1" t="n">
        <v>45960</v>
      </c>
      <c r="D1843" t="inlineStr">
        <is>
          <t>VÄSTERNORRLANDS LÄN</t>
        </is>
      </c>
      <c r="E1843" t="inlineStr">
        <is>
          <t>ÖRNSKÖLDSVIK</t>
        </is>
      </c>
      <c r="F1843" t="inlineStr">
        <is>
          <t>Holmen skog AB</t>
        </is>
      </c>
      <c r="G1843" t="n">
        <v>20.8</v>
      </c>
      <c r="H1843" t="n">
        <v>0</v>
      </c>
      <c r="I1843" t="n">
        <v>0</v>
      </c>
      <c r="J1843" t="n">
        <v>0</v>
      </c>
      <c r="K1843" t="n">
        <v>0</v>
      </c>
      <c r="L1843" t="n">
        <v>0</v>
      </c>
      <c r="M1843" t="n">
        <v>0</v>
      </c>
      <c r="N1843" t="n">
        <v>0</v>
      </c>
      <c r="O1843" t="n">
        <v>0</v>
      </c>
      <c r="P1843" t="n">
        <v>0</v>
      </c>
      <c r="Q1843" t="n">
        <v>0</v>
      </c>
      <c r="R1843" s="2" t="inlineStr"/>
    </row>
    <row r="1844" ht="15" customHeight="1">
      <c r="A1844" t="inlineStr">
        <is>
          <t>A 30100-2025</t>
        </is>
      </c>
      <c r="B1844" s="1" t="n">
        <v>45826.67935185185</v>
      </c>
      <c r="C1844" s="1" t="n">
        <v>45960</v>
      </c>
      <c r="D1844" t="inlineStr">
        <is>
          <t>VÄSTERNORRLANDS LÄN</t>
        </is>
      </c>
      <c r="E1844" t="inlineStr">
        <is>
          <t>ÖRNSKÖLDSVIK</t>
        </is>
      </c>
      <c r="G1844" t="n">
        <v>3.9</v>
      </c>
      <c r="H1844" t="n">
        <v>0</v>
      </c>
      <c r="I1844" t="n">
        <v>0</v>
      </c>
      <c r="J1844" t="n">
        <v>0</v>
      </c>
      <c r="K1844" t="n">
        <v>0</v>
      </c>
      <c r="L1844" t="n">
        <v>0</v>
      </c>
      <c r="M1844" t="n">
        <v>0</v>
      </c>
      <c r="N1844" t="n">
        <v>0</v>
      </c>
      <c r="O1844" t="n">
        <v>0</v>
      </c>
      <c r="P1844" t="n">
        <v>0</v>
      </c>
      <c r="Q1844" t="n">
        <v>0</v>
      </c>
      <c r="R1844" s="2" t="inlineStr"/>
    </row>
    <row r="1845" ht="15" customHeight="1">
      <c r="A1845" t="inlineStr">
        <is>
          <t>A 37390-2025</t>
        </is>
      </c>
      <c r="B1845" s="1" t="n">
        <v>45877</v>
      </c>
      <c r="C1845" s="1" t="n">
        <v>45960</v>
      </c>
      <c r="D1845" t="inlineStr">
        <is>
          <t>VÄSTERNORRLANDS LÄN</t>
        </is>
      </c>
      <c r="E1845" t="inlineStr">
        <is>
          <t>ÖRNSKÖLDSVIK</t>
        </is>
      </c>
      <c r="G1845" t="n">
        <v>5.2</v>
      </c>
      <c r="H1845" t="n">
        <v>0</v>
      </c>
      <c r="I1845" t="n">
        <v>0</v>
      </c>
      <c r="J1845" t="n">
        <v>0</v>
      </c>
      <c r="K1845" t="n">
        <v>0</v>
      </c>
      <c r="L1845" t="n">
        <v>0</v>
      </c>
      <c r="M1845" t="n">
        <v>0</v>
      </c>
      <c r="N1845" t="n">
        <v>0</v>
      </c>
      <c r="O1845" t="n">
        <v>0</v>
      </c>
      <c r="P1845" t="n">
        <v>0</v>
      </c>
      <c r="Q1845" t="n">
        <v>0</v>
      </c>
      <c r="R1845" s="2" t="inlineStr"/>
    </row>
    <row r="1846" ht="15" customHeight="1">
      <c r="A1846" t="inlineStr">
        <is>
          <t>A 39918-2025</t>
        </is>
      </c>
      <c r="B1846" s="1" t="n">
        <v>45891.66212962963</v>
      </c>
      <c r="C1846" s="1" t="n">
        <v>45960</v>
      </c>
      <c r="D1846" t="inlineStr">
        <is>
          <t>VÄSTERNORRLANDS LÄN</t>
        </is>
      </c>
      <c r="E1846" t="inlineStr">
        <is>
          <t>ÖRNSKÖLDSVIK</t>
        </is>
      </c>
      <c r="G1846" t="n">
        <v>1.5</v>
      </c>
      <c r="H1846" t="n">
        <v>0</v>
      </c>
      <c r="I1846" t="n">
        <v>0</v>
      </c>
      <c r="J1846" t="n">
        <v>0</v>
      </c>
      <c r="K1846" t="n">
        <v>0</v>
      </c>
      <c r="L1846" t="n">
        <v>0</v>
      </c>
      <c r="M1846" t="n">
        <v>0</v>
      </c>
      <c r="N1846" t="n">
        <v>0</v>
      </c>
      <c r="O1846" t="n">
        <v>0</v>
      </c>
      <c r="P1846" t="n">
        <v>0</v>
      </c>
      <c r="Q1846" t="n">
        <v>0</v>
      </c>
      <c r="R1846" s="2" t="inlineStr"/>
    </row>
    <row r="1847" ht="15" customHeight="1">
      <c r="A1847" t="inlineStr">
        <is>
          <t>A 26723-2024</t>
        </is>
      </c>
      <c r="B1847" s="1" t="n">
        <v>45470.42023148148</v>
      </c>
      <c r="C1847" s="1" t="n">
        <v>45960</v>
      </c>
      <c r="D1847" t="inlineStr">
        <is>
          <t>VÄSTERNORRLANDS LÄN</t>
        </is>
      </c>
      <c r="E1847" t="inlineStr">
        <is>
          <t>ÖRNSKÖLDSVIK</t>
        </is>
      </c>
      <c r="G1847" t="n">
        <v>2.3</v>
      </c>
      <c r="H1847" t="n">
        <v>0</v>
      </c>
      <c r="I1847" t="n">
        <v>0</v>
      </c>
      <c r="J1847" t="n">
        <v>0</v>
      </c>
      <c r="K1847" t="n">
        <v>0</v>
      </c>
      <c r="L1847" t="n">
        <v>0</v>
      </c>
      <c r="M1847" t="n">
        <v>0</v>
      </c>
      <c r="N1847" t="n">
        <v>0</v>
      </c>
      <c r="O1847" t="n">
        <v>0</v>
      </c>
      <c r="P1847" t="n">
        <v>0</v>
      </c>
      <c r="Q1847" t="n">
        <v>0</v>
      </c>
      <c r="R1847" s="2" t="inlineStr"/>
    </row>
    <row r="1848" ht="15" customHeight="1">
      <c r="A1848" t="inlineStr">
        <is>
          <t>A 55640-2023</t>
        </is>
      </c>
      <c r="B1848" s="1" t="n">
        <v>45238</v>
      </c>
      <c r="C1848" s="1" t="n">
        <v>45960</v>
      </c>
      <c r="D1848" t="inlineStr">
        <is>
          <t>VÄSTERNORRLANDS LÄN</t>
        </is>
      </c>
      <c r="E1848" t="inlineStr">
        <is>
          <t>ÖRNSKÖLDSVIK</t>
        </is>
      </c>
      <c r="G1848" t="n">
        <v>0.6</v>
      </c>
      <c r="H1848" t="n">
        <v>0</v>
      </c>
      <c r="I1848" t="n">
        <v>0</v>
      </c>
      <c r="J1848" t="n">
        <v>0</v>
      </c>
      <c r="K1848" t="n">
        <v>0</v>
      </c>
      <c r="L1848" t="n">
        <v>0</v>
      </c>
      <c r="M1848" t="n">
        <v>0</v>
      </c>
      <c r="N1848" t="n">
        <v>0</v>
      </c>
      <c r="O1848" t="n">
        <v>0</v>
      </c>
      <c r="P1848" t="n">
        <v>0</v>
      </c>
      <c r="Q1848" t="n">
        <v>0</v>
      </c>
      <c r="R1848" s="2" t="inlineStr"/>
    </row>
    <row r="1849" ht="15" customHeight="1">
      <c r="A1849" t="inlineStr">
        <is>
          <t>A 34625-2024</t>
        </is>
      </c>
      <c r="B1849" s="1" t="n">
        <v>45526</v>
      </c>
      <c r="C1849" s="1" t="n">
        <v>45960</v>
      </c>
      <c r="D1849" t="inlineStr">
        <is>
          <t>VÄSTERNORRLANDS LÄN</t>
        </is>
      </c>
      <c r="E1849" t="inlineStr">
        <is>
          <t>ÖRNSKÖLDSVIK</t>
        </is>
      </c>
      <c r="G1849" t="n">
        <v>1.3</v>
      </c>
      <c r="H1849" t="n">
        <v>0</v>
      </c>
      <c r="I1849" t="n">
        <v>0</v>
      </c>
      <c r="J1849" t="n">
        <v>0</v>
      </c>
      <c r="K1849" t="n">
        <v>0</v>
      </c>
      <c r="L1849" t="n">
        <v>0</v>
      </c>
      <c r="M1849" t="n">
        <v>0</v>
      </c>
      <c r="N1849" t="n">
        <v>0</v>
      </c>
      <c r="O1849" t="n">
        <v>0</v>
      </c>
      <c r="P1849" t="n">
        <v>0</v>
      </c>
      <c r="Q1849" t="n">
        <v>0</v>
      </c>
      <c r="R1849" s="2" t="inlineStr"/>
    </row>
    <row r="1850" ht="15" customHeight="1">
      <c r="A1850" t="inlineStr">
        <is>
          <t>A 55641-2023</t>
        </is>
      </c>
      <c r="B1850" s="1" t="n">
        <v>45238.92776620371</v>
      </c>
      <c r="C1850" s="1" t="n">
        <v>45960</v>
      </c>
      <c r="D1850" t="inlineStr">
        <is>
          <t>VÄSTERNORRLANDS LÄN</t>
        </is>
      </c>
      <c r="E1850" t="inlineStr">
        <is>
          <t>ÖRNSKÖLDSVIK</t>
        </is>
      </c>
      <c r="G1850" t="n">
        <v>0.5</v>
      </c>
      <c r="H1850" t="n">
        <v>0</v>
      </c>
      <c r="I1850" t="n">
        <v>0</v>
      </c>
      <c r="J1850" t="n">
        <v>0</v>
      </c>
      <c r="K1850" t="n">
        <v>0</v>
      </c>
      <c r="L1850" t="n">
        <v>0</v>
      </c>
      <c r="M1850" t="n">
        <v>0</v>
      </c>
      <c r="N1850" t="n">
        <v>0</v>
      </c>
      <c r="O1850" t="n">
        <v>0</v>
      </c>
      <c r="P1850" t="n">
        <v>0</v>
      </c>
      <c r="Q1850" t="n">
        <v>0</v>
      </c>
      <c r="R1850" s="2" t="inlineStr"/>
    </row>
    <row r="1851" ht="15" customHeight="1">
      <c r="A1851" t="inlineStr">
        <is>
          <t>A 34648-2024</t>
        </is>
      </c>
      <c r="B1851" s="1" t="n">
        <v>45526</v>
      </c>
      <c r="C1851" s="1" t="n">
        <v>45960</v>
      </c>
      <c r="D1851" t="inlineStr">
        <is>
          <t>VÄSTERNORRLANDS LÄN</t>
        </is>
      </c>
      <c r="E1851" t="inlineStr">
        <is>
          <t>ÖRNSKÖLDSVIK</t>
        </is>
      </c>
      <c r="G1851" t="n">
        <v>1.2</v>
      </c>
      <c r="H1851" t="n">
        <v>0</v>
      </c>
      <c r="I1851" t="n">
        <v>0</v>
      </c>
      <c r="J1851" t="n">
        <v>0</v>
      </c>
      <c r="K1851" t="n">
        <v>0</v>
      </c>
      <c r="L1851" t="n">
        <v>0</v>
      </c>
      <c r="M1851" t="n">
        <v>0</v>
      </c>
      <c r="N1851" t="n">
        <v>0</v>
      </c>
      <c r="O1851" t="n">
        <v>0</v>
      </c>
      <c r="P1851" t="n">
        <v>0</v>
      </c>
      <c r="Q1851" t="n">
        <v>0</v>
      </c>
      <c r="R1851" s="2" t="inlineStr"/>
    </row>
    <row r="1852" ht="15" customHeight="1">
      <c r="A1852" t="inlineStr">
        <is>
          <t>A 45217-2024</t>
        </is>
      </c>
      <c r="B1852" s="1" t="n">
        <v>45575</v>
      </c>
      <c r="C1852" s="1" t="n">
        <v>45960</v>
      </c>
      <c r="D1852" t="inlineStr">
        <is>
          <t>VÄSTERNORRLANDS LÄN</t>
        </is>
      </c>
      <c r="E1852" t="inlineStr">
        <is>
          <t>ÖRNSKÖLDSVIK</t>
        </is>
      </c>
      <c r="G1852" t="n">
        <v>1.7</v>
      </c>
      <c r="H1852" t="n">
        <v>0</v>
      </c>
      <c r="I1852" t="n">
        <v>0</v>
      </c>
      <c r="J1852" t="n">
        <v>0</v>
      </c>
      <c r="K1852" t="n">
        <v>0</v>
      </c>
      <c r="L1852" t="n">
        <v>0</v>
      </c>
      <c r="M1852" t="n">
        <v>0</v>
      </c>
      <c r="N1852" t="n">
        <v>0</v>
      </c>
      <c r="O1852" t="n">
        <v>0</v>
      </c>
      <c r="P1852" t="n">
        <v>0</v>
      </c>
      <c r="Q1852" t="n">
        <v>0</v>
      </c>
      <c r="R1852" s="2" t="inlineStr"/>
    </row>
    <row r="1853" ht="15" customHeight="1">
      <c r="A1853" t="inlineStr">
        <is>
          <t>A 39470-2025</t>
        </is>
      </c>
      <c r="B1853" s="1" t="n">
        <v>45890.33575231482</v>
      </c>
      <c r="C1853" s="1" t="n">
        <v>45960</v>
      </c>
      <c r="D1853" t="inlineStr">
        <is>
          <t>VÄSTERNORRLANDS LÄN</t>
        </is>
      </c>
      <c r="E1853" t="inlineStr">
        <is>
          <t>ÖRNSKÖLDSVIK</t>
        </is>
      </c>
      <c r="F1853" t="inlineStr">
        <is>
          <t>Holmen skog AB</t>
        </is>
      </c>
      <c r="G1853" t="n">
        <v>11.6</v>
      </c>
      <c r="H1853" t="n">
        <v>0</v>
      </c>
      <c r="I1853" t="n">
        <v>0</v>
      </c>
      <c r="J1853" t="n">
        <v>0</v>
      </c>
      <c r="K1853" t="n">
        <v>0</v>
      </c>
      <c r="L1853" t="n">
        <v>0</v>
      </c>
      <c r="M1853" t="n">
        <v>0</v>
      </c>
      <c r="N1853" t="n">
        <v>0</v>
      </c>
      <c r="O1853" t="n">
        <v>0</v>
      </c>
      <c r="P1853" t="n">
        <v>0</v>
      </c>
      <c r="Q1853" t="n">
        <v>0</v>
      </c>
      <c r="R1853" s="2" t="inlineStr"/>
    </row>
    <row r="1854" ht="15" customHeight="1">
      <c r="A1854" t="inlineStr">
        <is>
          <t>A 47832-2025</t>
        </is>
      </c>
      <c r="B1854" s="1" t="n">
        <v>45932.36141203704</v>
      </c>
      <c r="C1854" s="1" t="n">
        <v>45960</v>
      </c>
      <c r="D1854" t="inlineStr">
        <is>
          <t>VÄSTERNORRLANDS LÄN</t>
        </is>
      </c>
      <c r="E1854" t="inlineStr">
        <is>
          <t>ÖRNSKÖLDSVIK</t>
        </is>
      </c>
      <c r="F1854" t="inlineStr">
        <is>
          <t>Holmen skog AB</t>
        </is>
      </c>
      <c r="G1854" t="n">
        <v>3.6</v>
      </c>
      <c r="H1854" t="n">
        <v>0</v>
      </c>
      <c r="I1854" t="n">
        <v>0</v>
      </c>
      <c r="J1854" t="n">
        <v>0</v>
      </c>
      <c r="K1854" t="n">
        <v>0</v>
      </c>
      <c r="L1854" t="n">
        <v>0</v>
      </c>
      <c r="M1854" t="n">
        <v>0</v>
      </c>
      <c r="N1854" t="n">
        <v>0</v>
      </c>
      <c r="O1854" t="n">
        <v>0</v>
      </c>
      <c r="P1854" t="n">
        <v>0</v>
      </c>
      <c r="Q1854" t="n">
        <v>0</v>
      </c>
      <c r="R1854" s="2" t="inlineStr"/>
    </row>
    <row r="1855" ht="15" customHeight="1">
      <c r="A1855" t="inlineStr">
        <is>
          <t>A 47843-2025</t>
        </is>
      </c>
      <c r="B1855" s="1" t="n">
        <v>45932.37553240741</v>
      </c>
      <c r="C1855" s="1" t="n">
        <v>45960</v>
      </c>
      <c r="D1855" t="inlineStr">
        <is>
          <t>VÄSTERNORRLANDS LÄN</t>
        </is>
      </c>
      <c r="E1855" t="inlineStr">
        <is>
          <t>ÖRNSKÖLDSVIK</t>
        </is>
      </c>
      <c r="G1855" t="n">
        <v>3.3</v>
      </c>
      <c r="H1855" t="n">
        <v>0</v>
      </c>
      <c r="I1855" t="n">
        <v>0</v>
      </c>
      <c r="J1855" t="n">
        <v>0</v>
      </c>
      <c r="K1855" t="n">
        <v>0</v>
      </c>
      <c r="L1855" t="n">
        <v>0</v>
      </c>
      <c r="M1855" t="n">
        <v>0</v>
      </c>
      <c r="N1855" t="n">
        <v>0</v>
      </c>
      <c r="O1855" t="n">
        <v>0</v>
      </c>
      <c r="P1855" t="n">
        <v>0</v>
      </c>
      <c r="Q1855" t="n">
        <v>0</v>
      </c>
      <c r="R1855" s="2" t="inlineStr"/>
    </row>
    <row r="1856" ht="15" customHeight="1">
      <c r="A1856" t="inlineStr">
        <is>
          <t>A 30263-2024</t>
        </is>
      </c>
      <c r="B1856" s="1" t="n">
        <v>45489</v>
      </c>
      <c r="C1856" s="1" t="n">
        <v>45960</v>
      </c>
      <c r="D1856" t="inlineStr">
        <is>
          <t>VÄSTERNORRLANDS LÄN</t>
        </is>
      </c>
      <c r="E1856" t="inlineStr">
        <is>
          <t>ÖRNSKÖLDSVIK</t>
        </is>
      </c>
      <c r="G1856" t="n">
        <v>11.5</v>
      </c>
      <c r="H1856" t="n">
        <v>0</v>
      </c>
      <c r="I1856" t="n">
        <v>0</v>
      </c>
      <c r="J1856" t="n">
        <v>0</v>
      </c>
      <c r="K1856" t="n">
        <v>0</v>
      </c>
      <c r="L1856" t="n">
        <v>0</v>
      </c>
      <c r="M1856" t="n">
        <v>0</v>
      </c>
      <c r="N1856" t="n">
        <v>0</v>
      </c>
      <c r="O1856" t="n">
        <v>0</v>
      </c>
      <c r="P1856" t="n">
        <v>0</v>
      </c>
      <c r="Q1856" t="n">
        <v>0</v>
      </c>
      <c r="R1856" s="2" t="inlineStr"/>
    </row>
    <row r="1857" ht="15" customHeight="1">
      <c r="A1857" t="inlineStr">
        <is>
          <t>A 51197-2024</t>
        </is>
      </c>
      <c r="B1857" s="1" t="n">
        <v>45603.61863425926</v>
      </c>
      <c r="C1857" s="1" t="n">
        <v>45960</v>
      </c>
      <c r="D1857" t="inlineStr">
        <is>
          <t>VÄSTERNORRLANDS LÄN</t>
        </is>
      </c>
      <c r="E1857" t="inlineStr">
        <is>
          <t>ÖRNSKÖLDSVIK</t>
        </is>
      </c>
      <c r="G1857" t="n">
        <v>0.8</v>
      </c>
      <c r="H1857" t="n">
        <v>0</v>
      </c>
      <c r="I1857" t="n">
        <v>0</v>
      </c>
      <c r="J1857" t="n">
        <v>0</v>
      </c>
      <c r="K1857" t="n">
        <v>0</v>
      </c>
      <c r="L1857" t="n">
        <v>0</v>
      </c>
      <c r="M1857" t="n">
        <v>0</v>
      </c>
      <c r="N1857" t="n">
        <v>0</v>
      </c>
      <c r="O1857" t="n">
        <v>0</v>
      </c>
      <c r="P1857" t="n">
        <v>0</v>
      </c>
      <c r="Q1857" t="n">
        <v>0</v>
      </c>
      <c r="R1857" s="2" t="inlineStr"/>
    </row>
    <row r="1858" ht="15" customHeight="1">
      <c r="A1858" t="inlineStr">
        <is>
          <t>A 44210-2023</t>
        </is>
      </c>
      <c r="B1858" s="1" t="n">
        <v>45188</v>
      </c>
      <c r="C1858" s="1" t="n">
        <v>45960</v>
      </c>
      <c r="D1858" t="inlineStr">
        <is>
          <t>VÄSTERNORRLANDS LÄN</t>
        </is>
      </c>
      <c r="E1858" t="inlineStr">
        <is>
          <t>ÖRNSKÖLDSVIK</t>
        </is>
      </c>
      <c r="F1858" t="inlineStr">
        <is>
          <t>Holmen skog AB</t>
        </is>
      </c>
      <c r="G1858" t="n">
        <v>1.7</v>
      </c>
      <c r="H1858" t="n">
        <v>0</v>
      </c>
      <c r="I1858" t="n">
        <v>0</v>
      </c>
      <c r="J1858" t="n">
        <v>0</v>
      </c>
      <c r="K1858" t="n">
        <v>0</v>
      </c>
      <c r="L1858" t="n">
        <v>0</v>
      </c>
      <c r="M1858" t="n">
        <v>0</v>
      </c>
      <c r="N1858" t="n">
        <v>0</v>
      </c>
      <c r="O1858" t="n">
        <v>0</v>
      </c>
      <c r="P1858" t="n">
        <v>0</v>
      </c>
      <c r="Q1858" t="n">
        <v>0</v>
      </c>
      <c r="R1858" s="2" t="inlineStr"/>
    </row>
    <row r="1859" ht="15" customHeight="1">
      <c r="A1859" t="inlineStr">
        <is>
          <t>A 49476-2023</t>
        </is>
      </c>
      <c r="B1859" s="1" t="n">
        <v>45211</v>
      </c>
      <c r="C1859" s="1" t="n">
        <v>45960</v>
      </c>
      <c r="D1859" t="inlineStr">
        <is>
          <t>VÄSTERNORRLANDS LÄN</t>
        </is>
      </c>
      <c r="E1859" t="inlineStr">
        <is>
          <t>ÖRNSKÖLDSVIK</t>
        </is>
      </c>
      <c r="F1859" t="inlineStr">
        <is>
          <t>Holmen skog AB</t>
        </is>
      </c>
      <c r="G1859" t="n">
        <v>0.7</v>
      </c>
      <c r="H1859" t="n">
        <v>0</v>
      </c>
      <c r="I1859" t="n">
        <v>0</v>
      </c>
      <c r="J1859" t="n">
        <v>0</v>
      </c>
      <c r="K1859" t="n">
        <v>0</v>
      </c>
      <c r="L1859" t="n">
        <v>0</v>
      </c>
      <c r="M1859" t="n">
        <v>0</v>
      </c>
      <c r="N1859" t="n">
        <v>0</v>
      </c>
      <c r="O1859" t="n">
        <v>0</v>
      </c>
      <c r="P1859" t="n">
        <v>0</v>
      </c>
      <c r="Q1859" t="n">
        <v>0</v>
      </c>
      <c r="R1859" s="2" t="inlineStr"/>
    </row>
    <row r="1860" ht="15" customHeight="1">
      <c r="A1860" t="inlineStr">
        <is>
          <t>A 18610-2025</t>
        </is>
      </c>
      <c r="B1860" s="1" t="n">
        <v>45763.49549768519</v>
      </c>
      <c r="C1860" s="1" t="n">
        <v>45960</v>
      </c>
      <c r="D1860" t="inlineStr">
        <is>
          <t>VÄSTERNORRLANDS LÄN</t>
        </is>
      </c>
      <c r="E1860" t="inlineStr">
        <is>
          <t>ÖRNSKÖLDSVIK</t>
        </is>
      </c>
      <c r="G1860" t="n">
        <v>11.8</v>
      </c>
      <c r="H1860" t="n">
        <v>0</v>
      </c>
      <c r="I1860" t="n">
        <v>0</v>
      </c>
      <c r="J1860" t="n">
        <v>0</v>
      </c>
      <c r="K1860" t="n">
        <v>0</v>
      </c>
      <c r="L1860" t="n">
        <v>0</v>
      </c>
      <c r="M1860" t="n">
        <v>0</v>
      </c>
      <c r="N1860" t="n">
        <v>0</v>
      </c>
      <c r="O1860" t="n">
        <v>0</v>
      </c>
      <c r="P1860" t="n">
        <v>0</v>
      </c>
      <c r="Q1860" t="n">
        <v>0</v>
      </c>
      <c r="R1860" s="2" t="inlineStr"/>
    </row>
    <row r="1861" ht="15" customHeight="1">
      <c r="A1861" t="inlineStr">
        <is>
          <t>A 10872-2025</t>
        </is>
      </c>
      <c r="B1861" s="1" t="n">
        <v>45722.63076388889</v>
      </c>
      <c r="C1861" s="1" t="n">
        <v>45960</v>
      </c>
      <c r="D1861" t="inlineStr">
        <is>
          <t>VÄSTERNORRLANDS LÄN</t>
        </is>
      </c>
      <c r="E1861" t="inlineStr">
        <is>
          <t>ÖRNSKÖLDSVIK</t>
        </is>
      </c>
      <c r="G1861" t="n">
        <v>2.5</v>
      </c>
      <c r="H1861" t="n">
        <v>0</v>
      </c>
      <c r="I1861" t="n">
        <v>0</v>
      </c>
      <c r="J1861" t="n">
        <v>0</v>
      </c>
      <c r="K1861" t="n">
        <v>0</v>
      </c>
      <c r="L1861" t="n">
        <v>0</v>
      </c>
      <c r="M1861" t="n">
        <v>0</v>
      </c>
      <c r="N1861" t="n">
        <v>0</v>
      </c>
      <c r="O1861" t="n">
        <v>0</v>
      </c>
      <c r="P1861" t="n">
        <v>0</v>
      </c>
      <c r="Q1861" t="n">
        <v>0</v>
      </c>
      <c r="R1861" s="2" t="inlineStr"/>
    </row>
    <row r="1862" ht="15" customHeight="1">
      <c r="A1862" t="inlineStr">
        <is>
          <t>A 51110-2021</t>
        </is>
      </c>
      <c r="B1862" s="1" t="n">
        <v>44461</v>
      </c>
      <c r="C1862" s="1" t="n">
        <v>45960</v>
      </c>
      <c r="D1862" t="inlineStr">
        <is>
          <t>VÄSTERNORRLANDS LÄN</t>
        </is>
      </c>
      <c r="E1862" t="inlineStr">
        <is>
          <t>ÖRNSKÖLDSVIK</t>
        </is>
      </c>
      <c r="G1862" t="n">
        <v>2.9</v>
      </c>
      <c r="H1862" t="n">
        <v>0</v>
      </c>
      <c r="I1862" t="n">
        <v>0</v>
      </c>
      <c r="J1862" t="n">
        <v>0</v>
      </c>
      <c r="K1862" t="n">
        <v>0</v>
      </c>
      <c r="L1862" t="n">
        <v>0</v>
      </c>
      <c r="M1862" t="n">
        <v>0</v>
      </c>
      <c r="N1862" t="n">
        <v>0</v>
      </c>
      <c r="O1862" t="n">
        <v>0</v>
      </c>
      <c r="P1862" t="n">
        <v>0</v>
      </c>
      <c r="Q1862" t="n">
        <v>0</v>
      </c>
      <c r="R1862" s="2" t="inlineStr"/>
    </row>
    <row r="1863" ht="15" customHeight="1">
      <c r="A1863" t="inlineStr">
        <is>
          <t>A 5437-2025</t>
        </is>
      </c>
      <c r="B1863" s="1" t="n">
        <v>45692</v>
      </c>
      <c r="C1863" s="1" t="n">
        <v>45960</v>
      </c>
      <c r="D1863" t="inlineStr">
        <is>
          <t>VÄSTERNORRLANDS LÄN</t>
        </is>
      </c>
      <c r="E1863" t="inlineStr">
        <is>
          <t>ÖRNSKÖLDSVIK</t>
        </is>
      </c>
      <c r="G1863" t="n">
        <v>0.7</v>
      </c>
      <c r="H1863" t="n">
        <v>0</v>
      </c>
      <c r="I1863" t="n">
        <v>0</v>
      </c>
      <c r="J1863" t="n">
        <v>0</v>
      </c>
      <c r="K1863" t="n">
        <v>0</v>
      </c>
      <c r="L1863" t="n">
        <v>0</v>
      </c>
      <c r="M1863" t="n">
        <v>0</v>
      </c>
      <c r="N1863" t="n">
        <v>0</v>
      </c>
      <c r="O1863" t="n">
        <v>0</v>
      </c>
      <c r="P1863" t="n">
        <v>0</v>
      </c>
      <c r="Q1863" t="n">
        <v>0</v>
      </c>
      <c r="R1863" s="2" t="inlineStr"/>
    </row>
    <row r="1864" ht="15" customHeight="1">
      <c r="A1864" t="inlineStr">
        <is>
          <t>A 51302-2024</t>
        </is>
      </c>
      <c r="B1864" s="1" t="n">
        <v>45604.30118055556</v>
      </c>
      <c r="C1864" s="1" t="n">
        <v>45960</v>
      </c>
      <c r="D1864" t="inlineStr">
        <is>
          <t>VÄSTERNORRLANDS LÄN</t>
        </is>
      </c>
      <c r="E1864" t="inlineStr">
        <is>
          <t>ÖRNSKÖLDSVIK</t>
        </is>
      </c>
      <c r="G1864" t="n">
        <v>0.4</v>
      </c>
      <c r="H1864" t="n">
        <v>0</v>
      </c>
      <c r="I1864" t="n">
        <v>0</v>
      </c>
      <c r="J1864" t="n">
        <v>0</v>
      </c>
      <c r="K1864" t="n">
        <v>0</v>
      </c>
      <c r="L1864" t="n">
        <v>0</v>
      </c>
      <c r="M1864" t="n">
        <v>0</v>
      </c>
      <c r="N1864" t="n">
        <v>0</v>
      </c>
      <c r="O1864" t="n">
        <v>0</v>
      </c>
      <c r="P1864" t="n">
        <v>0</v>
      </c>
      <c r="Q1864" t="n">
        <v>0</v>
      </c>
      <c r="R1864" s="2" t="inlineStr"/>
    </row>
    <row r="1865" ht="15" customHeight="1">
      <c r="A1865" t="inlineStr">
        <is>
          <t>A 51313-2024</t>
        </is>
      </c>
      <c r="B1865" s="1" t="n">
        <v>45604.31862268518</v>
      </c>
      <c r="C1865" s="1" t="n">
        <v>45960</v>
      </c>
      <c r="D1865" t="inlineStr">
        <is>
          <t>VÄSTERNORRLANDS LÄN</t>
        </is>
      </c>
      <c r="E1865" t="inlineStr">
        <is>
          <t>ÖRNSKÖLDSVIK</t>
        </is>
      </c>
      <c r="G1865" t="n">
        <v>2.5</v>
      </c>
      <c r="H1865" t="n">
        <v>0</v>
      </c>
      <c r="I1865" t="n">
        <v>0</v>
      </c>
      <c r="J1865" t="n">
        <v>0</v>
      </c>
      <c r="K1865" t="n">
        <v>0</v>
      </c>
      <c r="L1865" t="n">
        <v>0</v>
      </c>
      <c r="M1865" t="n">
        <v>0</v>
      </c>
      <c r="N1865" t="n">
        <v>0</v>
      </c>
      <c r="O1865" t="n">
        <v>0</v>
      </c>
      <c r="P1865" t="n">
        <v>0</v>
      </c>
      <c r="Q1865" t="n">
        <v>0</v>
      </c>
      <c r="R1865" s="2" t="inlineStr"/>
    </row>
    <row r="1866" ht="15" customHeight="1">
      <c r="A1866" t="inlineStr">
        <is>
          <t>A 53223-2022</t>
        </is>
      </c>
      <c r="B1866" s="1" t="n">
        <v>44876</v>
      </c>
      <c r="C1866" s="1" t="n">
        <v>45960</v>
      </c>
      <c r="D1866" t="inlineStr">
        <is>
          <t>VÄSTERNORRLANDS LÄN</t>
        </is>
      </c>
      <c r="E1866" t="inlineStr">
        <is>
          <t>ÖRNSKÖLDSVIK</t>
        </is>
      </c>
      <c r="F1866" t="inlineStr">
        <is>
          <t>Holmen skog AB</t>
        </is>
      </c>
      <c r="G1866" t="n">
        <v>3</v>
      </c>
      <c r="H1866" t="n">
        <v>0</v>
      </c>
      <c r="I1866" t="n">
        <v>0</v>
      </c>
      <c r="J1866" t="n">
        <v>0</v>
      </c>
      <c r="K1866" t="n">
        <v>0</v>
      </c>
      <c r="L1866" t="n">
        <v>0</v>
      </c>
      <c r="M1866" t="n">
        <v>0</v>
      </c>
      <c r="N1866" t="n">
        <v>0</v>
      </c>
      <c r="O1866" t="n">
        <v>0</v>
      </c>
      <c r="P1866" t="n">
        <v>0</v>
      </c>
      <c r="Q1866" t="n">
        <v>0</v>
      </c>
      <c r="R1866" s="2" t="inlineStr"/>
    </row>
    <row r="1867" ht="15" customHeight="1">
      <c r="A1867" t="inlineStr">
        <is>
          <t>A 43245-2023</t>
        </is>
      </c>
      <c r="B1867" s="1" t="n">
        <v>45183</v>
      </c>
      <c r="C1867" s="1" t="n">
        <v>45960</v>
      </c>
      <c r="D1867" t="inlineStr">
        <is>
          <t>VÄSTERNORRLANDS LÄN</t>
        </is>
      </c>
      <c r="E1867" t="inlineStr">
        <is>
          <t>ÖRNSKÖLDSVIK</t>
        </is>
      </c>
      <c r="G1867" t="n">
        <v>3.2</v>
      </c>
      <c r="H1867" t="n">
        <v>0</v>
      </c>
      <c r="I1867" t="n">
        <v>0</v>
      </c>
      <c r="J1867" t="n">
        <v>0</v>
      </c>
      <c r="K1867" t="n">
        <v>0</v>
      </c>
      <c r="L1867" t="n">
        <v>0</v>
      </c>
      <c r="M1867" t="n">
        <v>0</v>
      </c>
      <c r="N1867" t="n">
        <v>0</v>
      </c>
      <c r="O1867" t="n">
        <v>0</v>
      </c>
      <c r="P1867" t="n">
        <v>0</v>
      </c>
      <c r="Q1867" t="n">
        <v>0</v>
      </c>
      <c r="R1867" s="2" t="inlineStr"/>
    </row>
    <row r="1868" ht="15" customHeight="1">
      <c r="A1868" t="inlineStr">
        <is>
          <t>A 60319-2022</t>
        </is>
      </c>
      <c r="B1868" s="1" t="n">
        <v>44903</v>
      </c>
      <c r="C1868" s="1" t="n">
        <v>45960</v>
      </c>
      <c r="D1868" t="inlineStr">
        <is>
          <t>VÄSTERNORRLANDS LÄN</t>
        </is>
      </c>
      <c r="E1868" t="inlineStr">
        <is>
          <t>ÖRNSKÖLDSVIK</t>
        </is>
      </c>
      <c r="G1868" t="n">
        <v>1.4</v>
      </c>
      <c r="H1868" t="n">
        <v>0</v>
      </c>
      <c r="I1868" t="n">
        <v>0</v>
      </c>
      <c r="J1868" t="n">
        <v>0</v>
      </c>
      <c r="K1868" t="n">
        <v>0</v>
      </c>
      <c r="L1868" t="n">
        <v>0</v>
      </c>
      <c r="M1868" t="n">
        <v>0</v>
      </c>
      <c r="N1868" t="n">
        <v>0</v>
      </c>
      <c r="O1868" t="n">
        <v>0</v>
      </c>
      <c r="P1868" t="n">
        <v>0</v>
      </c>
      <c r="Q1868" t="n">
        <v>0</v>
      </c>
      <c r="R1868" s="2" t="inlineStr"/>
    </row>
    <row r="1869" ht="15" customHeight="1">
      <c r="A1869" t="inlineStr">
        <is>
          <t>A 56992-2024</t>
        </is>
      </c>
      <c r="B1869" s="1" t="n">
        <v>45628</v>
      </c>
      <c r="C1869" s="1" t="n">
        <v>45960</v>
      </c>
      <c r="D1869" t="inlineStr">
        <is>
          <t>VÄSTERNORRLANDS LÄN</t>
        </is>
      </c>
      <c r="E1869" t="inlineStr">
        <is>
          <t>ÖRNSKÖLDSVIK</t>
        </is>
      </c>
      <c r="G1869" t="n">
        <v>5.3</v>
      </c>
      <c r="H1869" t="n">
        <v>0</v>
      </c>
      <c r="I1869" t="n">
        <v>0</v>
      </c>
      <c r="J1869" t="n">
        <v>0</v>
      </c>
      <c r="K1869" t="n">
        <v>0</v>
      </c>
      <c r="L1869" t="n">
        <v>0</v>
      </c>
      <c r="M1869" t="n">
        <v>0</v>
      </c>
      <c r="N1869" t="n">
        <v>0</v>
      </c>
      <c r="O1869" t="n">
        <v>0</v>
      </c>
      <c r="P1869" t="n">
        <v>0</v>
      </c>
      <c r="Q1869" t="n">
        <v>0</v>
      </c>
      <c r="R1869" s="2" t="inlineStr"/>
    </row>
    <row r="1870" ht="15" customHeight="1">
      <c r="A1870" t="inlineStr">
        <is>
          <t>A 16315-2025</t>
        </is>
      </c>
      <c r="B1870" s="1" t="n">
        <v>45751.34780092593</v>
      </c>
      <c r="C1870" s="1" t="n">
        <v>45960</v>
      </c>
      <c r="D1870" t="inlineStr">
        <is>
          <t>VÄSTERNORRLANDS LÄN</t>
        </is>
      </c>
      <c r="E1870" t="inlineStr">
        <is>
          <t>ÖRNSKÖLDSVIK</t>
        </is>
      </c>
      <c r="F1870" t="inlineStr">
        <is>
          <t>SCA</t>
        </is>
      </c>
      <c r="G1870" t="n">
        <v>12.5</v>
      </c>
      <c r="H1870" t="n">
        <v>0</v>
      </c>
      <c r="I1870" t="n">
        <v>0</v>
      </c>
      <c r="J1870" t="n">
        <v>0</v>
      </c>
      <c r="K1870" t="n">
        <v>0</v>
      </c>
      <c r="L1870" t="n">
        <v>0</v>
      </c>
      <c r="M1870" t="n">
        <v>0</v>
      </c>
      <c r="N1870" t="n">
        <v>0</v>
      </c>
      <c r="O1870" t="n">
        <v>0</v>
      </c>
      <c r="P1870" t="n">
        <v>0</v>
      </c>
      <c r="Q1870" t="n">
        <v>0</v>
      </c>
      <c r="R1870" s="2" t="inlineStr"/>
    </row>
    <row r="1871" ht="15" customHeight="1">
      <c r="A1871" t="inlineStr">
        <is>
          <t>A 19549-2025</t>
        </is>
      </c>
      <c r="B1871" s="1" t="n">
        <v>45770.49424768519</v>
      </c>
      <c r="C1871" s="1" t="n">
        <v>45960</v>
      </c>
      <c r="D1871" t="inlineStr">
        <is>
          <t>VÄSTERNORRLANDS LÄN</t>
        </is>
      </c>
      <c r="E1871" t="inlineStr">
        <is>
          <t>ÖRNSKÖLDSVIK</t>
        </is>
      </c>
      <c r="F1871" t="inlineStr">
        <is>
          <t>Holmen skog AB</t>
        </is>
      </c>
      <c r="G1871" t="n">
        <v>18.7</v>
      </c>
      <c r="H1871" t="n">
        <v>0</v>
      </c>
      <c r="I1871" t="n">
        <v>0</v>
      </c>
      <c r="J1871" t="n">
        <v>0</v>
      </c>
      <c r="K1871" t="n">
        <v>0</v>
      </c>
      <c r="L1871" t="n">
        <v>0</v>
      </c>
      <c r="M1871" t="n">
        <v>0</v>
      </c>
      <c r="N1871" t="n">
        <v>0</v>
      </c>
      <c r="O1871" t="n">
        <v>0</v>
      </c>
      <c r="P1871" t="n">
        <v>0</v>
      </c>
      <c r="Q1871" t="n">
        <v>0</v>
      </c>
      <c r="R1871" s="2" t="inlineStr"/>
    </row>
    <row r="1872" ht="15" customHeight="1">
      <c r="A1872" t="inlineStr">
        <is>
          <t>A 40590-2023</t>
        </is>
      </c>
      <c r="B1872" s="1" t="n">
        <v>45170</v>
      </c>
      <c r="C1872" s="1" t="n">
        <v>45960</v>
      </c>
      <c r="D1872" t="inlineStr">
        <is>
          <t>VÄSTERNORRLANDS LÄN</t>
        </is>
      </c>
      <c r="E1872" t="inlineStr">
        <is>
          <t>ÖRNSKÖLDSVIK</t>
        </is>
      </c>
      <c r="G1872" t="n">
        <v>0.7</v>
      </c>
      <c r="H1872" t="n">
        <v>0</v>
      </c>
      <c r="I1872" t="n">
        <v>0</v>
      </c>
      <c r="J1872" t="n">
        <v>0</v>
      </c>
      <c r="K1872" t="n">
        <v>0</v>
      </c>
      <c r="L1872" t="n">
        <v>0</v>
      </c>
      <c r="M1872" t="n">
        <v>0</v>
      </c>
      <c r="N1872" t="n">
        <v>0</v>
      </c>
      <c r="O1872" t="n">
        <v>0</v>
      </c>
      <c r="P1872" t="n">
        <v>0</v>
      </c>
      <c r="Q1872" t="n">
        <v>0</v>
      </c>
      <c r="R1872" s="2" t="inlineStr"/>
    </row>
    <row r="1873" ht="15" customHeight="1">
      <c r="A1873" t="inlineStr">
        <is>
          <t>A 40424-2025</t>
        </is>
      </c>
      <c r="B1873" s="1" t="n">
        <v>45895.58743055556</v>
      </c>
      <c r="C1873" s="1" t="n">
        <v>45960</v>
      </c>
      <c r="D1873" t="inlineStr">
        <is>
          <t>VÄSTERNORRLANDS LÄN</t>
        </is>
      </c>
      <c r="E1873" t="inlineStr">
        <is>
          <t>ÖRNSKÖLDSVIK</t>
        </is>
      </c>
      <c r="G1873" t="n">
        <v>10.1</v>
      </c>
      <c r="H1873" t="n">
        <v>0</v>
      </c>
      <c r="I1873" t="n">
        <v>0</v>
      </c>
      <c r="J1873" t="n">
        <v>0</v>
      </c>
      <c r="K1873" t="n">
        <v>0</v>
      </c>
      <c r="L1873" t="n">
        <v>0</v>
      </c>
      <c r="M1873" t="n">
        <v>0</v>
      </c>
      <c r="N1873" t="n">
        <v>0</v>
      </c>
      <c r="O1873" t="n">
        <v>0</v>
      </c>
      <c r="P1873" t="n">
        <v>0</v>
      </c>
      <c r="Q1873" t="n">
        <v>0</v>
      </c>
      <c r="R1873" s="2" t="inlineStr"/>
    </row>
    <row r="1874" ht="15" customHeight="1">
      <c r="A1874" t="inlineStr">
        <is>
          <t>A 40446-2025</t>
        </is>
      </c>
      <c r="B1874" s="1" t="n">
        <v>45895.63388888889</v>
      </c>
      <c r="C1874" s="1" t="n">
        <v>45960</v>
      </c>
      <c r="D1874" t="inlineStr">
        <is>
          <t>VÄSTERNORRLANDS LÄN</t>
        </is>
      </c>
      <c r="E1874" t="inlineStr">
        <is>
          <t>ÖRNSKÖLDSVIK</t>
        </is>
      </c>
      <c r="G1874" t="n">
        <v>3.2</v>
      </c>
      <c r="H1874" t="n">
        <v>0</v>
      </c>
      <c r="I1874" t="n">
        <v>0</v>
      </c>
      <c r="J1874" t="n">
        <v>0</v>
      </c>
      <c r="K1874" t="n">
        <v>0</v>
      </c>
      <c r="L1874" t="n">
        <v>0</v>
      </c>
      <c r="M1874" t="n">
        <v>0</v>
      </c>
      <c r="N1874" t="n">
        <v>0</v>
      </c>
      <c r="O1874" t="n">
        <v>0</v>
      </c>
      <c r="P1874" t="n">
        <v>0</v>
      </c>
      <c r="Q1874" t="n">
        <v>0</v>
      </c>
      <c r="R1874" s="2" t="inlineStr"/>
    </row>
    <row r="1875" ht="15" customHeight="1">
      <c r="A1875" t="inlineStr">
        <is>
          <t>A 42235-2023</t>
        </is>
      </c>
      <c r="B1875" s="1" t="n">
        <v>45180</v>
      </c>
      <c r="C1875" s="1" t="n">
        <v>45960</v>
      </c>
      <c r="D1875" t="inlineStr">
        <is>
          <t>VÄSTERNORRLANDS LÄN</t>
        </is>
      </c>
      <c r="E1875" t="inlineStr">
        <is>
          <t>ÖRNSKÖLDSVIK</t>
        </is>
      </c>
      <c r="F1875" t="inlineStr">
        <is>
          <t>Holmen skog AB</t>
        </is>
      </c>
      <c r="G1875" t="n">
        <v>4.1</v>
      </c>
      <c r="H1875" t="n">
        <v>0</v>
      </c>
      <c r="I1875" t="n">
        <v>0</v>
      </c>
      <c r="J1875" t="n">
        <v>0</v>
      </c>
      <c r="K1875" t="n">
        <v>0</v>
      </c>
      <c r="L1875" t="n">
        <v>0</v>
      </c>
      <c r="M1875" t="n">
        <v>0</v>
      </c>
      <c r="N1875" t="n">
        <v>0</v>
      </c>
      <c r="O1875" t="n">
        <v>0</v>
      </c>
      <c r="P1875" t="n">
        <v>0</v>
      </c>
      <c r="Q1875" t="n">
        <v>0</v>
      </c>
      <c r="R1875" s="2" t="inlineStr"/>
    </row>
    <row r="1876" ht="15" customHeight="1">
      <c r="A1876" t="inlineStr">
        <is>
          <t>A 63114-2020</t>
        </is>
      </c>
      <c r="B1876" s="1" t="n">
        <v>44162</v>
      </c>
      <c r="C1876" s="1" t="n">
        <v>45960</v>
      </c>
      <c r="D1876" t="inlineStr">
        <is>
          <t>VÄSTERNORRLANDS LÄN</t>
        </is>
      </c>
      <c r="E1876" t="inlineStr">
        <is>
          <t>ÖRNSKÖLDSVIK</t>
        </is>
      </c>
      <c r="F1876" t="inlineStr">
        <is>
          <t>Holmen skog AB</t>
        </is>
      </c>
      <c r="G1876" t="n">
        <v>0.5</v>
      </c>
      <c r="H1876" t="n">
        <v>0</v>
      </c>
      <c r="I1876" t="n">
        <v>0</v>
      </c>
      <c r="J1876" t="n">
        <v>0</v>
      </c>
      <c r="K1876" t="n">
        <v>0</v>
      </c>
      <c r="L1876" t="n">
        <v>0</v>
      </c>
      <c r="M1876" t="n">
        <v>0</v>
      </c>
      <c r="N1876" t="n">
        <v>0</v>
      </c>
      <c r="O1876" t="n">
        <v>0</v>
      </c>
      <c r="P1876" t="n">
        <v>0</v>
      </c>
      <c r="Q1876" t="n">
        <v>0</v>
      </c>
      <c r="R1876" s="2" t="inlineStr"/>
    </row>
    <row r="1877" ht="15" customHeight="1">
      <c r="A1877" t="inlineStr">
        <is>
          <t>A 48812-2025</t>
        </is>
      </c>
      <c r="B1877" s="1" t="n">
        <v>45937.35930555555</v>
      </c>
      <c r="C1877" s="1" t="n">
        <v>45960</v>
      </c>
      <c r="D1877" t="inlineStr">
        <is>
          <t>VÄSTERNORRLANDS LÄN</t>
        </is>
      </c>
      <c r="E1877" t="inlineStr">
        <is>
          <t>ÖRNSKÖLDSVIK</t>
        </is>
      </c>
      <c r="G1877" t="n">
        <v>1</v>
      </c>
      <c r="H1877" t="n">
        <v>0</v>
      </c>
      <c r="I1877" t="n">
        <v>0</v>
      </c>
      <c r="J1877" t="n">
        <v>0</v>
      </c>
      <c r="K1877" t="n">
        <v>0</v>
      </c>
      <c r="L1877" t="n">
        <v>0</v>
      </c>
      <c r="M1877" t="n">
        <v>0</v>
      </c>
      <c r="N1877" t="n">
        <v>0</v>
      </c>
      <c r="O1877" t="n">
        <v>0</v>
      </c>
      <c r="P1877" t="n">
        <v>0</v>
      </c>
      <c r="Q1877" t="n">
        <v>0</v>
      </c>
      <c r="R1877" s="2" t="inlineStr"/>
    </row>
    <row r="1878" ht="15" customHeight="1">
      <c r="A1878" t="inlineStr">
        <is>
          <t>A 51717-2024</t>
        </is>
      </c>
      <c r="B1878" s="1" t="n">
        <v>45607.37754629629</v>
      </c>
      <c r="C1878" s="1" t="n">
        <v>45960</v>
      </c>
      <c r="D1878" t="inlineStr">
        <is>
          <t>VÄSTERNORRLANDS LÄN</t>
        </is>
      </c>
      <c r="E1878" t="inlineStr">
        <is>
          <t>ÖRNSKÖLDSVIK</t>
        </is>
      </c>
      <c r="F1878" t="inlineStr">
        <is>
          <t>Holmen skog AB</t>
        </is>
      </c>
      <c r="G1878" t="n">
        <v>6</v>
      </c>
      <c r="H1878" t="n">
        <v>0</v>
      </c>
      <c r="I1878" t="n">
        <v>0</v>
      </c>
      <c r="J1878" t="n">
        <v>0</v>
      </c>
      <c r="K1878" t="n">
        <v>0</v>
      </c>
      <c r="L1878" t="n">
        <v>0</v>
      </c>
      <c r="M1878" t="n">
        <v>0</v>
      </c>
      <c r="N1878" t="n">
        <v>0</v>
      </c>
      <c r="O1878" t="n">
        <v>0</v>
      </c>
      <c r="P1878" t="n">
        <v>0</v>
      </c>
      <c r="Q1878" t="n">
        <v>0</v>
      </c>
      <c r="R1878" s="2" t="inlineStr"/>
    </row>
    <row r="1879" ht="15" customHeight="1">
      <c r="A1879" t="inlineStr">
        <is>
          <t>A 19440-2025</t>
        </is>
      </c>
      <c r="B1879" s="1" t="n">
        <v>45770.30425925926</v>
      </c>
      <c r="C1879" s="1" t="n">
        <v>45960</v>
      </c>
      <c r="D1879" t="inlineStr">
        <is>
          <t>VÄSTERNORRLANDS LÄN</t>
        </is>
      </c>
      <c r="E1879" t="inlineStr">
        <is>
          <t>ÖRNSKÖLDSVIK</t>
        </is>
      </c>
      <c r="F1879" t="inlineStr">
        <is>
          <t>Holmen skog AB</t>
        </is>
      </c>
      <c r="G1879" t="n">
        <v>2.5</v>
      </c>
      <c r="H1879" t="n">
        <v>0</v>
      </c>
      <c r="I1879" t="n">
        <v>0</v>
      </c>
      <c r="J1879" t="n">
        <v>0</v>
      </c>
      <c r="K1879" t="n">
        <v>0</v>
      </c>
      <c r="L1879" t="n">
        <v>0</v>
      </c>
      <c r="M1879" t="n">
        <v>0</v>
      </c>
      <c r="N1879" t="n">
        <v>0</v>
      </c>
      <c r="O1879" t="n">
        <v>0</v>
      </c>
      <c r="P1879" t="n">
        <v>0</v>
      </c>
      <c r="Q1879" t="n">
        <v>0</v>
      </c>
      <c r="R1879" s="2" t="inlineStr"/>
    </row>
    <row r="1880" ht="15" customHeight="1">
      <c r="A1880" t="inlineStr">
        <is>
          <t>A 19446-2025</t>
        </is>
      </c>
      <c r="B1880" s="1" t="n">
        <v>45770.32109953704</v>
      </c>
      <c r="C1880" s="1" t="n">
        <v>45960</v>
      </c>
      <c r="D1880" t="inlineStr">
        <is>
          <t>VÄSTERNORRLANDS LÄN</t>
        </is>
      </c>
      <c r="E1880" t="inlineStr">
        <is>
          <t>ÖRNSKÖLDSVIK</t>
        </is>
      </c>
      <c r="F1880" t="inlineStr">
        <is>
          <t>Holmen skog AB</t>
        </is>
      </c>
      <c r="G1880" t="n">
        <v>0.5</v>
      </c>
      <c r="H1880" t="n">
        <v>0</v>
      </c>
      <c r="I1880" t="n">
        <v>0</v>
      </c>
      <c r="J1880" t="n">
        <v>0</v>
      </c>
      <c r="K1880" t="n">
        <v>0</v>
      </c>
      <c r="L1880" t="n">
        <v>0</v>
      </c>
      <c r="M1880" t="n">
        <v>0</v>
      </c>
      <c r="N1880" t="n">
        <v>0</v>
      </c>
      <c r="O1880" t="n">
        <v>0</v>
      </c>
      <c r="P1880" t="n">
        <v>0</v>
      </c>
      <c r="Q1880" t="n">
        <v>0</v>
      </c>
      <c r="R1880" s="2" t="inlineStr"/>
    </row>
    <row r="1881" ht="15" customHeight="1">
      <c r="A1881" t="inlineStr">
        <is>
          <t>A 51456-2024</t>
        </is>
      </c>
      <c r="B1881" s="1" t="n">
        <v>45604.49204861111</v>
      </c>
      <c r="C1881" s="1" t="n">
        <v>45960</v>
      </c>
      <c r="D1881" t="inlineStr">
        <is>
          <t>VÄSTERNORRLANDS LÄN</t>
        </is>
      </c>
      <c r="E1881" t="inlineStr">
        <is>
          <t>ÖRNSKÖLDSVIK</t>
        </is>
      </c>
      <c r="F1881" t="inlineStr">
        <is>
          <t>Holmen skog AB</t>
        </is>
      </c>
      <c r="G1881" t="n">
        <v>3</v>
      </c>
      <c r="H1881" t="n">
        <v>0</v>
      </c>
      <c r="I1881" t="n">
        <v>0</v>
      </c>
      <c r="J1881" t="n">
        <v>0</v>
      </c>
      <c r="K1881" t="n">
        <v>0</v>
      </c>
      <c r="L1881" t="n">
        <v>0</v>
      </c>
      <c r="M1881" t="n">
        <v>0</v>
      </c>
      <c r="N1881" t="n">
        <v>0</v>
      </c>
      <c r="O1881" t="n">
        <v>0</v>
      </c>
      <c r="P1881" t="n">
        <v>0</v>
      </c>
      <c r="Q1881" t="n">
        <v>0</v>
      </c>
      <c r="R1881" s="2" t="inlineStr"/>
    </row>
    <row r="1882" ht="15" customHeight="1">
      <c r="A1882" t="inlineStr">
        <is>
          <t>A 43664-2023</t>
        </is>
      </c>
      <c r="B1882" s="1" t="n">
        <v>45187.36067129629</v>
      </c>
      <c r="C1882" s="1" t="n">
        <v>45960</v>
      </c>
      <c r="D1882" t="inlineStr">
        <is>
          <t>VÄSTERNORRLANDS LÄN</t>
        </is>
      </c>
      <c r="E1882" t="inlineStr">
        <is>
          <t>ÖRNSKÖLDSVIK</t>
        </is>
      </c>
      <c r="F1882" t="inlineStr">
        <is>
          <t>Holmen skog AB</t>
        </is>
      </c>
      <c r="G1882" t="n">
        <v>7</v>
      </c>
      <c r="H1882" t="n">
        <v>0</v>
      </c>
      <c r="I1882" t="n">
        <v>0</v>
      </c>
      <c r="J1882" t="n">
        <v>0</v>
      </c>
      <c r="K1882" t="n">
        <v>0</v>
      </c>
      <c r="L1882" t="n">
        <v>0</v>
      </c>
      <c r="M1882" t="n">
        <v>0</v>
      </c>
      <c r="N1882" t="n">
        <v>0</v>
      </c>
      <c r="O1882" t="n">
        <v>0</v>
      </c>
      <c r="P1882" t="n">
        <v>0</v>
      </c>
      <c r="Q1882" t="n">
        <v>0</v>
      </c>
      <c r="R1882" s="2" t="inlineStr"/>
    </row>
    <row r="1883" ht="15" customHeight="1">
      <c r="A1883" t="inlineStr">
        <is>
          <t>A 48891-2025</t>
        </is>
      </c>
      <c r="B1883" s="1" t="n">
        <v>45937.47082175926</v>
      </c>
      <c r="C1883" s="1" t="n">
        <v>45960</v>
      </c>
      <c r="D1883" t="inlineStr">
        <is>
          <t>VÄSTERNORRLANDS LÄN</t>
        </is>
      </c>
      <c r="E1883" t="inlineStr">
        <is>
          <t>ÖRNSKÖLDSVIK</t>
        </is>
      </c>
      <c r="G1883" t="n">
        <v>9.300000000000001</v>
      </c>
      <c r="H1883" t="n">
        <v>0</v>
      </c>
      <c r="I1883" t="n">
        <v>0</v>
      </c>
      <c r="J1883" t="n">
        <v>0</v>
      </c>
      <c r="K1883" t="n">
        <v>0</v>
      </c>
      <c r="L1883" t="n">
        <v>0</v>
      </c>
      <c r="M1883" t="n">
        <v>0</v>
      </c>
      <c r="N1883" t="n">
        <v>0</v>
      </c>
      <c r="O1883" t="n">
        <v>0</v>
      </c>
      <c r="P1883" t="n">
        <v>0</v>
      </c>
      <c r="Q1883" t="n">
        <v>0</v>
      </c>
      <c r="R1883" s="2" t="inlineStr"/>
    </row>
    <row r="1884" ht="15" customHeight="1">
      <c r="A1884" t="inlineStr">
        <is>
          <t>A 11033-2025</t>
        </is>
      </c>
      <c r="B1884" s="1" t="n">
        <v>45723</v>
      </c>
      <c r="C1884" s="1" t="n">
        <v>45960</v>
      </c>
      <c r="D1884" t="inlineStr">
        <is>
          <t>VÄSTERNORRLANDS LÄN</t>
        </is>
      </c>
      <c r="E1884" t="inlineStr">
        <is>
          <t>ÖRNSKÖLDSVIK</t>
        </is>
      </c>
      <c r="G1884" t="n">
        <v>2.6</v>
      </c>
      <c r="H1884" t="n">
        <v>0</v>
      </c>
      <c r="I1884" t="n">
        <v>0</v>
      </c>
      <c r="J1884" t="n">
        <v>0</v>
      </c>
      <c r="K1884" t="n">
        <v>0</v>
      </c>
      <c r="L1884" t="n">
        <v>0</v>
      </c>
      <c r="M1884" t="n">
        <v>0</v>
      </c>
      <c r="N1884" t="n">
        <v>0</v>
      </c>
      <c r="O1884" t="n">
        <v>0</v>
      </c>
      <c r="P1884" t="n">
        <v>0</v>
      </c>
      <c r="Q1884" t="n">
        <v>0</v>
      </c>
      <c r="R1884" s="2" t="inlineStr"/>
    </row>
    <row r="1885" ht="15" customHeight="1">
      <c r="A1885" t="inlineStr">
        <is>
          <t>A 59876-2021</t>
        </is>
      </c>
      <c r="B1885" s="1" t="n">
        <v>44494</v>
      </c>
      <c r="C1885" s="1" t="n">
        <v>45960</v>
      </c>
      <c r="D1885" t="inlineStr">
        <is>
          <t>VÄSTERNORRLANDS LÄN</t>
        </is>
      </c>
      <c r="E1885" t="inlineStr">
        <is>
          <t>ÖRNSKÖLDSVIK</t>
        </is>
      </c>
      <c r="F1885" t="inlineStr">
        <is>
          <t>Holmen skog AB</t>
        </is>
      </c>
      <c r="G1885" t="n">
        <v>5</v>
      </c>
      <c r="H1885" t="n">
        <v>0</v>
      </c>
      <c r="I1885" t="n">
        <v>0</v>
      </c>
      <c r="J1885" t="n">
        <v>0</v>
      </c>
      <c r="K1885" t="n">
        <v>0</v>
      </c>
      <c r="L1885" t="n">
        <v>0</v>
      </c>
      <c r="M1885" t="n">
        <v>0</v>
      </c>
      <c r="N1885" t="n">
        <v>0</v>
      </c>
      <c r="O1885" t="n">
        <v>0</v>
      </c>
      <c r="P1885" t="n">
        <v>0</v>
      </c>
      <c r="Q1885" t="n">
        <v>0</v>
      </c>
      <c r="R1885" s="2" t="inlineStr"/>
    </row>
    <row r="1886" ht="15" customHeight="1">
      <c r="A1886" t="inlineStr">
        <is>
          <t>A 49494-2024</t>
        </is>
      </c>
      <c r="B1886" s="1" t="n">
        <v>45596.36549768518</v>
      </c>
      <c r="C1886" s="1" t="n">
        <v>45960</v>
      </c>
      <c r="D1886" t="inlineStr">
        <is>
          <t>VÄSTERNORRLANDS LÄN</t>
        </is>
      </c>
      <c r="E1886" t="inlineStr">
        <is>
          <t>ÖRNSKÖLDSVIK</t>
        </is>
      </c>
      <c r="F1886" t="inlineStr">
        <is>
          <t>Holmen skog AB</t>
        </is>
      </c>
      <c r="G1886" t="n">
        <v>3.9</v>
      </c>
      <c r="H1886" t="n">
        <v>0</v>
      </c>
      <c r="I1886" t="n">
        <v>0</v>
      </c>
      <c r="J1886" t="n">
        <v>0</v>
      </c>
      <c r="K1886" t="n">
        <v>0</v>
      </c>
      <c r="L1886" t="n">
        <v>0</v>
      </c>
      <c r="M1886" t="n">
        <v>0</v>
      </c>
      <c r="N1886" t="n">
        <v>0</v>
      </c>
      <c r="O1886" t="n">
        <v>0</v>
      </c>
      <c r="P1886" t="n">
        <v>0</v>
      </c>
      <c r="Q1886" t="n">
        <v>0</v>
      </c>
      <c r="R1886" s="2" t="inlineStr"/>
    </row>
    <row r="1887" ht="15" customHeight="1">
      <c r="A1887" t="inlineStr">
        <is>
          <t>A 49318-2024</t>
        </is>
      </c>
      <c r="B1887" s="1" t="n">
        <v>45595.56582175926</v>
      </c>
      <c r="C1887" s="1" t="n">
        <v>45960</v>
      </c>
      <c r="D1887" t="inlineStr">
        <is>
          <t>VÄSTERNORRLANDS LÄN</t>
        </is>
      </c>
      <c r="E1887" t="inlineStr">
        <is>
          <t>ÖRNSKÖLDSVIK</t>
        </is>
      </c>
      <c r="G1887" t="n">
        <v>2.6</v>
      </c>
      <c r="H1887" t="n">
        <v>0</v>
      </c>
      <c r="I1887" t="n">
        <v>0</v>
      </c>
      <c r="J1887" t="n">
        <v>0</v>
      </c>
      <c r="K1887" t="n">
        <v>0</v>
      </c>
      <c r="L1887" t="n">
        <v>0</v>
      </c>
      <c r="M1887" t="n">
        <v>0</v>
      </c>
      <c r="N1887" t="n">
        <v>0</v>
      </c>
      <c r="O1887" t="n">
        <v>0</v>
      </c>
      <c r="P1887" t="n">
        <v>0</v>
      </c>
      <c r="Q1887" t="n">
        <v>0</v>
      </c>
      <c r="R1887" s="2" t="inlineStr"/>
    </row>
    <row r="1888" ht="15" customHeight="1">
      <c r="A1888" t="inlineStr">
        <is>
          <t>A 48782-2025</t>
        </is>
      </c>
      <c r="B1888" s="1" t="n">
        <v>45937.30981481481</v>
      </c>
      <c r="C1888" s="1" t="n">
        <v>45960</v>
      </c>
      <c r="D1888" t="inlineStr">
        <is>
          <t>VÄSTERNORRLANDS LÄN</t>
        </is>
      </c>
      <c r="E1888" t="inlineStr">
        <is>
          <t>ÖRNSKÖLDSVIK</t>
        </is>
      </c>
      <c r="F1888" t="inlineStr">
        <is>
          <t>Holmen skog AB</t>
        </is>
      </c>
      <c r="G1888" t="n">
        <v>1.5</v>
      </c>
      <c r="H1888" t="n">
        <v>0</v>
      </c>
      <c r="I1888" t="n">
        <v>0</v>
      </c>
      <c r="J1888" t="n">
        <v>0</v>
      </c>
      <c r="K1888" t="n">
        <v>0</v>
      </c>
      <c r="L1888" t="n">
        <v>0</v>
      </c>
      <c r="M1888" t="n">
        <v>0</v>
      </c>
      <c r="N1888" t="n">
        <v>0</v>
      </c>
      <c r="O1888" t="n">
        <v>0</v>
      </c>
      <c r="P1888" t="n">
        <v>0</v>
      </c>
      <c r="Q1888" t="n">
        <v>0</v>
      </c>
      <c r="R1888" s="2" t="inlineStr"/>
    </row>
    <row r="1889" ht="15" customHeight="1">
      <c r="A1889" t="inlineStr">
        <is>
          <t>A 3572-2024</t>
        </is>
      </c>
      <c r="B1889" s="1" t="n">
        <v>45320.65256944444</v>
      </c>
      <c r="C1889" s="1" t="n">
        <v>45960</v>
      </c>
      <c r="D1889" t="inlineStr">
        <is>
          <t>VÄSTERNORRLANDS LÄN</t>
        </is>
      </c>
      <c r="E1889" t="inlineStr">
        <is>
          <t>ÖRNSKÖLDSVIK</t>
        </is>
      </c>
      <c r="G1889" t="n">
        <v>2.8</v>
      </c>
      <c r="H1889" t="n">
        <v>0</v>
      </c>
      <c r="I1889" t="n">
        <v>0</v>
      </c>
      <c r="J1889" t="n">
        <v>0</v>
      </c>
      <c r="K1889" t="n">
        <v>0</v>
      </c>
      <c r="L1889" t="n">
        <v>0</v>
      </c>
      <c r="M1889" t="n">
        <v>0</v>
      </c>
      <c r="N1889" t="n">
        <v>0</v>
      </c>
      <c r="O1889" t="n">
        <v>0</v>
      </c>
      <c r="P1889" t="n">
        <v>0</v>
      </c>
      <c r="Q1889" t="n">
        <v>0</v>
      </c>
      <c r="R1889" s="2" t="inlineStr"/>
    </row>
    <row r="1890" ht="15" customHeight="1">
      <c r="A1890" t="inlineStr">
        <is>
          <t>A 8983-2025</t>
        </is>
      </c>
      <c r="B1890" s="1" t="n">
        <v>45713.53502314815</v>
      </c>
      <c r="C1890" s="1" t="n">
        <v>45960</v>
      </c>
      <c r="D1890" t="inlineStr">
        <is>
          <t>VÄSTERNORRLANDS LÄN</t>
        </is>
      </c>
      <c r="E1890" t="inlineStr">
        <is>
          <t>ÖRNSKÖLDSVIK</t>
        </is>
      </c>
      <c r="G1890" t="n">
        <v>3.6</v>
      </c>
      <c r="H1890" t="n">
        <v>0</v>
      </c>
      <c r="I1890" t="n">
        <v>0</v>
      </c>
      <c r="J1890" t="n">
        <v>0</v>
      </c>
      <c r="K1890" t="n">
        <v>0</v>
      </c>
      <c r="L1890" t="n">
        <v>0</v>
      </c>
      <c r="M1890" t="n">
        <v>0</v>
      </c>
      <c r="N1890" t="n">
        <v>0</v>
      </c>
      <c r="O1890" t="n">
        <v>0</v>
      </c>
      <c r="P1890" t="n">
        <v>0</v>
      </c>
      <c r="Q1890" t="n">
        <v>0</v>
      </c>
      <c r="R1890" s="2" t="inlineStr"/>
    </row>
    <row r="1891" ht="15" customHeight="1">
      <c r="A1891" t="inlineStr">
        <is>
          <t>A 36487-2024</t>
        </is>
      </c>
      <c r="B1891" s="1" t="n">
        <v>45537.3865625</v>
      </c>
      <c r="C1891" s="1" t="n">
        <v>45960</v>
      </c>
      <c r="D1891" t="inlineStr">
        <is>
          <t>VÄSTERNORRLANDS LÄN</t>
        </is>
      </c>
      <c r="E1891" t="inlineStr">
        <is>
          <t>ÖRNSKÖLDSVIK</t>
        </is>
      </c>
      <c r="G1891" t="n">
        <v>5.4</v>
      </c>
      <c r="H1891" t="n">
        <v>0</v>
      </c>
      <c r="I1891" t="n">
        <v>0</v>
      </c>
      <c r="J1891" t="n">
        <v>0</v>
      </c>
      <c r="K1891" t="n">
        <v>0</v>
      </c>
      <c r="L1891" t="n">
        <v>0</v>
      </c>
      <c r="M1891" t="n">
        <v>0</v>
      </c>
      <c r="N1891" t="n">
        <v>0</v>
      </c>
      <c r="O1891" t="n">
        <v>0</v>
      </c>
      <c r="P1891" t="n">
        <v>0</v>
      </c>
      <c r="Q1891" t="n">
        <v>0</v>
      </c>
      <c r="R1891" s="2" t="inlineStr"/>
    </row>
    <row r="1892" ht="15" customHeight="1">
      <c r="A1892" t="inlineStr">
        <is>
          <t>A 40153-2024</t>
        </is>
      </c>
      <c r="B1892" s="1" t="n">
        <v>45554.5266087963</v>
      </c>
      <c r="C1892" s="1" t="n">
        <v>45960</v>
      </c>
      <c r="D1892" t="inlineStr">
        <is>
          <t>VÄSTERNORRLANDS LÄN</t>
        </is>
      </c>
      <c r="E1892" t="inlineStr">
        <is>
          <t>ÖRNSKÖLDSVIK</t>
        </is>
      </c>
      <c r="F1892" t="inlineStr">
        <is>
          <t>Holmen skog AB</t>
        </is>
      </c>
      <c r="G1892" t="n">
        <v>2</v>
      </c>
      <c r="H1892" t="n">
        <v>0</v>
      </c>
      <c r="I1892" t="n">
        <v>0</v>
      </c>
      <c r="J1892" t="n">
        <v>0</v>
      </c>
      <c r="K1892" t="n">
        <v>0</v>
      </c>
      <c r="L1892" t="n">
        <v>0</v>
      </c>
      <c r="M1892" t="n">
        <v>0</v>
      </c>
      <c r="N1892" t="n">
        <v>0</v>
      </c>
      <c r="O1892" t="n">
        <v>0</v>
      </c>
      <c r="P1892" t="n">
        <v>0</v>
      </c>
      <c r="Q1892" t="n">
        <v>0</v>
      </c>
      <c r="R1892" s="2" t="inlineStr"/>
    </row>
    <row r="1893" ht="15" customHeight="1">
      <c r="A1893" t="inlineStr">
        <is>
          <t>A 48609-2024</t>
        </is>
      </c>
      <c r="B1893" s="1" t="n">
        <v>45593.45111111111</v>
      </c>
      <c r="C1893" s="1" t="n">
        <v>45960</v>
      </c>
      <c r="D1893" t="inlineStr">
        <is>
          <t>VÄSTERNORRLANDS LÄN</t>
        </is>
      </c>
      <c r="E1893" t="inlineStr">
        <is>
          <t>ÖRNSKÖLDSVIK</t>
        </is>
      </c>
      <c r="F1893" t="inlineStr">
        <is>
          <t>Holmen skog AB</t>
        </is>
      </c>
      <c r="G1893" t="n">
        <v>1.2</v>
      </c>
      <c r="H1893" t="n">
        <v>0</v>
      </c>
      <c r="I1893" t="n">
        <v>0</v>
      </c>
      <c r="J1893" t="n">
        <v>0</v>
      </c>
      <c r="K1893" t="n">
        <v>0</v>
      </c>
      <c r="L1893" t="n">
        <v>0</v>
      </c>
      <c r="M1893" t="n">
        <v>0</v>
      </c>
      <c r="N1893" t="n">
        <v>0</v>
      </c>
      <c r="O1893" t="n">
        <v>0</v>
      </c>
      <c r="P1893" t="n">
        <v>0</v>
      </c>
      <c r="Q1893" t="n">
        <v>0</v>
      </c>
      <c r="R1893" s="2" t="inlineStr"/>
    </row>
    <row r="1894" ht="15" customHeight="1">
      <c r="A1894" t="inlineStr">
        <is>
          <t>A 40037-2025</t>
        </is>
      </c>
      <c r="B1894" s="1" t="n">
        <v>45894.39153935185</v>
      </c>
      <c r="C1894" s="1" t="n">
        <v>45960</v>
      </c>
      <c r="D1894" t="inlineStr">
        <is>
          <t>VÄSTERNORRLANDS LÄN</t>
        </is>
      </c>
      <c r="E1894" t="inlineStr">
        <is>
          <t>ÖRNSKÖLDSVIK</t>
        </is>
      </c>
      <c r="F1894" t="inlineStr">
        <is>
          <t>Holmen skog AB</t>
        </is>
      </c>
      <c r="G1894" t="n">
        <v>4.6</v>
      </c>
      <c r="H1894" t="n">
        <v>0</v>
      </c>
      <c r="I1894" t="n">
        <v>0</v>
      </c>
      <c r="J1894" t="n">
        <v>0</v>
      </c>
      <c r="K1894" t="n">
        <v>0</v>
      </c>
      <c r="L1894" t="n">
        <v>0</v>
      </c>
      <c r="M1894" t="n">
        <v>0</v>
      </c>
      <c r="N1894" t="n">
        <v>0</v>
      </c>
      <c r="O1894" t="n">
        <v>0</v>
      </c>
      <c r="P1894" t="n">
        <v>0</v>
      </c>
      <c r="Q1894" t="n">
        <v>0</v>
      </c>
      <c r="R1894" s="2" t="inlineStr"/>
    </row>
    <row r="1895" ht="15" customHeight="1">
      <c r="A1895" t="inlineStr">
        <is>
          <t>A 28169-2024</t>
        </is>
      </c>
      <c r="B1895" s="1" t="n">
        <v>45476.94462962963</v>
      </c>
      <c r="C1895" s="1" t="n">
        <v>45960</v>
      </c>
      <c r="D1895" t="inlineStr">
        <is>
          <t>VÄSTERNORRLANDS LÄN</t>
        </is>
      </c>
      <c r="E1895" t="inlineStr">
        <is>
          <t>ÖRNSKÖLDSVIK</t>
        </is>
      </c>
      <c r="F1895" t="inlineStr">
        <is>
          <t>SCA</t>
        </is>
      </c>
      <c r="G1895" t="n">
        <v>7.8</v>
      </c>
      <c r="H1895" t="n">
        <v>0</v>
      </c>
      <c r="I1895" t="n">
        <v>0</v>
      </c>
      <c r="J1895" t="n">
        <v>0</v>
      </c>
      <c r="K1895" t="n">
        <v>0</v>
      </c>
      <c r="L1895" t="n">
        <v>0</v>
      </c>
      <c r="M1895" t="n">
        <v>0</v>
      </c>
      <c r="N1895" t="n">
        <v>0</v>
      </c>
      <c r="O1895" t="n">
        <v>0</v>
      </c>
      <c r="P1895" t="n">
        <v>0</v>
      </c>
      <c r="Q1895" t="n">
        <v>0</v>
      </c>
      <c r="R1895" s="2" t="inlineStr"/>
    </row>
    <row r="1896" ht="15" customHeight="1">
      <c r="A1896" t="inlineStr">
        <is>
          <t>A 5765-2025</t>
        </is>
      </c>
      <c r="B1896" s="1" t="n">
        <v>45694.57601851852</v>
      </c>
      <c r="C1896" s="1" t="n">
        <v>45960</v>
      </c>
      <c r="D1896" t="inlineStr">
        <is>
          <t>VÄSTERNORRLANDS LÄN</t>
        </is>
      </c>
      <c r="E1896" t="inlineStr">
        <is>
          <t>ÖRNSKÖLDSVIK</t>
        </is>
      </c>
      <c r="G1896" t="n">
        <v>1.2</v>
      </c>
      <c r="H1896" t="n">
        <v>0</v>
      </c>
      <c r="I1896" t="n">
        <v>0</v>
      </c>
      <c r="J1896" t="n">
        <v>0</v>
      </c>
      <c r="K1896" t="n">
        <v>0</v>
      </c>
      <c r="L1896" t="n">
        <v>0</v>
      </c>
      <c r="M1896" t="n">
        <v>0</v>
      </c>
      <c r="N1896" t="n">
        <v>0</v>
      </c>
      <c r="O1896" t="n">
        <v>0</v>
      </c>
      <c r="P1896" t="n">
        <v>0</v>
      </c>
      <c r="Q1896" t="n">
        <v>0</v>
      </c>
      <c r="R1896" s="2" t="inlineStr"/>
    </row>
    <row r="1897" ht="15" customHeight="1">
      <c r="A1897" t="inlineStr">
        <is>
          <t>A 37133-2024</t>
        </is>
      </c>
      <c r="B1897" s="1" t="n">
        <v>45539.57289351852</v>
      </c>
      <c r="C1897" s="1" t="n">
        <v>45960</v>
      </c>
      <c r="D1897" t="inlineStr">
        <is>
          <t>VÄSTERNORRLANDS LÄN</t>
        </is>
      </c>
      <c r="E1897" t="inlineStr">
        <is>
          <t>ÖRNSKÖLDSVIK</t>
        </is>
      </c>
      <c r="F1897" t="inlineStr">
        <is>
          <t>Holmen skog AB</t>
        </is>
      </c>
      <c r="G1897" t="n">
        <v>2</v>
      </c>
      <c r="H1897" t="n">
        <v>0</v>
      </c>
      <c r="I1897" t="n">
        <v>0</v>
      </c>
      <c r="J1897" t="n">
        <v>0</v>
      </c>
      <c r="K1897" t="n">
        <v>0</v>
      </c>
      <c r="L1897" t="n">
        <v>0</v>
      </c>
      <c r="M1897" t="n">
        <v>0</v>
      </c>
      <c r="N1897" t="n">
        <v>0</v>
      </c>
      <c r="O1897" t="n">
        <v>0</v>
      </c>
      <c r="P1897" t="n">
        <v>0</v>
      </c>
      <c r="Q1897" t="n">
        <v>0</v>
      </c>
      <c r="R1897" s="2" t="inlineStr"/>
    </row>
    <row r="1898" ht="15" customHeight="1">
      <c r="A1898" t="inlineStr">
        <is>
          <t>A 53689-2023</t>
        </is>
      </c>
      <c r="B1898" s="1" t="n">
        <v>45230</v>
      </c>
      <c r="C1898" s="1" t="n">
        <v>45960</v>
      </c>
      <c r="D1898" t="inlineStr">
        <is>
          <t>VÄSTERNORRLANDS LÄN</t>
        </is>
      </c>
      <c r="E1898" t="inlineStr">
        <is>
          <t>ÖRNSKÖLDSVIK</t>
        </is>
      </c>
      <c r="G1898" t="n">
        <v>1.8</v>
      </c>
      <c r="H1898" t="n">
        <v>0</v>
      </c>
      <c r="I1898" t="n">
        <v>0</v>
      </c>
      <c r="J1898" t="n">
        <v>0</v>
      </c>
      <c r="K1898" t="n">
        <v>0</v>
      </c>
      <c r="L1898" t="n">
        <v>0</v>
      </c>
      <c r="M1898" t="n">
        <v>0</v>
      </c>
      <c r="N1898" t="n">
        <v>0</v>
      </c>
      <c r="O1898" t="n">
        <v>0</v>
      </c>
      <c r="P1898" t="n">
        <v>0</v>
      </c>
      <c r="Q1898" t="n">
        <v>0</v>
      </c>
      <c r="R1898" s="2" t="inlineStr"/>
    </row>
    <row r="1899" ht="15" customHeight="1">
      <c r="A1899" t="inlineStr">
        <is>
          <t>A 40478-2025</t>
        </is>
      </c>
      <c r="B1899" s="1" t="n">
        <v>45895.71155092592</v>
      </c>
      <c r="C1899" s="1" t="n">
        <v>45960</v>
      </c>
      <c r="D1899" t="inlineStr">
        <is>
          <t>VÄSTERNORRLANDS LÄN</t>
        </is>
      </c>
      <c r="E1899" t="inlineStr">
        <is>
          <t>ÖRNSKÖLDSVIK</t>
        </is>
      </c>
      <c r="F1899" t="inlineStr">
        <is>
          <t>Holmen skog AB</t>
        </is>
      </c>
      <c r="G1899" t="n">
        <v>2.1</v>
      </c>
      <c r="H1899" t="n">
        <v>0</v>
      </c>
      <c r="I1899" t="n">
        <v>0</v>
      </c>
      <c r="J1899" t="n">
        <v>0</v>
      </c>
      <c r="K1899" t="n">
        <v>0</v>
      </c>
      <c r="L1899" t="n">
        <v>0</v>
      </c>
      <c r="M1899" t="n">
        <v>0</v>
      </c>
      <c r="N1899" t="n">
        <v>0</v>
      </c>
      <c r="O1899" t="n">
        <v>0</v>
      </c>
      <c r="P1899" t="n">
        <v>0</v>
      </c>
      <c r="Q1899" t="n">
        <v>0</v>
      </c>
      <c r="R1899" s="2" t="inlineStr"/>
    </row>
    <row r="1900" ht="15" customHeight="1">
      <c r="A1900" t="inlineStr">
        <is>
          <t>A 52719-2024</t>
        </is>
      </c>
      <c r="B1900" s="1" t="n">
        <v>45610.43710648148</v>
      </c>
      <c r="C1900" s="1" t="n">
        <v>45960</v>
      </c>
      <c r="D1900" t="inlineStr">
        <is>
          <t>VÄSTERNORRLANDS LÄN</t>
        </is>
      </c>
      <c r="E1900" t="inlineStr">
        <is>
          <t>ÖRNSKÖLDSVIK</t>
        </is>
      </c>
      <c r="F1900" t="inlineStr">
        <is>
          <t>Holmen skog AB</t>
        </is>
      </c>
      <c r="G1900" t="n">
        <v>0.5</v>
      </c>
      <c r="H1900" t="n">
        <v>0</v>
      </c>
      <c r="I1900" t="n">
        <v>0</v>
      </c>
      <c r="J1900" t="n">
        <v>0</v>
      </c>
      <c r="K1900" t="n">
        <v>0</v>
      </c>
      <c r="L1900" t="n">
        <v>0</v>
      </c>
      <c r="M1900" t="n">
        <v>0</v>
      </c>
      <c r="N1900" t="n">
        <v>0</v>
      </c>
      <c r="O1900" t="n">
        <v>0</v>
      </c>
      <c r="P1900" t="n">
        <v>0</v>
      </c>
      <c r="Q1900" t="n">
        <v>0</v>
      </c>
      <c r="R1900" s="2" t="inlineStr"/>
    </row>
    <row r="1901" ht="15" customHeight="1">
      <c r="A1901" t="inlineStr">
        <is>
          <t>A 48698-2024</t>
        </is>
      </c>
      <c r="B1901" s="1" t="n">
        <v>45593.51137731481</v>
      </c>
      <c r="C1901" s="1" t="n">
        <v>45960</v>
      </c>
      <c r="D1901" t="inlineStr">
        <is>
          <t>VÄSTERNORRLANDS LÄN</t>
        </is>
      </c>
      <c r="E1901" t="inlineStr">
        <is>
          <t>ÖRNSKÖLDSVIK</t>
        </is>
      </c>
      <c r="F1901" t="inlineStr">
        <is>
          <t>Holmen skog AB</t>
        </is>
      </c>
      <c r="G1901" t="n">
        <v>2.3</v>
      </c>
      <c r="H1901" t="n">
        <v>0</v>
      </c>
      <c r="I1901" t="n">
        <v>0</v>
      </c>
      <c r="J1901" t="n">
        <v>0</v>
      </c>
      <c r="K1901" t="n">
        <v>0</v>
      </c>
      <c r="L1901" t="n">
        <v>0</v>
      </c>
      <c r="M1901" t="n">
        <v>0</v>
      </c>
      <c r="N1901" t="n">
        <v>0</v>
      </c>
      <c r="O1901" t="n">
        <v>0</v>
      </c>
      <c r="P1901" t="n">
        <v>0</v>
      </c>
      <c r="Q1901" t="n">
        <v>0</v>
      </c>
      <c r="R1901" s="2" t="inlineStr"/>
    </row>
    <row r="1902" ht="15" customHeight="1">
      <c r="A1902" t="inlineStr">
        <is>
          <t>A 48665-2025</t>
        </is>
      </c>
      <c r="B1902" s="1" t="n">
        <v>45936.57366898148</v>
      </c>
      <c r="C1902" s="1" t="n">
        <v>45960</v>
      </c>
      <c r="D1902" t="inlineStr">
        <is>
          <t>VÄSTERNORRLANDS LÄN</t>
        </is>
      </c>
      <c r="E1902" t="inlineStr">
        <is>
          <t>ÖRNSKÖLDSVIK</t>
        </is>
      </c>
      <c r="G1902" t="n">
        <v>2.1</v>
      </c>
      <c r="H1902" t="n">
        <v>0</v>
      </c>
      <c r="I1902" t="n">
        <v>0</v>
      </c>
      <c r="J1902" t="n">
        <v>0</v>
      </c>
      <c r="K1902" t="n">
        <v>0</v>
      </c>
      <c r="L1902" t="n">
        <v>0</v>
      </c>
      <c r="M1902" t="n">
        <v>0</v>
      </c>
      <c r="N1902" t="n">
        <v>0</v>
      </c>
      <c r="O1902" t="n">
        <v>0</v>
      </c>
      <c r="P1902" t="n">
        <v>0</v>
      </c>
      <c r="Q1902" t="n">
        <v>0</v>
      </c>
      <c r="R1902" s="2" t="inlineStr"/>
    </row>
    <row r="1903" ht="15" customHeight="1">
      <c r="A1903" t="inlineStr">
        <is>
          <t>A 26395-2024</t>
        </is>
      </c>
      <c r="B1903" s="1" t="n">
        <v>45469.43778935185</v>
      </c>
      <c r="C1903" s="1" t="n">
        <v>45960</v>
      </c>
      <c r="D1903" t="inlineStr">
        <is>
          <t>VÄSTERNORRLANDS LÄN</t>
        </is>
      </c>
      <c r="E1903" t="inlineStr">
        <is>
          <t>ÖRNSKÖLDSVIK</t>
        </is>
      </c>
      <c r="F1903" t="inlineStr">
        <is>
          <t>Holmen skog AB</t>
        </is>
      </c>
      <c r="G1903" t="n">
        <v>2.8</v>
      </c>
      <c r="H1903" t="n">
        <v>0</v>
      </c>
      <c r="I1903" t="n">
        <v>0</v>
      </c>
      <c r="J1903" t="n">
        <v>0</v>
      </c>
      <c r="K1903" t="n">
        <v>0</v>
      </c>
      <c r="L1903" t="n">
        <v>0</v>
      </c>
      <c r="M1903" t="n">
        <v>0</v>
      </c>
      <c r="N1903" t="n">
        <v>0</v>
      </c>
      <c r="O1903" t="n">
        <v>0</v>
      </c>
      <c r="P1903" t="n">
        <v>0</v>
      </c>
      <c r="Q1903" t="n">
        <v>0</v>
      </c>
      <c r="R1903" s="2" t="inlineStr"/>
    </row>
    <row r="1904" ht="15" customHeight="1">
      <c r="A1904" t="inlineStr">
        <is>
          <t>A 33368-2024</t>
        </is>
      </c>
      <c r="B1904" s="1" t="n">
        <v>45519</v>
      </c>
      <c r="C1904" s="1" t="n">
        <v>45960</v>
      </c>
      <c r="D1904" t="inlineStr">
        <is>
          <t>VÄSTERNORRLANDS LÄN</t>
        </is>
      </c>
      <c r="E1904" t="inlineStr">
        <is>
          <t>ÖRNSKÖLDSVIK</t>
        </is>
      </c>
      <c r="F1904" t="inlineStr">
        <is>
          <t>Holmen skog AB</t>
        </is>
      </c>
      <c r="G1904" t="n">
        <v>1.3</v>
      </c>
      <c r="H1904" t="n">
        <v>0</v>
      </c>
      <c r="I1904" t="n">
        <v>0</v>
      </c>
      <c r="J1904" t="n">
        <v>0</v>
      </c>
      <c r="K1904" t="n">
        <v>0</v>
      </c>
      <c r="L1904" t="n">
        <v>0</v>
      </c>
      <c r="M1904" t="n">
        <v>0</v>
      </c>
      <c r="N1904" t="n">
        <v>0</v>
      </c>
      <c r="O1904" t="n">
        <v>0</v>
      </c>
      <c r="P1904" t="n">
        <v>0</v>
      </c>
      <c r="Q1904" t="n">
        <v>0</v>
      </c>
      <c r="R1904" s="2" t="inlineStr"/>
    </row>
    <row r="1905" ht="15" customHeight="1">
      <c r="A1905" t="inlineStr">
        <is>
          <t>A 24324-2024</t>
        </is>
      </c>
      <c r="B1905" s="1" t="n">
        <v>45457</v>
      </c>
      <c r="C1905" s="1" t="n">
        <v>45960</v>
      </c>
      <c r="D1905" t="inlineStr">
        <is>
          <t>VÄSTERNORRLANDS LÄN</t>
        </is>
      </c>
      <c r="E1905" t="inlineStr">
        <is>
          <t>ÖRNSKÖLDSVIK</t>
        </is>
      </c>
      <c r="G1905" t="n">
        <v>6.9</v>
      </c>
      <c r="H1905" t="n">
        <v>0</v>
      </c>
      <c r="I1905" t="n">
        <v>0</v>
      </c>
      <c r="J1905" t="n">
        <v>0</v>
      </c>
      <c r="K1905" t="n">
        <v>0</v>
      </c>
      <c r="L1905" t="n">
        <v>0</v>
      </c>
      <c r="M1905" t="n">
        <v>0</v>
      </c>
      <c r="N1905" t="n">
        <v>0</v>
      </c>
      <c r="O1905" t="n">
        <v>0</v>
      </c>
      <c r="P1905" t="n">
        <v>0</v>
      </c>
      <c r="Q1905" t="n">
        <v>0</v>
      </c>
      <c r="R1905" s="2" t="inlineStr"/>
    </row>
    <row r="1906" ht="15" customHeight="1">
      <c r="A1906" t="inlineStr">
        <is>
          <t>A 37659-2024</t>
        </is>
      </c>
      <c r="B1906" s="1" t="n">
        <v>45541.56174768518</v>
      </c>
      <c r="C1906" s="1" t="n">
        <v>45960</v>
      </c>
      <c r="D1906" t="inlineStr">
        <is>
          <t>VÄSTERNORRLANDS LÄN</t>
        </is>
      </c>
      <c r="E1906" t="inlineStr">
        <is>
          <t>ÖRNSKÖLDSVIK</t>
        </is>
      </c>
      <c r="F1906" t="inlineStr">
        <is>
          <t>Holmen skog AB</t>
        </is>
      </c>
      <c r="G1906" t="n">
        <v>0.1</v>
      </c>
      <c r="H1906" t="n">
        <v>0</v>
      </c>
      <c r="I1906" t="n">
        <v>0</v>
      </c>
      <c r="J1906" t="n">
        <v>0</v>
      </c>
      <c r="K1906" t="n">
        <v>0</v>
      </c>
      <c r="L1906" t="n">
        <v>0</v>
      </c>
      <c r="M1906" t="n">
        <v>0</v>
      </c>
      <c r="N1906" t="n">
        <v>0</v>
      </c>
      <c r="O1906" t="n">
        <v>0</v>
      </c>
      <c r="P1906" t="n">
        <v>0</v>
      </c>
      <c r="Q1906" t="n">
        <v>0</v>
      </c>
      <c r="R1906" s="2" t="inlineStr"/>
    </row>
    <row r="1907" ht="15" customHeight="1">
      <c r="A1907" t="inlineStr">
        <is>
          <t>A 47667-2023</t>
        </is>
      </c>
      <c r="B1907" s="1" t="n">
        <v>45203</v>
      </c>
      <c r="C1907" s="1" t="n">
        <v>45960</v>
      </c>
      <c r="D1907" t="inlineStr">
        <is>
          <t>VÄSTERNORRLANDS LÄN</t>
        </is>
      </c>
      <c r="E1907" t="inlineStr">
        <is>
          <t>ÖRNSKÖLDSVIK</t>
        </is>
      </c>
      <c r="F1907" t="inlineStr">
        <is>
          <t>Holmen skog AB</t>
        </is>
      </c>
      <c r="G1907" t="n">
        <v>0.7</v>
      </c>
      <c r="H1907" t="n">
        <v>0</v>
      </c>
      <c r="I1907" t="n">
        <v>0</v>
      </c>
      <c r="J1907" t="n">
        <v>0</v>
      </c>
      <c r="K1907" t="n">
        <v>0</v>
      </c>
      <c r="L1907" t="n">
        <v>0</v>
      </c>
      <c r="M1907" t="n">
        <v>0</v>
      </c>
      <c r="N1907" t="n">
        <v>0</v>
      </c>
      <c r="O1907" t="n">
        <v>0</v>
      </c>
      <c r="P1907" t="n">
        <v>0</v>
      </c>
      <c r="Q1907" t="n">
        <v>0</v>
      </c>
      <c r="R1907" s="2" t="inlineStr"/>
    </row>
    <row r="1908" ht="15" customHeight="1">
      <c r="A1908" t="inlineStr">
        <is>
          <t>A 41045-2024</t>
        </is>
      </c>
      <c r="B1908" s="1" t="n">
        <v>45559.36673611111</v>
      </c>
      <c r="C1908" s="1" t="n">
        <v>45960</v>
      </c>
      <c r="D1908" t="inlineStr">
        <is>
          <t>VÄSTERNORRLANDS LÄN</t>
        </is>
      </c>
      <c r="E1908" t="inlineStr">
        <is>
          <t>ÖRNSKÖLDSVIK</t>
        </is>
      </c>
      <c r="G1908" t="n">
        <v>1</v>
      </c>
      <c r="H1908" t="n">
        <v>0</v>
      </c>
      <c r="I1908" t="n">
        <v>0</v>
      </c>
      <c r="J1908" t="n">
        <v>0</v>
      </c>
      <c r="K1908" t="n">
        <v>0</v>
      </c>
      <c r="L1908" t="n">
        <v>0</v>
      </c>
      <c r="M1908" t="n">
        <v>0</v>
      </c>
      <c r="N1908" t="n">
        <v>0</v>
      </c>
      <c r="O1908" t="n">
        <v>0</v>
      </c>
      <c r="P1908" t="n">
        <v>0</v>
      </c>
      <c r="Q1908" t="n">
        <v>0</v>
      </c>
      <c r="R1908" s="2" t="inlineStr"/>
    </row>
    <row r="1909" ht="15" customHeight="1">
      <c r="A1909" t="inlineStr">
        <is>
          <t>A 25151-2023</t>
        </is>
      </c>
      <c r="B1909" s="1" t="n">
        <v>45086</v>
      </c>
      <c r="C1909" s="1" t="n">
        <v>45960</v>
      </c>
      <c r="D1909" t="inlineStr">
        <is>
          <t>VÄSTERNORRLANDS LÄN</t>
        </is>
      </c>
      <c r="E1909" t="inlineStr">
        <is>
          <t>ÖRNSKÖLDSVIK</t>
        </is>
      </c>
      <c r="G1909" t="n">
        <v>3.7</v>
      </c>
      <c r="H1909" t="n">
        <v>0</v>
      </c>
      <c r="I1909" t="n">
        <v>0</v>
      </c>
      <c r="J1909" t="n">
        <v>0</v>
      </c>
      <c r="K1909" t="n">
        <v>0</v>
      </c>
      <c r="L1909" t="n">
        <v>0</v>
      </c>
      <c r="M1909" t="n">
        <v>0</v>
      </c>
      <c r="N1909" t="n">
        <v>0</v>
      </c>
      <c r="O1909" t="n">
        <v>0</v>
      </c>
      <c r="P1909" t="n">
        <v>0</v>
      </c>
      <c r="Q1909" t="n">
        <v>0</v>
      </c>
      <c r="R1909" s="2" t="inlineStr"/>
    </row>
    <row r="1910" ht="15" customHeight="1">
      <c r="A1910" t="inlineStr">
        <is>
          <t>A 40259-2025</t>
        </is>
      </c>
      <c r="B1910" s="1" t="n">
        <v>45895.33097222223</v>
      </c>
      <c r="C1910" s="1" t="n">
        <v>45960</v>
      </c>
      <c r="D1910" t="inlineStr">
        <is>
          <t>VÄSTERNORRLANDS LÄN</t>
        </is>
      </c>
      <c r="E1910" t="inlineStr">
        <is>
          <t>ÖRNSKÖLDSVIK</t>
        </is>
      </c>
      <c r="F1910" t="inlineStr">
        <is>
          <t>Holmen skog AB</t>
        </is>
      </c>
      <c r="G1910" t="n">
        <v>0.9</v>
      </c>
      <c r="H1910" t="n">
        <v>0</v>
      </c>
      <c r="I1910" t="n">
        <v>0</v>
      </c>
      <c r="J1910" t="n">
        <v>0</v>
      </c>
      <c r="K1910" t="n">
        <v>0</v>
      </c>
      <c r="L1910" t="n">
        <v>0</v>
      </c>
      <c r="M1910" t="n">
        <v>0</v>
      </c>
      <c r="N1910" t="n">
        <v>0</v>
      </c>
      <c r="O1910" t="n">
        <v>0</v>
      </c>
      <c r="P1910" t="n">
        <v>0</v>
      </c>
      <c r="Q1910" t="n">
        <v>0</v>
      </c>
      <c r="R1910" s="2" t="inlineStr"/>
    </row>
    <row r="1911" ht="15" customHeight="1">
      <c r="A1911" t="inlineStr">
        <is>
          <t>A 53003-2021</t>
        </is>
      </c>
      <c r="B1911" s="1" t="n">
        <v>44467.64587962963</v>
      </c>
      <c r="C1911" s="1" t="n">
        <v>45960</v>
      </c>
      <c r="D1911" t="inlineStr">
        <is>
          <t>VÄSTERNORRLANDS LÄN</t>
        </is>
      </c>
      <c r="E1911" t="inlineStr">
        <is>
          <t>ÖRNSKÖLDSVIK</t>
        </is>
      </c>
      <c r="G1911" t="n">
        <v>2.5</v>
      </c>
      <c r="H1911" t="n">
        <v>0</v>
      </c>
      <c r="I1911" t="n">
        <v>0</v>
      </c>
      <c r="J1911" t="n">
        <v>0</v>
      </c>
      <c r="K1911" t="n">
        <v>0</v>
      </c>
      <c r="L1911" t="n">
        <v>0</v>
      </c>
      <c r="M1911" t="n">
        <v>0</v>
      </c>
      <c r="N1911" t="n">
        <v>0</v>
      </c>
      <c r="O1911" t="n">
        <v>0</v>
      </c>
      <c r="P1911" t="n">
        <v>0</v>
      </c>
      <c r="Q1911" t="n">
        <v>0</v>
      </c>
      <c r="R1911" s="2" t="inlineStr"/>
    </row>
    <row r="1912" ht="15" customHeight="1">
      <c r="A1912" t="inlineStr">
        <is>
          <t>A 57045-2024</t>
        </is>
      </c>
      <c r="B1912" s="1" t="n">
        <v>45629.33137731482</v>
      </c>
      <c r="C1912" s="1" t="n">
        <v>45960</v>
      </c>
      <c r="D1912" t="inlineStr">
        <is>
          <t>VÄSTERNORRLANDS LÄN</t>
        </is>
      </c>
      <c r="E1912" t="inlineStr">
        <is>
          <t>ÖRNSKÖLDSVIK</t>
        </is>
      </c>
      <c r="G1912" t="n">
        <v>4.9</v>
      </c>
      <c r="H1912" t="n">
        <v>0</v>
      </c>
      <c r="I1912" t="n">
        <v>0</v>
      </c>
      <c r="J1912" t="n">
        <v>0</v>
      </c>
      <c r="K1912" t="n">
        <v>0</v>
      </c>
      <c r="L1912" t="n">
        <v>0</v>
      </c>
      <c r="M1912" t="n">
        <v>0</v>
      </c>
      <c r="N1912" t="n">
        <v>0</v>
      </c>
      <c r="O1912" t="n">
        <v>0</v>
      </c>
      <c r="P1912" t="n">
        <v>0</v>
      </c>
      <c r="Q1912" t="n">
        <v>0</v>
      </c>
      <c r="R1912" s="2" t="inlineStr"/>
    </row>
    <row r="1913" ht="15" customHeight="1">
      <c r="A1913" t="inlineStr">
        <is>
          <t>A 48810-2025</t>
        </is>
      </c>
      <c r="B1913" s="1" t="n">
        <v>45937.35652777777</v>
      </c>
      <c r="C1913" s="1" t="n">
        <v>45960</v>
      </c>
      <c r="D1913" t="inlineStr">
        <is>
          <t>VÄSTERNORRLANDS LÄN</t>
        </is>
      </c>
      <c r="E1913" t="inlineStr">
        <is>
          <t>ÖRNSKÖLDSVIK</t>
        </is>
      </c>
      <c r="G1913" t="n">
        <v>0.4</v>
      </c>
      <c r="H1913" t="n">
        <v>0</v>
      </c>
      <c r="I1913" t="n">
        <v>0</v>
      </c>
      <c r="J1913" t="n">
        <v>0</v>
      </c>
      <c r="K1913" t="n">
        <v>0</v>
      </c>
      <c r="L1913" t="n">
        <v>0</v>
      </c>
      <c r="M1913" t="n">
        <v>0</v>
      </c>
      <c r="N1913" t="n">
        <v>0</v>
      </c>
      <c r="O1913" t="n">
        <v>0</v>
      </c>
      <c r="P1913" t="n">
        <v>0</v>
      </c>
      <c r="Q1913" t="n">
        <v>0</v>
      </c>
      <c r="R1913" s="2" t="inlineStr"/>
    </row>
    <row r="1914" ht="15" customHeight="1">
      <c r="A1914" t="inlineStr">
        <is>
          <t>A 48863-2025</t>
        </is>
      </c>
      <c r="B1914" s="1" t="n">
        <v>45937.44482638889</v>
      </c>
      <c r="C1914" s="1" t="n">
        <v>45960</v>
      </c>
      <c r="D1914" t="inlineStr">
        <is>
          <t>VÄSTERNORRLANDS LÄN</t>
        </is>
      </c>
      <c r="E1914" t="inlineStr">
        <is>
          <t>ÖRNSKÖLDSVIK</t>
        </is>
      </c>
      <c r="G1914" t="n">
        <v>6</v>
      </c>
      <c r="H1914" t="n">
        <v>0</v>
      </c>
      <c r="I1914" t="n">
        <v>0</v>
      </c>
      <c r="J1914" t="n">
        <v>0</v>
      </c>
      <c r="K1914" t="n">
        <v>0</v>
      </c>
      <c r="L1914" t="n">
        <v>0</v>
      </c>
      <c r="M1914" t="n">
        <v>0</v>
      </c>
      <c r="N1914" t="n">
        <v>0</v>
      </c>
      <c r="O1914" t="n">
        <v>0</v>
      </c>
      <c r="P1914" t="n">
        <v>0</v>
      </c>
      <c r="Q1914" t="n">
        <v>0</v>
      </c>
      <c r="R1914" s="2" t="inlineStr"/>
    </row>
    <row r="1915" ht="15" customHeight="1">
      <c r="A1915" t="inlineStr">
        <is>
          <t>A 34563-2024</t>
        </is>
      </c>
      <c r="B1915" s="1" t="n">
        <v>45526.32954861111</v>
      </c>
      <c r="C1915" s="1" t="n">
        <v>45960</v>
      </c>
      <c r="D1915" t="inlineStr">
        <is>
          <t>VÄSTERNORRLANDS LÄN</t>
        </is>
      </c>
      <c r="E1915" t="inlineStr">
        <is>
          <t>ÖRNSKÖLDSVIK</t>
        </is>
      </c>
      <c r="F1915" t="inlineStr">
        <is>
          <t>Holmen skog AB</t>
        </is>
      </c>
      <c r="G1915" t="n">
        <v>3</v>
      </c>
      <c r="H1915" t="n">
        <v>0</v>
      </c>
      <c r="I1915" t="n">
        <v>0</v>
      </c>
      <c r="J1915" t="n">
        <v>0</v>
      </c>
      <c r="K1915" t="n">
        <v>0</v>
      </c>
      <c r="L1915" t="n">
        <v>0</v>
      </c>
      <c r="M1915" t="n">
        <v>0</v>
      </c>
      <c r="N1915" t="n">
        <v>0</v>
      </c>
      <c r="O1915" t="n">
        <v>0</v>
      </c>
      <c r="P1915" t="n">
        <v>0</v>
      </c>
      <c r="Q1915" t="n">
        <v>0</v>
      </c>
      <c r="R1915" s="2" t="inlineStr"/>
    </row>
    <row r="1916" ht="15" customHeight="1">
      <c r="A1916" t="inlineStr">
        <is>
          <t>A 40205-2025</t>
        </is>
      </c>
      <c r="B1916" s="1" t="n">
        <v>45894.67706018518</v>
      </c>
      <c r="C1916" s="1" t="n">
        <v>45960</v>
      </c>
      <c r="D1916" t="inlineStr">
        <is>
          <t>VÄSTERNORRLANDS LÄN</t>
        </is>
      </c>
      <c r="E1916" t="inlineStr">
        <is>
          <t>ÖRNSKÖLDSVIK</t>
        </is>
      </c>
      <c r="F1916" t="inlineStr">
        <is>
          <t>Holmen skog AB</t>
        </is>
      </c>
      <c r="G1916" t="n">
        <v>3.3</v>
      </c>
      <c r="H1916" t="n">
        <v>0</v>
      </c>
      <c r="I1916" t="n">
        <v>0</v>
      </c>
      <c r="J1916" t="n">
        <v>0</v>
      </c>
      <c r="K1916" t="n">
        <v>0</v>
      </c>
      <c r="L1916" t="n">
        <v>0</v>
      </c>
      <c r="M1916" t="n">
        <v>0</v>
      </c>
      <c r="N1916" t="n">
        <v>0</v>
      </c>
      <c r="O1916" t="n">
        <v>0</v>
      </c>
      <c r="P1916" t="n">
        <v>0</v>
      </c>
      <c r="Q1916" t="n">
        <v>0</v>
      </c>
      <c r="R1916" s="2" t="inlineStr"/>
    </row>
    <row r="1917" ht="15" customHeight="1">
      <c r="A1917" t="inlineStr">
        <is>
          <t>A 18239-2024</t>
        </is>
      </c>
      <c r="B1917" s="1" t="n">
        <v>45420.96635416667</v>
      </c>
      <c r="C1917" s="1" t="n">
        <v>45960</v>
      </c>
      <c r="D1917" t="inlineStr">
        <is>
          <t>VÄSTERNORRLANDS LÄN</t>
        </is>
      </c>
      <c r="E1917" t="inlineStr">
        <is>
          <t>ÖRNSKÖLDSVIK</t>
        </is>
      </c>
      <c r="F1917" t="inlineStr">
        <is>
          <t>SCA</t>
        </is>
      </c>
      <c r="G1917" t="n">
        <v>2.9</v>
      </c>
      <c r="H1917" t="n">
        <v>0</v>
      </c>
      <c r="I1917" t="n">
        <v>0</v>
      </c>
      <c r="J1917" t="n">
        <v>0</v>
      </c>
      <c r="K1917" t="n">
        <v>0</v>
      </c>
      <c r="L1917" t="n">
        <v>0</v>
      </c>
      <c r="M1917" t="n">
        <v>0</v>
      </c>
      <c r="N1917" t="n">
        <v>0</v>
      </c>
      <c r="O1917" t="n">
        <v>0</v>
      </c>
      <c r="P1917" t="n">
        <v>0</v>
      </c>
      <c r="Q1917" t="n">
        <v>0</v>
      </c>
      <c r="R1917" s="2" t="inlineStr"/>
    </row>
    <row r="1918" ht="15" customHeight="1">
      <c r="A1918" t="inlineStr">
        <is>
          <t>A 61339-2024</t>
        </is>
      </c>
      <c r="B1918" s="1" t="n">
        <v>45646.36876157407</v>
      </c>
      <c r="C1918" s="1" t="n">
        <v>45960</v>
      </c>
      <c r="D1918" t="inlineStr">
        <is>
          <t>VÄSTERNORRLANDS LÄN</t>
        </is>
      </c>
      <c r="E1918" t="inlineStr">
        <is>
          <t>ÖRNSKÖLDSVIK</t>
        </is>
      </c>
      <c r="G1918" t="n">
        <v>8.5</v>
      </c>
      <c r="H1918" t="n">
        <v>0</v>
      </c>
      <c r="I1918" t="n">
        <v>0</v>
      </c>
      <c r="J1918" t="n">
        <v>0</v>
      </c>
      <c r="K1918" t="n">
        <v>0</v>
      </c>
      <c r="L1918" t="n">
        <v>0</v>
      </c>
      <c r="M1918" t="n">
        <v>0</v>
      </c>
      <c r="N1918" t="n">
        <v>0</v>
      </c>
      <c r="O1918" t="n">
        <v>0</v>
      </c>
      <c r="P1918" t="n">
        <v>0</v>
      </c>
      <c r="Q1918" t="n">
        <v>0</v>
      </c>
      <c r="R1918" s="2" t="inlineStr"/>
    </row>
    <row r="1919" ht="15" customHeight="1">
      <c r="A1919" t="inlineStr">
        <is>
          <t>A 40270-2025</t>
        </is>
      </c>
      <c r="B1919" s="1" t="n">
        <v>45895.34553240741</v>
      </c>
      <c r="C1919" s="1" t="n">
        <v>45960</v>
      </c>
      <c r="D1919" t="inlineStr">
        <is>
          <t>VÄSTERNORRLANDS LÄN</t>
        </is>
      </c>
      <c r="E1919" t="inlineStr">
        <is>
          <t>ÖRNSKÖLDSVIK</t>
        </is>
      </c>
      <c r="F1919" t="inlineStr">
        <is>
          <t>SCA</t>
        </is>
      </c>
      <c r="G1919" t="n">
        <v>3.2</v>
      </c>
      <c r="H1919" t="n">
        <v>0</v>
      </c>
      <c r="I1919" t="n">
        <v>0</v>
      </c>
      <c r="J1919" t="n">
        <v>0</v>
      </c>
      <c r="K1919" t="n">
        <v>0</v>
      </c>
      <c r="L1919" t="n">
        <v>0</v>
      </c>
      <c r="M1919" t="n">
        <v>0</v>
      </c>
      <c r="N1919" t="n">
        <v>0</v>
      </c>
      <c r="O1919" t="n">
        <v>0</v>
      </c>
      <c r="P1919" t="n">
        <v>0</v>
      </c>
      <c r="Q1919" t="n">
        <v>0</v>
      </c>
      <c r="R1919" s="2" t="inlineStr"/>
    </row>
    <row r="1920" ht="15" customHeight="1">
      <c r="A1920" t="inlineStr">
        <is>
          <t>A 17959-2023</t>
        </is>
      </c>
      <c r="B1920" s="1" t="n">
        <v>45037</v>
      </c>
      <c r="C1920" s="1" t="n">
        <v>45960</v>
      </c>
      <c r="D1920" t="inlineStr">
        <is>
          <t>VÄSTERNORRLANDS LÄN</t>
        </is>
      </c>
      <c r="E1920" t="inlineStr">
        <is>
          <t>ÖRNSKÖLDSVIK</t>
        </is>
      </c>
      <c r="G1920" t="n">
        <v>4.1</v>
      </c>
      <c r="H1920" t="n">
        <v>0</v>
      </c>
      <c r="I1920" t="n">
        <v>0</v>
      </c>
      <c r="J1920" t="n">
        <v>0</v>
      </c>
      <c r="K1920" t="n">
        <v>0</v>
      </c>
      <c r="L1920" t="n">
        <v>0</v>
      </c>
      <c r="M1920" t="n">
        <v>0</v>
      </c>
      <c r="N1920" t="n">
        <v>0</v>
      </c>
      <c r="O1920" t="n">
        <v>0</v>
      </c>
      <c r="P1920" t="n">
        <v>0</v>
      </c>
      <c r="Q1920" t="n">
        <v>0</v>
      </c>
      <c r="R1920" s="2" t="inlineStr"/>
    </row>
    <row r="1921" ht="15" customHeight="1">
      <c r="A1921" t="inlineStr">
        <is>
          <t>A 44202-2023</t>
        </is>
      </c>
      <c r="B1921" s="1" t="n">
        <v>45188.54469907407</v>
      </c>
      <c r="C1921" s="1" t="n">
        <v>45960</v>
      </c>
      <c r="D1921" t="inlineStr">
        <is>
          <t>VÄSTERNORRLANDS LÄN</t>
        </is>
      </c>
      <c r="E1921" t="inlineStr">
        <is>
          <t>ÖRNSKÖLDSVIK</t>
        </is>
      </c>
      <c r="G1921" t="n">
        <v>1.9</v>
      </c>
      <c r="H1921" t="n">
        <v>0</v>
      </c>
      <c r="I1921" t="n">
        <v>0</v>
      </c>
      <c r="J1921" t="n">
        <v>0</v>
      </c>
      <c r="K1921" t="n">
        <v>0</v>
      </c>
      <c r="L1921" t="n">
        <v>0</v>
      </c>
      <c r="M1921" t="n">
        <v>0</v>
      </c>
      <c r="N1921" t="n">
        <v>0</v>
      </c>
      <c r="O1921" t="n">
        <v>0</v>
      </c>
      <c r="P1921" t="n">
        <v>0</v>
      </c>
      <c r="Q1921" t="n">
        <v>0</v>
      </c>
      <c r="R1921" s="2" t="inlineStr"/>
    </row>
    <row r="1922" ht="15" customHeight="1">
      <c r="A1922" t="inlineStr">
        <is>
          <t>A 24531-2023</t>
        </is>
      </c>
      <c r="B1922" s="1" t="n">
        <v>45077</v>
      </c>
      <c r="C1922" s="1" t="n">
        <v>45960</v>
      </c>
      <c r="D1922" t="inlineStr">
        <is>
          <t>VÄSTERNORRLANDS LÄN</t>
        </is>
      </c>
      <c r="E1922" t="inlineStr">
        <is>
          <t>ÖRNSKÖLDSVIK</t>
        </is>
      </c>
      <c r="G1922" t="n">
        <v>3.2</v>
      </c>
      <c r="H1922" t="n">
        <v>0</v>
      </c>
      <c r="I1922" t="n">
        <v>0</v>
      </c>
      <c r="J1922" t="n">
        <v>0</v>
      </c>
      <c r="K1922" t="n">
        <v>0</v>
      </c>
      <c r="L1922" t="n">
        <v>0</v>
      </c>
      <c r="M1922" t="n">
        <v>0</v>
      </c>
      <c r="N1922" t="n">
        <v>0</v>
      </c>
      <c r="O1922" t="n">
        <v>0</v>
      </c>
      <c r="P1922" t="n">
        <v>0</v>
      </c>
      <c r="Q1922" t="n">
        <v>0</v>
      </c>
      <c r="R1922" s="2" t="inlineStr"/>
    </row>
    <row r="1923" ht="15" customHeight="1">
      <c r="A1923" t="inlineStr">
        <is>
          <t>A 48822-2025</t>
        </is>
      </c>
      <c r="B1923" s="1" t="n">
        <v>45937.37262731481</v>
      </c>
      <c r="C1923" s="1" t="n">
        <v>45960</v>
      </c>
      <c r="D1923" t="inlineStr">
        <is>
          <t>VÄSTERNORRLANDS LÄN</t>
        </is>
      </c>
      <c r="E1923" t="inlineStr">
        <is>
          <t>ÖRNSKÖLDSVIK</t>
        </is>
      </c>
      <c r="F1923" t="inlineStr">
        <is>
          <t>Holmen skog AB</t>
        </is>
      </c>
      <c r="G1923" t="n">
        <v>6.9</v>
      </c>
      <c r="H1923" t="n">
        <v>0</v>
      </c>
      <c r="I1923" t="n">
        <v>0</v>
      </c>
      <c r="J1923" t="n">
        <v>0</v>
      </c>
      <c r="K1923" t="n">
        <v>0</v>
      </c>
      <c r="L1923" t="n">
        <v>0</v>
      </c>
      <c r="M1923" t="n">
        <v>0</v>
      </c>
      <c r="N1923" t="n">
        <v>0</v>
      </c>
      <c r="O1923" t="n">
        <v>0</v>
      </c>
      <c r="P1923" t="n">
        <v>0</v>
      </c>
      <c r="Q1923" t="n">
        <v>0</v>
      </c>
      <c r="R1923" s="2" t="inlineStr"/>
    </row>
    <row r="1924" ht="15" customHeight="1">
      <c r="A1924" t="inlineStr">
        <is>
          <t>A 48485-2025</t>
        </is>
      </c>
      <c r="B1924" s="1" t="n">
        <v>45936.35751157408</v>
      </c>
      <c r="C1924" s="1" t="n">
        <v>45960</v>
      </c>
      <c r="D1924" t="inlineStr">
        <is>
          <t>VÄSTERNORRLANDS LÄN</t>
        </is>
      </c>
      <c r="E1924" t="inlineStr">
        <is>
          <t>ÖRNSKÖLDSVIK</t>
        </is>
      </c>
      <c r="G1924" t="n">
        <v>2.5</v>
      </c>
      <c r="H1924" t="n">
        <v>0</v>
      </c>
      <c r="I1924" t="n">
        <v>0</v>
      </c>
      <c r="J1924" t="n">
        <v>0</v>
      </c>
      <c r="K1924" t="n">
        <v>0</v>
      </c>
      <c r="L1924" t="n">
        <v>0</v>
      </c>
      <c r="M1924" t="n">
        <v>0</v>
      </c>
      <c r="N1924" t="n">
        <v>0</v>
      </c>
      <c r="O1924" t="n">
        <v>0</v>
      </c>
      <c r="P1924" t="n">
        <v>0</v>
      </c>
      <c r="Q1924" t="n">
        <v>0</v>
      </c>
      <c r="R1924" s="2" t="inlineStr"/>
    </row>
    <row r="1925" ht="15" customHeight="1">
      <c r="A1925" t="inlineStr">
        <is>
          <t>A 37851-2024</t>
        </is>
      </c>
      <c r="B1925" s="1" t="n">
        <v>45544.37743055556</v>
      </c>
      <c r="C1925" s="1" t="n">
        <v>45960</v>
      </c>
      <c r="D1925" t="inlineStr">
        <is>
          <t>VÄSTERNORRLANDS LÄN</t>
        </is>
      </c>
      <c r="E1925" t="inlineStr">
        <is>
          <t>ÖRNSKÖLDSVIK</t>
        </is>
      </c>
      <c r="F1925" t="inlineStr">
        <is>
          <t>Holmen skog AB</t>
        </is>
      </c>
      <c r="G1925" t="n">
        <v>0.3</v>
      </c>
      <c r="H1925" t="n">
        <v>0</v>
      </c>
      <c r="I1925" t="n">
        <v>0</v>
      </c>
      <c r="J1925" t="n">
        <v>0</v>
      </c>
      <c r="K1925" t="n">
        <v>0</v>
      </c>
      <c r="L1925" t="n">
        <v>0</v>
      </c>
      <c r="M1925" t="n">
        <v>0</v>
      </c>
      <c r="N1925" t="n">
        <v>0</v>
      </c>
      <c r="O1925" t="n">
        <v>0</v>
      </c>
      <c r="P1925" t="n">
        <v>0</v>
      </c>
      <c r="Q1925" t="n">
        <v>0</v>
      </c>
      <c r="R1925" s="2" t="inlineStr"/>
    </row>
    <row r="1926" ht="15" customHeight="1">
      <c r="A1926" t="inlineStr">
        <is>
          <t>A 21888-2024</t>
        </is>
      </c>
      <c r="B1926" s="1" t="n">
        <v>45443</v>
      </c>
      <c r="C1926" s="1" t="n">
        <v>45960</v>
      </c>
      <c r="D1926" t="inlineStr">
        <is>
          <t>VÄSTERNORRLANDS LÄN</t>
        </is>
      </c>
      <c r="E1926" t="inlineStr">
        <is>
          <t>ÖRNSKÖLDSVIK</t>
        </is>
      </c>
      <c r="G1926" t="n">
        <v>1.1</v>
      </c>
      <c r="H1926" t="n">
        <v>0</v>
      </c>
      <c r="I1926" t="n">
        <v>0</v>
      </c>
      <c r="J1926" t="n">
        <v>0</v>
      </c>
      <c r="K1926" t="n">
        <v>0</v>
      </c>
      <c r="L1926" t="n">
        <v>0</v>
      </c>
      <c r="M1926" t="n">
        <v>0</v>
      </c>
      <c r="N1926" t="n">
        <v>0</v>
      </c>
      <c r="O1926" t="n">
        <v>0</v>
      </c>
      <c r="P1926" t="n">
        <v>0</v>
      </c>
      <c r="Q1926" t="n">
        <v>0</v>
      </c>
      <c r="R1926" s="2" t="inlineStr"/>
    </row>
    <row r="1927" ht="15" customHeight="1">
      <c r="A1927" t="inlineStr">
        <is>
          <t>A 21893-2024</t>
        </is>
      </c>
      <c r="B1927" s="1" t="n">
        <v>45443.40269675926</v>
      </c>
      <c r="C1927" s="1" t="n">
        <v>45960</v>
      </c>
      <c r="D1927" t="inlineStr">
        <is>
          <t>VÄSTERNORRLANDS LÄN</t>
        </is>
      </c>
      <c r="E1927" t="inlineStr">
        <is>
          <t>ÖRNSKÖLDSVIK</t>
        </is>
      </c>
      <c r="F1927" t="inlineStr">
        <is>
          <t>Holmen skog AB</t>
        </is>
      </c>
      <c r="G1927" t="n">
        <v>1</v>
      </c>
      <c r="H1927" t="n">
        <v>0</v>
      </c>
      <c r="I1927" t="n">
        <v>0</v>
      </c>
      <c r="J1927" t="n">
        <v>0</v>
      </c>
      <c r="K1927" t="n">
        <v>0</v>
      </c>
      <c r="L1927" t="n">
        <v>0</v>
      </c>
      <c r="M1927" t="n">
        <v>0</v>
      </c>
      <c r="N1927" t="n">
        <v>0</v>
      </c>
      <c r="O1927" t="n">
        <v>0</v>
      </c>
      <c r="P1927" t="n">
        <v>0</v>
      </c>
      <c r="Q1927" t="n">
        <v>0</v>
      </c>
      <c r="R1927" s="2" t="inlineStr"/>
    </row>
    <row r="1928" ht="15" customHeight="1">
      <c r="A1928" t="inlineStr">
        <is>
          <t>A 40447-2025</t>
        </is>
      </c>
      <c r="B1928" s="1" t="n">
        <v>45895.63408564815</v>
      </c>
      <c r="C1928" s="1" t="n">
        <v>45960</v>
      </c>
      <c r="D1928" t="inlineStr">
        <is>
          <t>VÄSTERNORRLANDS LÄN</t>
        </is>
      </c>
      <c r="E1928" t="inlineStr">
        <is>
          <t>ÖRNSKÖLDSVIK</t>
        </is>
      </c>
      <c r="G1928" t="n">
        <v>3.8</v>
      </c>
      <c r="H1928" t="n">
        <v>0</v>
      </c>
      <c r="I1928" t="n">
        <v>0</v>
      </c>
      <c r="J1928" t="n">
        <v>0</v>
      </c>
      <c r="K1928" t="n">
        <v>0</v>
      </c>
      <c r="L1928" t="n">
        <v>0</v>
      </c>
      <c r="M1928" t="n">
        <v>0</v>
      </c>
      <c r="N1928" t="n">
        <v>0</v>
      </c>
      <c r="O1928" t="n">
        <v>0</v>
      </c>
      <c r="P1928" t="n">
        <v>0</v>
      </c>
      <c r="Q1928" t="n">
        <v>0</v>
      </c>
      <c r="R1928" s="2" t="inlineStr"/>
    </row>
    <row r="1929" ht="15" customHeight="1">
      <c r="A1929" t="inlineStr">
        <is>
          <t>A 48872-2025</t>
        </is>
      </c>
      <c r="B1929" s="1" t="n">
        <v>45937.45410879629</v>
      </c>
      <c r="C1929" s="1" t="n">
        <v>45960</v>
      </c>
      <c r="D1929" t="inlineStr">
        <is>
          <t>VÄSTERNORRLANDS LÄN</t>
        </is>
      </c>
      <c r="E1929" t="inlineStr">
        <is>
          <t>ÖRNSKÖLDSVIK</t>
        </is>
      </c>
      <c r="F1929" t="inlineStr">
        <is>
          <t>Holmen skog AB</t>
        </is>
      </c>
      <c r="G1929" t="n">
        <v>1.6</v>
      </c>
      <c r="H1929" t="n">
        <v>0</v>
      </c>
      <c r="I1929" t="n">
        <v>0</v>
      </c>
      <c r="J1929" t="n">
        <v>0</v>
      </c>
      <c r="K1929" t="n">
        <v>0</v>
      </c>
      <c r="L1929" t="n">
        <v>0</v>
      </c>
      <c r="M1929" t="n">
        <v>0</v>
      </c>
      <c r="N1929" t="n">
        <v>0</v>
      </c>
      <c r="O1929" t="n">
        <v>0</v>
      </c>
      <c r="P1929" t="n">
        <v>0</v>
      </c>
      <c r="Q1929" t="n">
        <v>0</v>
      </c>
      <c r="R1929" s="2" t="inlineStr"/>
    </row>
    <row r="1930" ht="15" customHeight="1">
      <c r="A1930" t="inlineStr">
        <is>
          <t>A 27217-2024</t>
        </is>
      </c>
      <c r="B1930" s="1" t="n">
        <v>45471.6217824074</v>
      </c>
      <c r="C1930" s="1" t="n">
        <v>45960</v>
      </c>
      <c r="D1930" t="inlineStr">
        <is>
          <t>VÄSTERNORRLANDS LÄN</t>
        </is>
      </c>
      <c r="E1930" t="inlineStr">
        <is>
          <t>ÖRNSKÖLDSVIK</t>
        </is>
      </c>
      <c r="F1930" t="inlineStr">
        <is>
          <t>Holmen skog AB</t>
        </is>
      </c>
      <c r="G1930" t="n">
        <v>4.4</v>
      </c>
      <c r="H1930" t="n">
        <v>0</v>
      </c>
      <c r="I1930" t="n">
        <v>0</v>
      </c>
      <c r="J1930" t="n">
        <v>0</v>
      </c>
      <c r="K1930" t="n">
        <v>0</v>
      </c>
      <c r="L1930" t="n">
        <v>0</v>
      </c>
      <c r="M1930" t="n">
        <v>0</v>
      </c>
      <c r="N1930" t="n">
        <v>0</v>
      </c>
      <c r="O1930" t="n">
        <v>0</v>
      </c>
      <c r="P1930" t="n">
        <v>0</v>
      </c>
      <c r="Q1930" t="n">
        <v>0</v>
      </c>
      <c r="R1930" s="2" t="inlineStr"/>
    </row>
    <row r="1931" ht="15" customHeight="1">
      <c r="A1931" t="inlineStr">
        <is>
          <t>A 40121-2025</t>
        </is>
      </c>
      <c r="B1931" s="1" t="n">
        <v>45894.52737268519</v>
      </c>
      <c r="C1931" s="1" t="n">
        <v>45960</v>
      </c>
      <c r="D1931" t="inlineStr">
        <is>
          <t>VÄSTERNORRLANDS LÄN</t>
        </is>
      </c>
      <c r="E1931" t="inlineStr">
        <is>
          <t>ÖRNSKÖLDSVIK</t>
        </is>
      </c>
      <c r="G1931" t="n">
        <v>1.4</v>
      </c>
      <c r="H1931" t="n">
        <v>0</v>
      </c>
      <c r="I1931" t="n">
        <v>0</v>
      </c>
      <c r="J1931" t="n">
        <v>0</v>
      </c>
      <c r="K1931" t="n">
        <v>0</v>
      </c>
      <c r="L1931" t="n">
        <v>0</v>
      </c>
      <c r="M1931" t="n">
        <v>0</v>
      </c>
      <c r="N1931" t="n">
        <v>0</v>
      </c>
      <c r="O1931" t="n">
        <v>0</v>
      </c>
      <c r="P1931" t="n">
        <v>0</v>
      </c>
      <c r="Q1931" t="n">
        <v>0</v>
      </c>
      <c r="R1931" s="2" t="inlineStr"/>
    </row>
    <row r="1932" ht="15" customHeight="1">
      <c r="A1932" t="inlineStr">
        <is>
          <t>A 55251-2024</t>
        </is>
      </c>
      <c r="B1932" s="1" t="n">
        <v>45621.59560185186</v>
      </c>
      <c r="C1932" s="1" t="n">
        <v>45960</v>
      </c>
      <c r="D1932" t="inlineStr">
        <is>
          <t>VÄSTERNORRLANDS LÄN</t>
        </is>
      </c>
      <c r="E1932" t="inlineStr">
        <is>
          <t>ÖRNSKÖLDSVIK</t>
        </is>
      </c>
      <c r="G1932" t="n">
        <v>5</v>
      </c>
      <c r="H1932" t="n">
        <v>0</v>
      </c>
      <c r="I1932" t="n">
        <v>0</v>
      </c>
      <c r="J1932" t="n">
        <v>0</v>
      </c>
      <c r="K1932" t="n">
        <v>0</v>
      </c>
      <c r="L1932" t="n">
        <v>0</v>
      </c>
      <c r="M1932" t="n">
        <v>0</v>
      </c>
      <c r="N1932" t="n">
        <v>0</v>
      </c>
      <c r="O1932" t="n">
        <v>0</v>
      </c>
      <c r="P1932" t="n">
        <v>0</v>
      </c>
      <c r="Q1932" t="n">
        <v>0</v>
      </c>
      <c r="R1932" s="2" t="inlineStr"/>
    </row>
    <row r="1933" ht="15" customHeight="1">
      <c r="A1933" t="inlineStr">
        <is>
          <t>A 426-2024</t>
        </is>
      </c>
      <c r="B1933" s="1" t="n">
        <v>45296.53644675926</v>
      </c>
      <c r="C1933" s="1" t="n">
        <v>45960</v>
      </c>
      <c r="D1933" t="inlineStr">
        <is>
          <t>VÄSTERNORRLANDS LÄN</t>
        </is>
      </c>
      <c r="E1933" t="inlineStr">
        <is>
          <t>ÖRNSKÖLDSVIK</t>
        </is>
      </c>
      <c r="F1933" t="inlineStr">
        <is>
          <t>Holmen skog AB</t>
        </is>
      </c>
      <c r="G1933" t="n">
        <v>1.2</v>
      </c>
      <c r="H1933" t="n">
        <v>0</v>
      </c>
      <c r="I1933" t="n">
        <v>0</v>
      </c>
      <c r="J1933" t="n">
        <v>0</v>
      </c>
      <c r="K1933" t="n">
        <v>0</v>
      </c>
      <c r="L1933" t="n">
        <v>0</v>
      </c>
      <c r="M1933" t="n">
        <v>0</v>
      </c>
      <c r="N1933" t="n">
        <v>0</v>
      </c>
      <c r="O1933" t="n">
        <v>0</v>
      </c>
      <c r="P1933" t="n">
        <v>0</v>
      </c>
      <c r="Q1933" t="n">
        <v>0</v>
      </c>
      <c r="R1933" s="2" t="inlineStr"/>
    </row>
    <row r="1934" ht="15" customHeight="1">
      <c r="A1934" t="inlineStr">
        <is>
          <t>A 40252-2025</t>
        </is>
      </c>
      <c r="B1934" s="1" t="n">
        <v>45895.32119212963</v>
      </c>
      <c r="C1934" s="1" t="n">
        <v>45960</v>
      </c>
      <c r="D1934" t="inlineStr">
        <is>
          <t>VÄSTERNORRLANDS LÄN</t>
        </is>
      </c>
      <c r="E1934" t="inlineStr">
        <is>
          <t>ÖRNSKÖLDSVIK</t>
        </is>
      </c>
      <c r="F1934" t="inlineStr">
        <is>
          <t>Holmen skog AB</t>
        </is>
      </c>
      <c r="G1934" t="n">
        <v>4.1</v>
      </c>
      <c r="H1934" t="n">
        <v>0</v>
      </c>
      <c r="I1934" t="n">
        <v>0</v>
      </c>
      <c r="J1934" t="n">
        <v>0</v>
      </c>
      <c r="K1934" t="n">
        <v>0</v>
      </c>
      <c r="L1934" t="n">
        <v>0</v>
      </c>
      <c r="M1934" t="n">
        <v>0</v>
      </c>
      <c r="N1934" t="n">
        <v>0</v>
      </c>
      <c r="O1934" t="n">
        <v>0</v>
      </c>
      <c r="P1934" t="n">
        <v>0</v>
      </c>
      <c r="Q1934" t="n">
        <v>0</v>
      </c>
      <c r="R1934" s="2" t="inlineStr"/>
    </row>
    <row r="1935" ht="15" customHeight="1">
      <c r="A1935" t="inlineStr">
        <is>
          <t>A 25044-2024</t>
        </is>
      </c>
      <c r="B1935" s="1" t="n">
        <v>45462.30936342593</v>
      </c>
      <c r="C1935" s="1" t="n">
        <v>45960</v>
      </c>
      <c r="D1935" t="inlineStr">
        <is>
          <t>VÄSTERNORRLANDS LÄN</t>
        </is>
      </c>
      <c r="E1935" t="inlineStr">
        <is>
          <t>ÖRNSKÖLDSVIK</t>
        </is>
      </c>
      <c r="F1935" t="inlineStr">
        <is>
          <t>Holmen skog AB</t>
        </is>
      </c>
      <c r="G1935" t="n">
        <v>8.9</v>
      </c>
      <c r="H1935" t="n">
        <v>0</v>
      </c>
      <c r="I1935" t="n">
        <v>0</v>
      </c>
      <c r="J1935" t="n">
        <v>0</v>
      </c>
      <c r="K1935" t="n">
        <v>0</v>
      </c>
      <c r="L1935" t="n">
        <v>0</v>
      </c>
      <c r="M1935" t="n">
        <v>0</v>
      </c>
      <c r="N1935" t="n">
        <v>0</v>
      </c>
      <c r="O1935" t="n">
        <v>0</v>
      </c>
      <c r="P1935" t="n">
        <v>0</v>
      </c>
      <c r="Q1935" t="n">
        <v>0</v>
      </c>
      <c r="R1935" s="2" t="inlineStr"/>
    </row>
    <row r="1936" ht="15" customHeight="1">
      <c r="A1936" t="inlineStr">
        <is>
          <t>A 58441-2024</t>
        </is>
      </c>
      <c r="B1936" s="1" t="n">
        <v>45635.31184027778</v>
      </c>
      <c r="C1936" s="1" t="n">
        <v>45960</v>
      </c>
      <c r="D1936" t="inlineStr">
        <is>
          <t>VÄSTERNORRLANDS LÄN</t>
        </is>
      </c>
      <c r="E1936" t="inlineStr">
        <is>
          <t>ÖRNSKÖLDSVIK</t>
        </is>
      </c>
      <c r="G1936" t="n">
        <v>3.2</v>
      </c>
      <c r="H1936" t="n">
        <v>0</v>
      </c>
      <c r="I1936" t="n">
        <v>0</v>
      </c>
      <c r="J1936" t="n">
        <v>0</v>
      </c>
      <c r="K1936" t="n">
        <v>0</v>
      </c>
      <c r="L1936" t="n">
        <v>0</v>
      </c>
      <c r="M1936" t="n">
        <v>0</v>
      </c>
      <c r="N1936" t="n">
        <v>0</v>
      </c>
      <c r="O1936" t="n">
        <v>0</v>
      </c>
      <c r="P1936" t="n">
        <v>0</v>
      </c>
      <c r="Q1936" t="n">
        <v>0</v>
      </c>
      <c r="R1936" s="2" t="inlineStr"/>
    </row>
    <row r="1937" ht="15" customHeight="1">
      <c r="A1937" t="inlineStr">
        <is>
          <t>A 48473-2025</t>
        </is>
      </c>
      <c r="B1937" s="1" t="n">
        <v>45936.34555555556</v>
      </c>
      <c r="C1937" s="1" t="n">
        <v>45960</v>
      </c>
      <c r="D1937" t="inlineStr">
        <is>
          <t>VÄSTERNORRLANDS LÄN</t>
        </is>
      </c>
      <c r="E1937" t="inlineStr">
        <is>
          <t>ÖRNSKÖLDSVIK</t>
        </is>
      </c>
      <c r="F1937" t="inlineStr">
        <is>
          <t>SCA</t>
        </is>
      </c>
      <c r="G1937" t="n">
        <v>8</v>
      </c>
      <c r="H1937" t="n">
        <v>0</v>
      </c>
      <c r="I1937" t="n">
        <v>0</v>
      </c>
      <c r="J1937" t="n">
        <v>0</v>
      </c>
      <c r="K1937" t="n">
        <v>0</v>
      </c>
      <c r="L1937" t="n">
        <v>0</v>
      </c>
      <c r="M1937" t="n">
        <v>0</v>
      </c>
      <c r="N1937" t="n">
        <v>0</v>
      </c>
      <c r="O1937" t="n">
        <v>0</v>
      </c>
      <c r="P1937" t="n">
        <v>0</v>
      </c>
      <c r="Q1937" t="n">
        <v>0</v>
      </c>
      <c r="R1937" s="2" t="inlineStr"/>
    </row>
    <row r="1938" ht="15" customHeight="1">
      <c r="A1938" t="inlineStr">
        <is>
          <t>A 39779-2021</t>
        </is>
      </c>
      <c r="B1938" s="1" t="n">
        <v>44417</v>
      </c>
      <c r="C1938" s="1" t="n">
        <v>45960</v>
      </c>
      <c r="D1938" t="inlineStr">
        <is>
          <t>VÄSTERNORRLANDS LÄN</t>
        </is>
      </c>
      <c r="E1938" t="inlineStr">
        <is>
          <t>ÖRNSKÖLDSVIK</t>
        </is>
      </c>
      <c r="F1938" t="inlineStr">
        <is>
          <t>Holmen skog AB</t>
        </is>
      </c>
      <c r="G1938" t="n">
        <v>1.7</v>
      </c>
      <c r="H1938" t="n">
        <v>0</v>
      </c>
      <c r="I1938" t="n">
        <v>0</v>
      </c>
      <c r="J1938" t="n">
        <v>0</v>
      </c>
      <c r="K1938" t="n">
        <v>0</v>
      </c>
      <c r="L1938" t="n">
        <v>0</v>
      </c>
      <c r="M1938" t="n">
        <v>0</v>
      </c>
      <c r="N1938" t="n">
        <v>0</v>
      </c>
      <c r="O1938" t="n">
        <v>0</v>
      </c>
      <c r="P1938" t="n">
        <v>0</v>
      </c>
      <c r="Q1938" t="n">
        <v>0</v>
      </c>
      <c r="R1938" s="2" t="inlineStr"/>
    </row>
    <row r="1939" ht="15" customHeight="1">
      <c r="A1939" t="inlineStr">
        <is>
          <t>A 49348-2025</t>
        </is>
      </c>
      <c r="B1939" s="1" t="n">
        <v>45938.60829861111</v>
      </c>
      <c r="C1939" s="1" t="n">
        <v>45960</v>
      </c>
      <c r="D1939" t="inlineStr">
        <is>
          <t>VÄSTERNORRLANDS LÄN</t>
        </is>
      </c>
      <c r="E1939" t="inlineStr">
        <is>
          <t>ÖRNSKÖLDSVIK</t>
        </is>
      </c>
      <c r="G1939" t="n">
        <v>10.1</v>
      </c>
      <c r="H1939" t="n">
        <v>0</v>
      </c>
      <c r="I1939" t="n">
        <v>0</v>
      </c>
      <c r="J1939" t="n">
        <v>0</v>
      </c>
      <c r="K1939" t="n">
        <v>0</v>
      </c>
      <c r="L1939" t="n">
        <v>0</v>
      </c>
      <c r="M1939" t="n">
        <v>0</v>
      </c>
      <c r="N1939" t="n">
        <v>0</v>
      </c>
      <c r="O1939" t="n">
        <v>0</v>
      </c>
      <c r="P1939" t="n">
        <v>0</v>
      </c>
      <c r="Q1939" t="n">
        <v>0</v>
      </c>
      <c r="R1939" s="2" t="inlineStr"/>
    </row>
    <row r="1940" ht="15" customHeight="1">
      <c r="A1940" t="inlineStr">
        <is>
          <t>A 49314-2025</t>
        </is>
      </c>
      <c r="B1940" s="1" t="n">
        <v>45938.56480324074</v>
      </c>
      <c r="C1940" s="1" t="n">
        <v>45960</v>
      </c>
      <c r="D1940" t="inlineStr">
        <is>
          <t>VÄSTERNORRLANDS LÄN</t>
        </is>
      </c>
      <c r="E1940" t="inlineStr">
        <is>
          <t>ÖRNSKÖLDSVIK</t>
        </is>
      </c>
      <c r="F1940" t="inlineStr">
        <is>
          <t>Holmen skog AB</t>
        </is>
      </c>
      <c r="G1940" t="n">
        <v>5.3</v>
      </c>
      <c r="H1940" t="n">
        <v>0</v>
      </c>
      <c r="I1940" t="n">
        <v>0</v>
      </c>
      <c r="J1940" t="n">
        <v>0</v>
      </c>
      <c r="K1940" t="n">
        <v>0</v>
      </c>
      <c r="L1940" t="n">
        <v>0</v>
      </c>
      <c r="M1940" t="n">
        <v>0</v>
      </c>
      <c r="N1940" t="n">
        <v>0</v>
      </c>
      <c r="O1940" t="n">
        <v>0</v>
      </c>
      <c r="P1940" t="n">
        <v>0</v>
      </c>
      <c r="Q1940" t="n">
        <v>0</v>
      </c>
      <c r="R1940" s="2" t="inlineStr"/>
    </row>
    <row r="1941" ht="15" customHeight="1">
      <c r="A1941" t="inlineStr">
        <is>
          <t>A 40825-2025</t>
        </is>
      </c>
      <c r="B1941" s="1" t="n">
        <v>45897.49809027778</v>
      </c>
      <c r="C1941" s="1" t="n">
        <v>45960</v>
      </c>
      <c r="D1941" t="inlineStr">
        <is>
          <t>VÄSTERNORRLANDS LÄN</t>
        </is>
      </c>
      <c r="E1941" t="inlineStr">
        <is>
          <t>ÖRNSKÖLDSVIK</t>
        </is>
      </c>
      <c r="F1941" t="inlineStr">
        <is>
          <t>Holmen skog AB</t>
        </is>
      </c>
      <c r="G1941" t="n">
        <v>6.1</v>
      </c>
      <c r="H1941" t="n">
        <v>0</v>
      </c>
      <c r="I1941" t="n">
        <v>0</v>
      </c>
      <c r="J1941" t="n">
        <v>0</v>
      </c>
      <c r="K1941" t="n">
        <v>0</v>
      </c>
      <c r="L1941" t="n">
        <v>0</v>
      </c>
      <c r="M1941" t="n">
        <v>0</v>
      </c>
      <c r="N1941" t="n">
        <v>0</v>
      </c>
      <c r="O1941" t="n">
        <v>0</v>
      </c>
      <c r="P1941" t="n">
        <v>0</v>
      </c>
      <c r="Q1941" t="n">
        <v>0</v>
      </c>
      <c r="R1941" s="2" t="inlineStr"/>
    </row>
    <row r="1942" ht="15" customHeight="1">
      <c r="A1942" t="inlineStr">
        <is>
          <t>A 49346-2025</t>
        </is>
      </c>
      <c r="B1942" s="1" t="n">
        <v>45938.60650462963</v>
      </c>
      <c r="C1942" s="1" t="n">
        <v>45960</v>
      </c>
      <c r="D1942" t="inlineStr">
        <is>
          <t>VÄSTERNORRLANDS LÄN</t>
        </is>
      </c>
      <c r="E1942" t="inlineStr">
        <is>
          <t>ÖRNSKÖLDSVIK</t>
        </is>
      </c>
      <c r="F1942" t="inlineStr">
        <is>
          <t>Holmen skog AB</t>
        </is>
      </c>
      <c r="G1942" t="n">
        <v>2.4</v>
      </c>
      <c r="H1942" t="n">
        <v>0</v>
      </c>
      <c r="I1942" t="n">
        <v>0</v>
      </c>
      <c r="J1942" t="n">
        <v>0</v>
      </c>
      <c r="K1942" t="n">
        <v>0</v>
      </c>
      <c r="L1942" t="n">
        <v>0</v>
      </c>
      <c r="M1942" t="n">
        <v>0</v>
      </c>
      <c r="N1942" t="n">
        <v>0</v>
      </c>
      <c r="O1942" t="n">
        <v>0</v>
      </c>
      <c r="P1942" t="n">
        <v>0</v>
      </c>
      <c r="Q1942" t="n">
        <v>0</v>
      </c>
      <c r="R1942" s="2" t="inlineStr"/>
    </row>
    <row r="1943" ht="15" customHeight="1">
      <c r="A1943" t="inlineStr">
        <is>
          <t>A 34973-2024</t>
        </is>
      </c>
      <c r="B1943" s="1" t="n">
        <v>45527.53800925926</v>
      </c>
      <c r="C1943" s="1" t="n">
        <v>45960</v>
      </c>
      <c r="D1943" t="inlineStr">
        <is>
          <t>VÄSTERNORRLANDS LÄN</t>
        </is>
      </c>
      <c r="E1943" t="inlineStr">
        <is>
          <t>ÖRNSKÖLDSVIK</t>
        </is>
      </c>
      <c r="F1943" t="inlineStr">
        <is>
          <t>Holmen skog AB</t>
        </is>
      </c>
      <c r="G1943" t="n">
        <v>0.1</v>
      </c>
      <c r="H1943" t="n">
        <v>0</v>
      </c>
      <c r="I1943" t="n">
        <v>0</v>
      </c>
      <c r="J1943" t="n">
        <v>0</v>
      </c>
      <c r="K1943" t="n">
        <v>0</v>
      </c>
      <c r="L1943" t="n">
        <v>0</v>
      </c>
      <c r="M1943" t="n">
        <v>0</v>
      </c>
      <c r="N1943" t="n">
        <v>0</v>
      </c>
      <c r="O1943" t="n">
        <v>0</v>
      </c>
      <c r="P1943" t="n">
        <v>0</v>
      </c>
      <c r="Q1943" t="n">
        <v>0</v>
      </c>
      <c r="R1943" s="2" t="inlineStr"/>
    </row>
    <row r="1944" ht="15" customHeight="1">
      <c r="A1944" t="inlineStr">
        <is>
          <t>A 34981-2024</t>
        </is>
      </c>
      <c r="B1944" s="1" t="n">
        <v>45527</v>
      </c>
      <c r="C1944" s="1" t="n">
        <v>45960</v>
      </c>
      <c r="D1944" t="inlineStr">
        <is>
          <t>VÄSTERNORRLANDS LÄN</t>
        </is>
      </c>
      <c r="E1944" t="inlineStr">
        <is>
          <t>ÖRNSKÖLDSVIK</t>
        </is>
      </c>
      <c r="G1944" t="n">
        <v>1.6</v>
      </c>
      <c r="H1944" t="n">
        <v>0</v>
      </c>
      <c r="I1944" t="n">
        <v>0</v>
      </c>
      <c r="J1944" t="n">
        <v>0</v>
      </c>
      <c r="K1944" t="n">
        <v>0</v>
      </c>
      <c r="L1944" t="n">
        <v>0</v>
      </c>
      <c r="M1944" t="n">
        <v>0</v>
      </c>
      <c r="N1944" t="n">
        <v>0</v>
      </c>
      <c r="O1944" t="n">
        <v>0</v>
      </c>
      <c r="P1944" t="n">
        <v>0</v>
      </c>
      <c r="Q1944" t="n">
        <v>0</v>
      </c>
      <c r="R1944" s="2" t="inlineStr"/>
    </row>
    <row r="1945" ht="15" customHeight="1">
      <c r="A1945" t="inlineStr">
        <is>
          <t>A 41187-2023</t>
        </is>
      </c>
      <c r="B1945" s="1" t="n">
        <v>45174</v>
      </c>
      <c r="C1945" s="1" t="n">
        <v>45960</v>
      </c>
      <c r="D1945" t="inlineStr">
        <is>
          <t>VÄSTERNORRLANDS LÄN</t>
        </is>
      </c>
      <c r="E1945" t="inlineStr">
        <is>
          <t>ÖRNSKÖLDSVIK</t>
        </is>
      </c>
      <c r="G1945" t="n">
        <v>1.9</v>
      </c>
      <c r="H1945" t="n">
        <v>0</v>
      </c>
      <c r="I1945" t="n">
        <v>0</v>
      </c>
      <c r="J1945" t="n">
        <v>0</v>
      </c>
      <c r="K1945" t="n">
        <v>0</v>
      </c>
      <c r="L1945" t="n">
        <v>0</v>
      </c>
      <c r="M1945" t="n">
        <v>0</v>
      </c>
      <c r="N1945" t="n">
        <v>0</v>
      </c>
      <c r="O1945" t="n">
        <v>0</v>
      </c>
      <c r="P1945" t="n">
        <v>0</v>
      </c>
      <c r="Q1945" t="n">
        <v>0</v>
      </c>
      <c r="R1945" s="2" t="inlineStr"/>
    </row>
    <row r="1946" ht="15" customHeight="1">
      <c r="A1946" t="inlineStr">
        <is>
          <t>A 37156-2024</t>
        </is>
      </c>
      <c r="B1946" s="1" t="n">
        <v>45539.61006944445</v>
      </c>
      <c r="C1946" s="1" t="n">
        <v>45960</v>
      </c>
      <c r="D1946" t="inlineStr">
        <is>
          <t>VÄSTERNORRLANDS LÄN</t>
        </is>
      </c>
      <c r="E1946" t="inlineStr">
        <is>
          <t>ÖRNSKÖLDSVIK</t>
        </is>
      </c>
      <c r="G1946" t="n">
        <v>5.7</v>
      </c>
      <c r="H1946" t="n">
        <v>0</v>
      </c>
      <c r="I1946" t="n">
        <v>0</v>
      </c>
      <c r="J1946" t="n">
        <v>0</v>
      </c>
      <c r="K1946" t="n">
        <v>0</v>
      </c>
      <c r="L1946" t="n">
        <v>0</v>
      </c>
      <c r="M1946" t="n">
        <v>0</v>
      </c>
      <c r="N1946" t="n">
        <v>0</v>
      </c>
      <c r="O1946" t="n">
        <v>0</v>
      </c>
      <c r="P1946" t="n">
        <v>0</v>
      </c>
      <c r="Q1946" t="n">
        <v>0</v>
      </c>
      <c r="R1946" s="2" t="inlineStr"/>
    </row>
    <row r="1947" ht="15" customHeight="1">
      <c r="A1947" t="inlineStr">
        <is>
          <t>A 25201-2024</t>
        </is>
      </c>
      <c r="B1947" s="1" t="n">
        <v>45462.57261574074</v>
      </c>
      <c r="C1947" s="1" t="n">
        <v>45960</v>
      </c>
      <c r="D1947" t="inlineStr">
        <is>
          <t>VÄSTERNORRLANDS LÄN</t>
        </is>
      </c>
      <c r="E1947" t="inlineStr">
        <is>
          <t>ÖRNSKÖLDSVIK</t>
        </is>
      </c>
      <c r="F1947" t="inlineStr">
        <is>
          <t>Holmen skog AB</t>
        </is>
      </c>
      <c r="G1947" t="n">
        <v>0.5</v>
      </c>
      <c r="H1947" t="n">
        <v>0</v>
      </c>
      <c r="I1947" t="n">
        <v>0</v>
      </c>
      <c r="J1947" t="n">
        <v>0</v>
      </c>
      <c r="K1947" t="n">
        <v>0</v>
      </c>
      <c r="L1947" t="n">
        <v>0</v>
      </c>
      <c r="M1947" t="n">
        <v>0</v>
      </c>
      <c r="N1947" t="n">
        <v>0</v>
      </c>
      <c r="O1947" t="n">
        <v>0</v>
      </c>
      <c r="P1947" t="n">
        <v>0</v>
      </c>
      <c r="Q1947" t="n">
        <v>0</v>
      </c>
      <c r="R1947" s="2" t="inlineStr"/>
    </row>
    <row r="1948" ht="15" customHeight="1">
      <c r="A1948" t="inlineStr">
        <is>
          <t>A 352-2025</t>
        </is>
      </c>
      <c r="B1948" s="1" t="n">
        <v>45659</v>
      </c>
      <c r="C1948" s="1" t="n">
        <v>45960</v>
      </c>
      <c r="D1948" t="inlineStr">
        <is>
          <t>VÄSTERNORRLANDS LÄN</t>
        </is>
      </c>
      <c r="E1948" t="inlineStr">
        <is>
          <t>ÖRNSKÖLDSVIK</t>
        </is>
      </c>
      <c r="G1948" t="n">
        <v>4.1</v>
      </c>
      <c r="H1948" t="n">
        <v>0</v>
      </c>
      <c r="I1948" t="n">
        <v>0</v>
      </c>
      <c r="J1948" t="n">
        <v>0</v>
      </c>
      <c r="K1948" t="n">
        <v>0</v>
      </c>
      <c r="L1948" t="n">
        <v>0</v>
      </c>
      <c r="M1948" t="n">
        <v>0</v>
      </c>
      <c r="N1948" t="n">
        <v>0</v>
      </c>
      <c r="O1948" t="n">
        <v>0</v>
      </c>
      <c r="P1948" t="n">
        <v>0</v>
      </c>
      <c r="Q1948" t="n">
        <v>0</v>
      </c>
      <c r="R1948" s="2" t="inlineStr"/>
    </row>
    <row r="1949" ht="15" customHeight="1">
      <c r="A1949" t="inlineStr">
        <is>
          <t>A 60600-2024</t>
        </is>
      </c>
      <c r="B1949" s="1" t="n">
        <v>45644.37100694444</v>
      </c>
      <c r="C1949" s="1" t="n">
        <v>45960</v>
      </c>
      <c r="D1949" t="inlineStr">
        <is>
          <t>VÄSTERNORRLANDS LÄN</t>
        </is>
      </c>
      <c r="E1949" t="inlineStr">
        <is>
          <t>ÖRNSKÖLDSVIK</t>
        </is>
      </c>
      <c r="G1949" t="n">
        <v>1.4</v>
      </c>
      <c r="H1949" t="n">
        <v>0</v>
      </c>
      <c r="I1949" t="n">
        <v>0</v>
      </c>
      <c r="J1949" t="n">
        <v>0</v>
      </c>
      <c r="K1949" t="n">
        <v>0</v>
      </c>
      <c r="L1949" t="n">
        <v>0</v>
      </c>
      <c r="M1949" t="n">
        <v>0</v>
      </c>
      <c r="N1949" t="n">
        <v>0</v>
      </c>
      <c r="O1949" t="n">
        <v>0</v>
      </c>
      <c r="P1949" t="n">
        <v>0</v>
      </c>
      <c r="Q1949" t="n">
        <v>0</v>
      </c>
      <c r="R1949" s="2" t="inlineStr"/>
    </row>
    <row r="1950" ht="15" customHeight="1">
      <c r="A1950" t="inlineStr">
        <is>
          <t>A 49513-2025</t>
        </is>
      </c>
      <c r="B1950" s="1" t="n">
        <v>45939.38412037037</v>
      </c>
      <c r="C1950" s="1" t="n">
        <v>45960</v>
      </c>
      <c r="D1950" t="inlineStr">
        <is>
          <t>VÄSTERNORRLANDS LÄN</t>
        </is>
      </c>
      <c r="E1950" t="inlineStr">
        <is>
          <t>ÖRNSKÖLDSVIK</t>
        </is>
      </c>
      <c r="F1950" t="inlineStr">
        <is>
          <t>Holmen skog AB</t>
        </is>
      </c>
      <c r="G1950" t="n">
        <v>1.1</v>
      </c>
      <c r="H1950" t="n">
        <v>0</v>
      </c>
      <c r="I1950" t="n">
        <v>0</v>
      </c>
      <c r="J1950" t="n">
        <v>0</v>
      </c>
      <c r="K1950" t="n">
        <v>0</v>
      </c>
      <c r="L1950" t="n">
        <v>0</v>
      </c>
      <c r="M1950" t="n">
        <v>0</v>
      </c>
      <c r="N1950" t="n">
        <v>0</v>
      </c>
      <c r="O1950" t="n">
        <v>0</v>
      </c>
      <c r="P1950" t="n">
        <v>0</v>
      </c>
      <c r="Q1950" t="n">
        <v>0</v>
      </c>
      <c r="R1950" s="2" t="inlineStr"/>
    </row>
    <row r="1951" ht="15" customHeight="1">
      <c r="A1951" t="inlineStr">
        <is>
          <t>A 49114-2025</t>
        </is>
      </c>
      <c r="B1951" s="1" t="n">
        <v>45937</v>
      </c>
      <c r="C1951" s="1" t="n">
        <v>45960</v>
      </c>
      <c r="D1951" t="inlineStr">
        <is>
          <t>VÄSTERNORRLANDS LÄN</t>
        </is>
      </c>
      <c r="E1951" t="inlineStr">
        <is>
          <t>ÖRNSKÖLDSVIK</t>
        </is>
      </c>
      <c r="G1951" t="n">
        <v>6.4</v>
      </c>
      <c r="H1951" t="n">
        <v>0</v>
      </c>
      <c r="I1951" t="n">
        <v>0</v>
      </c>
      <c r="J1951" t="n">
        <v>0</v>
      </c>
      <c r="K1951" t="n">
        <v>0</v>
      </c>
      <c r="L1951" t="n">
        <v>0</v>
      </c>
      <c r="M1951" t="n">
        <v>0</v>
      </c>
      <c r="N1951" t="n">
        <v>0</v>
      </c>
      <c r="O1951" t="n">
        <v>0</v>
      </c>
      <c r="P1951" t="n">
        <v>0</v>
      </c>
      <c r="Q1951" t="n">
        <v>0</v>
      </c>
      <c r="R1951" s="2" t="inlineStr"/>
    </row>
    <row r="1952" ht="15" customHeight="1">
      <c r="A1952" t="inlineStr">
        <is>
          <t>A 49157-2025</t>
        </is>
      </c>
      <c r="B1952" s="1" t="n">
        <v>45938.34599537037</v>
      </c>
      <c r="C1952" s="1" t="n">
        <v>45960</v>
      </c>
      <c r="D1952" t="inlineStr">
        <is>
          <t>VÄSTERNORRLANDS LÄN</t>
        </is>
      </c>
      <c r="E1952" t="inlineStr">
        <is>
          <t>ÖRNSKÖLDSVIK</t>
        </is>
      </c>
      <c r="F1952" t="inlineStr">
        <is>
          <t>Holmen skog AB</t>
        </is>
      </c>
      <c r="G1952" t="n">
        <v>0.4</v>
      </c>
      <c r="H1952" t="n">
        <v>0</v>
      </c>
      <c r="I1952" t="n">
        <v>0</v>
      </c>
      <c r="J1952" t="n">
        <v>0</v>
      </c>
      <c r="K1952" t="n">
        <v>0</v>
      </c>
      <c r="L1952" t="n">
        <v>0</v>
      </c>
      <c r="M1952" t="n">
        <v>0</v>
      </c>
      <c r="N1952" t="n">
        <v>0</v>
      </c>
      <c r="O1952" t="n">
        <v>0</v>
      </c>
      <c r="P1952" t="n">
        <v>0</v>
      </c>
      <c r="Q1952" t="n">
        <v>0</v>
      </c>
      <c r="R1952" s="2" t="inlineStr"/>
    </row>
    <row r="1953" ht="15" customHeight="1">
      <c r="A1953" t="inlineStr">
        <is>
          <t>A 49172-2025</t>
        </is>
      </c>
      <c r="B1953" s="1" t="n">
        <v>45938.37459490741</v>
      </c>
      <c r="C1953" s="1" t="n">
        <v>45960</v>
      </c>
      <c r="D1953" t="inlineStr">
        <is>
          <t>VÄSTERNORRLANDS LÄN</t>
        </is>
      </c>
      <c r="E1953" t="inlineStr">
        <is>
          <t>ÖRNSKÖLDSVIK</t>
        </is>
      </c>
      <c r="F1953" t="inlineStr">
        <is>
          <t>Holmen skog AB</t>
        </is>
      </c>
      <c r="G1953" t="n">
        <v>1.5</v>
      </c>
      <c r="H1953" t="n">
        <v>0</v>
      </c>
      <c r="I1953" t="n">
        <v>0</v>
      </c>
      <c r="J1953" t="n">
        <v>0</v>
      </c>
      <c r="K1953" t="n">
        <v>0</v>
      </c>
      <c r="L1953" t="n">
        <v>0</v>
      </c>
      <c r="M1953" t="n">
        <v>0</v>
      </c>
      <c r="N1953" t="n">
        <v>0</v>
      </c>
      <c r="O1953" t="n">
        <v>0</v>
      </c>
      <c r="P1953" t="n">
        <v>0</v>
      </c>
      <c r="Q1953" t="n">
        <v>0</v>
      </c>
      <c r="R1953" s="2" t="inlineStr"/>
    </row>
    <row r="1954" ht="15" customHeight="1">
      <c r="A1954" t="inlineStr">
        <is>
          <t>A 40945-2025</t>
        </is>
      </c>
      <c r="B1954" s="1" t="n">
        <v>45897.65819444445</v>
      </c>
      <c r="C1954" s="1" t="n">
        <v>45960</v>
      </c>
      <c r="D1954" t="inlineStr">
        <is>
          <t>VÄSTERNORRLANDS LÄN</t>
        </is>
      </c>
      <c r="E1954" t="inlineStr">
        <is>
          <t>ÖRNSKÖLDSVIK</t>
        </is>
      </c>
      <c r="F1954" t="inlineStr">
        <is>
          <t>Holmen skog AB</t>
        </is>
      </c>
      <c r="G1954" t="n">
        <v>0.8</v>
      </c>
      <c r="H1954" t="n">
        <v>0</v>
      </c>
      <c r="I1954" t="n">
        <v>0</v>
      </c>
      <c r="J1954" t="n">
        <v>0</v>
      </c>
      <c r="K1954" t="n">
        <v>0</v>
      </c>
      <c r="L1954" t="n">
        <v>0</v>
      </c>
      <c r="M1954" t="n">
        <v>0</v>
      </c>
      <c r="N1954" t="n">
        <v>0</v>
      </c>
      <c r="O1954" t="n">
        <v>0</v>
      </c>
      <c r="P1954" t="n">
        <v>0</v>
      </c>
      <c r="Q1954" t="n">
        <v>0</v>
      </c>
      <c r="R1954" s="2" t="inlineStr"/>
    </row>
    <row r="1955" ht="15" customHeight="1">
      <c r="A1955" t="inlineStr">
        <is>
          <t>A 51854-2024</t>
        </is>
      </c>
      <c r="B1955" s="1" t="n">
        <v>45607.54087962963</v>
      </c>
      <c r="C1955" s="1" t="n">
        <v>45960</v>
      </c>
      <c r="D1955" t="inlineStr">
        <is>
          <t>VÄSTERNORRLANDS LÄN</t>
        </is>
      </c>
      <c r="E1955" t="inlineStr">
        <is>
          <t>ÖRNSKÖLDSVIK</t>
        </is>
      </c>
      <c r="G1955" t="n">
        <v>1.8</v>
      </c>
      <c r="H1955" t="n">
        <v>0</v>
      </c>
      <c r="I1955" t="n">
        <v>0</v>
      </c>
      <c r="J1955" t="n">
        <v>0</v>
      </c>
      <c r="K1955" t="n">
        <v>0</v>
      </c>
      <c r="L1955" t="n">
        <v>0</v>
      </c>
      <c r="M1955" t="n">
        <v>0</v>
      </c>
      <c r="N1955" t="n">
        <v>0</v>
      </c>
      <c r="O1955" t="n">
        <v>0</v>
      </c>
      <c r="P1955" t="n">
        <v>0</v>
      </c>
      <c r="Q1955" t="n">
        <v>0</v>
      </c>
      <c r="R1955" s="2" t="inlineStr"/>
    </row>
    <row r="1956" ht="15" customHeight="1">
      <c r="A1956" t="inlineStr">
        <is>
          <t>A 50731-2024</t>
        </is>
      </c>
      <c r="B1956" s="1" t="n">
        <v>45601</v>
      </c>
      <c r="C1956" s="1" t="n">
        <v>45960</v>
      </c>
      <c r="D1956" t="inlineStr">
        <is>
          <t>VÄSTERNORRLANDS LÄN</t>
        </is>
      </c>
      <c r="E1956" t="inlineStr">
        <is>
          <t>ÖRNSKÖLDSVIK</t>
        </is>
      </c>
      <c r="G1956" t="n">
        <v>0.9</v>
      </c>
      <c r="H1956" t="n">
        <v>0</v>
      </c>
      <c r="I1956" t="n">
        <v>0</v>
      </c>
      <c r="J1956" t="n">
        <v>0</v>
      </c>
      <c r="K1956" t="n">
        <v>0</v>
      </c>
      <c r="L1956" t="n">
        <v>0</v>
      </c>
      <c r="M1956" t="n">
        <v>0</v>
      </c>
      <c r="N1956" t="n">
        <v>0</v>
      </c>
      <c r="O1956" t="n">
        <v>0</v>
      </c>
      <c r="P1956" t="n">
        <v>0</v>
      </c>
      <c r="Q1956" t="n">
        <v>0</v>
      </c>
      <c r="R1956" s="2" t="inlineStr"/>
    </row>
    <row r="1957" ht="15" customHeight="1">
      <c r="A1957" t="inlineStr">
        <is>
          <t>A 36863-2023</t>
        </is>
      </c>
      <c r="B1957" s="1" t="n">
        <v>45154.55763888889</v>
      </c>
      <c r="C1957" s="1" t="n">
        <v>45960</v>
      </c>
      <c r="D1957" t="inlineStr">
        <is>
          <t>VÄSTERNORRLANDS LÄN</t>
        </is>
      </c>
      <c r="E1957" t="inlineStr">
        <is>
          <t>ÖRNSKÖLDSVIK</t>
        </is>
      </c>
      <c r="F1957" t="inlineStr">
        <is>
          <t>Holmen skog AB</t>
        </is>
      </c>
      <c r="G1957" t="n">
        <v>0.4</v>
      </c>
      <c r="H1957" t="n">
        <v>0</v>
      </c>
      <c r="I1957" t="n">
        <v>0</v>
      </c>
      <c r="J1957" t="n">
        <v>0</v>
      </c>
      <c r="K1957" t="n">
        <v>0</v>
      </c>
      <c r="L1957" t="n">
        <v>0</v>
      </c>
      <c r="M1957" t="n">
        <v>0</v>
      </c>
      <c r="N1957" t="n">
        <v>0</v>
      </c>
      <c r="O1957" t="n">
        <v>0</v>
      </c>
      <c r="P1957" t="n">
        <v>0</v>
      </c>
      <c r="Q1957" t="n">
        <v>0</v>
      </c>
      <c r="R1957" s="2" t="inlineStr"/>
    </row>
    <row r="1958" ht="15" customHeight="1">
      <c r="A1958" t="inlineStr">
        <is>
          <t>A 40697-2025</t>
        </is>
      </c>
      <c r="B1958" s="1" t="n">
        <v>45897.30769675926</v>
      </c>
      <c r="C1958" s="1" t="n">
        <v>45960</v>
      </c>
      <c r="D1958" t="inlineStr">
        <is>
          <t>VÄSTERNORRLANDS LÄN</t>
        </is>
      </c>
      <c r="E1958" t="inlineStr">
        <is>
          <t>ÖRNSKÖLDSVIK</t>
        </is>
      </c>
      <c r="F1958" t="inlineStr">
        <is>
          <t>Holmen skog AB</t>
        </is>
      </c>
      <c r="G1958" t="n">
        <v>2.6</v>
      </c>
      <c r="H1958" t="n">
        <v>0</v>
      </c>
      <c r="I1958" t="n">
        <v>0</v>
      </c>
      <c r="J1958" t="n">
        <v>0</v>
      </c>
      <c r="K1958" t="n">
        <v>0</v>
      </c>
      <c r="L1958" t="n">
        <v>0</v>
      </c>
      <c r="M1958" t="n">
        <v>0</v>
      </c>
      <c r="N1958" t="n">
        <v>0</v>
      </c>
      <c r="O1958" t="n">
        <v>0</v>
      </c>
      <c r="P1958" t="n">
        <v>0</v>
      </c>
      <c r="Q1958" t="n">
        <v>0</v>
      </c>
      <c r="R1958" s="2" t="inlineStr"/>
    </row>
    <row r="1959" ht="15" customHeight="1">
      <c r="A1959" t="inlineStr">
        <is>
          <t>A 14940-2025</t>
        </is>
      </c>
      <c r="B1959" s="1" t="n">
        <v>45743.56175925926</v>
      </c>
      <c r="C1959" s="1" t="n">
        <v>45960</v>
      </c>
      <c r="D1959" t="inlineStr">
        <is>
          <t>VÄSTERNORRLANDS LÄN</t>
        </is>
      </c>
      <c r="E1959" t="inlineStr">
        <is>
          <t>ÖRNSKÖLDSVIK</t>
        </is>
      </c>
      <c r="G1959" t="n">
        <v>11.8</v>
      </c>
      <c r="H1959" t="n">
        <v>0</v>
      </c>
      <c r="I1959" t="n">
        <v>0</v>
      </c>
      <c r="J1959" t="n">
        <v>0</v>
      </c>
      <c r="K1959" t="n">
        <v>0</v>
      </c>
      <c r="L1959" t="n">
        <v>0</v>
      </c>
      <c r="M1959" t="n">
        <v>0</v>
      </c>
      <c r="N1959" t="n">
        <v>0</v>
      </c>
      <c r="O1959" t="n">
        <v>0</v>
      </c>
      <c r="P1959" t="n">
        <v>0</v>
      </c>
      <c r="Q1959" t="n">
        <v>0</v>
      </c>
      <c r="R1959" s="2" t="inlineStr"/>
    </row>
    <row r="1960" ht="15" customHeight="1">
      <c r="A1960" t="inlineStr">
        <is>
          <t>A 69593-2021</t>
        </is>
      </c>
      <c r="B1960" s="1" t="n">
        <v>44532.37070601852</v>
      </c>
      <c r="C1960" s="1" t="n">
        <v>45960</v>
      </c>
      <c r="D1960" t="inlineStr">
        <is>
          <t>VÄSTERNORRLANDS LÄN</t>
        </is>
      </c>
      <c r="E1960" t="inlineStr">
        <is>
          <t>ÖRNSKÖLDSVIK</t>
        </is>
      </c>
      <c r="G1960" t="n">
        <v>4</v>
      </c>
      <c r="H1960" t="n">
        <v>0</v>
      </c>
      <c r="I1960" t="n">
        <v>0</v>
      </c>
      <c r="J1960" t="n">
        <v>0</v>
      </c>
      <c r="K1960" t="n">
        <v>0</v>
      </c>
      <c r="L1960" t="n">
        <v>0</v>
      </c>
      <c r="M1960" t="n">
        <v>0</v>
      </c>
      <c r="N1960" t="n">
        <v>0</v>
      </c>
      <c r="O1960" t="n">
        <v>0</v>
      </c>
      <c r="P1960" t="n">
        <v>0</v>
      </c>
      <c r="Q1960" t="n">
        <v>0</v>
      </c>
      <c r="R1960" s="2" t="inlineStr"/>
    </row>
    <row r="1961" ht="15" customHeight="1">
      <c r="A1961" t="inlineStr">
        <is>
          <t>A 15809-2024</t>
        </is>
      </c>
      <c r="B1961" s="1" t="n">
        <v>45404</v>
      </c>
      <c r="C1961" s="1" t="n">
        <v>45960</v>
      </c>
      <c r="D1961" t="inlineStr">
        <is>
          <t>VÄSTERNORRLANDS LÄN</t>
        </is>
      </c>
      <c r="E1961" t="inlineStr">
        <is>
          <t>ÖRNSKÖLDSVIK</t>
        </is>
      </c>
      <c r="G1961" t="n">
        <v>0.5</v>
      </c>
      <c r="H1961" t="n">
        <v>0</v>
      </c>
      <c r="I1961" t="n">
        <v>0</v>
      </c>
      <c r="J1961" t="n">
        <v>0</v>
      </c>
      <c r="K1961" t="n">
        <v>0</v>
      </c>
      <c r="L1961" t="n">
        <v>0</v>
      </c>
      <c r="M1961" t="n">
        <v>0</v>
      </c>
      <c r="N1961" t="n">
        <v>0</v>
      </c>
      <c r="O1961" t="n">
        <v>0</v>
      </c>
      <c r="P1961" t="n">
        <v>0</v>
      </c>
      <c r="Q1961" t="n">
        <v>0</v>
      </c>
      <c r="R1961" s="2" t="inlineStr"/>
    </row>
    <row r="1962" ht="15" customHeight="1">
      <c r="A1962" t="inlineStr">
        <is>
          <t>A 55670-2024</t>
        </is>
      </c>
      <c r="B1962" s="1" t="n">
        <v>45622.64991898148</v>
      </c>
      <c r="C1962" s="1" t="n">
        <v>45960</v>
      </c>
      <c r="D1962" t="inlineStr">
        <is>
          <t>VÄSTERNORRLANDS LÄN</t>
        </is>
      </c>
      <c r="E1962" t="inlineStr">
        <is>
          <t>ÖRNSKÖLDSVIK</t>
        </is>
      </c>
      <c r="F1962" t="inlineStr">
        <is>
          <t>Holmen skog AB</t>
        </is>
      </c>
      <c r="G1962" t="n">
        <v>0.4</v>
      </c>
      <c r="H1962" t="n">
        <v>0</v>
      </c>
      <c r="I1962" t="n">
        <v>0</v>
      </c>
      <c r="J1962" t="n">
        <v>0</v>
      </c>
      <c r="K1962" t="n">
        <v>0</v>
      </c>
      <c r="L1962" t="n">
        <v>0</v>
      </c>
      <c r="M1962" t="n">
        <v>0</v>
      </c>
      <c r="N1962" t="n">
        <v>0</v>
      </c>
      <c r="O1962" t="n">
        <v>0</v>
      </c>
      <c r="P1962" t="n">
        <v>0</v>
      </c>
      <c r="Q1962" t="n">
        <v>0</v>
      </c>
      <c r="R1962" s="2" t="inlineStr"/>
    </row>
    <row r="1963" ht="15" customHeight="1">
      <c r="A1963" t="inlineStr">
        <is>
          <t>A 49372-2025</t>
        </is>
      </c>
      <c r="B1963" s="1" t="n">
        <v>45938.63089120371</v>
      </c>
      <c r="C1963" s="1" t="n">
        <v>45960</v>
      </c>
      <c r="D1963" t="inlineStr">
        <is>
          <t>VÄSTERNORRLANDS LÄN</t>
        </is>
      </c>
      <c r="E1963" t="inlineStr">
        <is>
          <t>ÖRNSKÖLDSVIK</t>
        </is>
      </c>
      <c r="F1963" t="inlineStr">
        <is>
          <t>Holmen skog AB</t>
        </is>
      </c>
      <c r="G1963" t="n">
        <v>8.699999999999999</v>
      </c>
      <c r="H1963" t="n">
        <v>0</v>
      </c>
      <c r="I1963" t="n">
        <v>0</v>
      </c>
      <c r="J1963" t="n">
        <v>0</v>
      </c>
      <c r="K1963" t="n">
        <v>0</v>
      </c>
      <c r="L1963" t="n">
        <v>0</v>
      </c>
      <c r="M1963" t="n">
        <v>0</v>
      </c>
      <c r="N1963" t="n">
        <v>0</v>
      </c>
      <c r="O1963" t="n">
        <v>0</v>
      </c>
      <c r="P1963" t="n">
        <v>0</v>
      </c>
      <c r="Q1963" t="n">
        <v>0</v>
      </c>
      <c r="R1963" s="2" t="inlineStr"/>
    </row>
    <row r="1964" ht="15" customHeight="1">
      <c r="A1964" t="inlineStr">
        <is>
          <t>A 9146-2025</t>
        </is>
      </c>
      <c r="B1964" s="1" t="n">
        <v>45714.33052083333</v>
      </c>
      <c r="C1964" s="1" t="n">
        <v>45960</v>
      </c>
      <c r="D1964" t="inlineStr">
        <is>
          <t>VÄSTERNORRLANDS LÄN</t>
        </is>
      </c>
      <c r="E1964" t="inlineStr">
        <is>
          <t>ÖRNSKÖLDSVIK</t>
        </is>
      </c>
      <c r="G1964" t="n">
        <v>0.5</v>
      </c>
      <c r="H1964" t="n">
        <v>0</v>
      </c>
      <c r="I1964" t="n">
        <v>0</v>
      </c>
      <c r="J1964" t="n">
        <v>0</v>
      </c>
      <c r="K1964" t="n">
        <v>0</v>
      </c>
      <c r="L1964" t="n">
        <v>0</v>
      </c>
      <c r="M1964" t="n">
        <v>0</v>
      </c>
      <c r="N1964" t="n">
        <v>0</v>
      </c>
      <c r="O1964" t="n">
        <v>0</v>
      </c>
      <c r="P1964" t="n">
        <v>0</v>
      </c>
      <c r="Q1964" t="n">
        <v>0</v>
      </c>
      <c r="R1964" s="2" t="inlineStr"/>
    </row>
    <row r="1965" ht="15" customHeight="1">
      <c r="A1965" t="inlineStr">
        <is>
          <t>A 49351-2025</t>
        </is>
      </c>
      <c r="B1965" s="1" t="n">
        <v>45938.61270833333</v>
      </c>
      <c r="C1965" s="1" t="n">
        <v>45960</v>
      </c>
      <c r="D1965" t="inlineStr">
        <is>
          <t>VÄSTERNORRLANDS LÄN</t>
        </is>
      </c>
      <c r="E1965" t="inlineStr">
        <is>
          <t>ÖRNSKÖLDSVIK</t>
        </is>
      </c>
      <c r="G1965" t="n">
        <v>0.7</v>
      </c>
      <c r="H1965" t="n">
        <v>0</v>
      </c>
      <c r="I1965" t="n">
        <v>0</v>
      </c>
      <c r="J1965" t="n">
        <v>0</v>
      </c>
      <c r="K1965" t="n">
        <v>0</v>
      </c>
      <c r="L1965" t="n">
        <v>0</v>
      </c>
      <c r="M1965" t="n">
        <v>0</v>
      </c>
      <c r="N1965" t="n">
        <v>0</v>
      </c>
      <c r="O1965" t="n">
        <v>0</v>
      </c>
      <c r="P1965" t="n">
        <v>0</v>
      </c>
      <c r="Q1965" t="n">
        <v>0</v>
      </c>
      <c r="R1965" s="2" t="inlineStr"/>
    </row>
    <row r="1966" ht="15" customHeight="1">
      <c r="A1966" t="inlineStr">
        <is>
          <t>A 47477-2024</t>
        </is>
      </c>
      <c r="B1966" s="1" t="n">
        <v>45587.57752314815</v>
      </c>
      <c r="C1966" s="1" t="n">
        <v>45960</v>
      </c>
      <c r="D1966" t="inlineStr">
        <is>
          <t>VÄSTERNORRLANDS LÄN</t>
        </is>
      </c>
      <c r="E1966" t="inlineStr">
        <is>
          <t>ÖRNSKÖLDSVIK</t>
        </is>
      </c>
      <c r="G1966" t="n">
        <v>2.4</v>
      </c>
      <c r="H1966" t="n">
        <v>0</v>
      </c>
      <c r="I1966" t="n">
        <v>0</v>
      </c>
      <c r="J1966" t="n">
        <v>0</v>
      </c>
      <c r="K1966" t="n">
        <v>0</v>
      </c>
      <c r="L1966" t="n">
        <v>0</v>
      </c>
      <c r="M1966" t="n">
        <v>0</v>
      </c>
      <c r="N1966" t="n">
        <v>0</v>
      </c>
      <c r="O1966" t="n">
        <v>0</v>
      </c>
      <c r="P1966" t="n">
        <v>0</v>
      </c>
      <c r="Q1966" t="n">
        <v>0</v>
      </c>
      <c r="R1966" s="2" t="inlineStr"/>
    </row>
    <row r="1967" ht="15" customHeight="1">
      <c r="A1967" t="inlineStr">
        <is>
          <t>A 56966-2024</t>
        </is>
      </c>
      <c r="B1967" s="1" t="n">
        <v>45628.66023148148</v>
      </c>
      <c r="C1967" s="1" t="n">
        <v>45960</v>
      </c>
      <c r="D1967" t="inlineStr">
        <is>
          <t>VÄSTERNORRLANDS LÄN</t>
        </is>
      </c>
      <c r="E1967" t="inlineStr">
        <is>
          <t>ÖRNSKÖLDSVIK</t>
        </is>
      </c>
      <c r="G1967" t="n">
        <v>1.5</v>
      </c>
      <c r="H1967" t="n">
        <v>0</v>
      </c>
      <c r="I1967" t="n">
        <v>0</v>
      </c>
      <c r="J1967" t="n">
        <v>0</v>
      </c>
      <c r="K1967" t="n">
        <v>0</v>
      </c>
      <c r="L1967" t="n">
        <v>0</v>
      </c>
      <c r="M1967" t="n">
        <v>0</v>
      </c>
      <c r="N1967" t="n">
        <v>0</v>
      </c>
      <c r="O1967" t="n">
        <v>0</v>
      </c>
      <c r="P1967" t="n">
        <v>0</v>
      </c>
      <c r="Q1967" t="n">
        <v>0</v>
      </c>
      <c r="R1967" s="2" t="inlineStr"/>
    </row>
    <row r="1968" ht="15" customHeight="1">
      <c r="A1968" t="inlineStr">
        <is>
          <t>A 49590-2025</t>
        </is>
      </c>
      <c r="B1968" s="1" t="n">
        <v>45939.52335648148</v>
      </c>
      <c r="C1968" s="1" t="n">
        <v>45960</v>
      </c>
      <c r="D1968" t="inlineStr">
        <is>
          <t>VÄSTERNORRLANDS LÄN</t>
        </is>
      </c>
      <c r="E1968" t="inlineStr">
        <is>
          <t>ÖRNSKÖLDSVIK</t>
        </is>
      </c>
      <c r="F1968" t="inlineStr">
        <is>
          <t>Holmen skog AB</t>
        </is>
      </c>
      <c r="G1968" t="n">
        <v>2.8</v>
      </c>
      <c r="H1968" t="n">
        <v>0</v>
      </c>
      <c r="I1968" t="n">
        <v>0</v>
      </c>
      <c r="J1968" t="n">
        <v>0</v>
      </c>
      <c r="K1968" t="n">
        <v>0</v>
      </c>
      <c r="L1968" t="n">
        <v>0</v>
      </c>
      <c r="M1968" t="n">
        <v>0</v>
      </c>
      <c r="N1968" t="n">
        <v>0</v>
      </c>
      <c r="O1968" t="n">
        <v>0</v>
      </c>
      <c r="P1968" t="n">
        <v>0</v>
      </c>
      <c r="Q1968" t="n">
        <v>0</v>
      </c>
      <c r="R1968" s="2" t="inlineStr"/>
    </row>
    <row r="1969" ht="15" customHeight="1">
      <c r="A1969" t="inlineStr">
        <is>
          <t>A 19991-2024</t>
        </is>
      </c>
      <c r="B1969" s="1" t="n">
        <v>45433</v>
      </c>
      <c r="C1969" s="1" t="n">
        <v>45960</v>
      </c>
      <c r="D1969" t="inlineStr">
        <is>
          <t>VÄSTERNORRLANDS LÄN</t>
        </is>
      </c>
      <c r="E1969" t="inlineStr">
        <is>
          <t>ÖRNSKÖLDSVIK</t>
        </is>
      </c>
      <c r="G1969" t="n">
        <v>0.4</v>
      </c>
      <c r="H1969" t="n">
        <v>0</v>
      </c>
      <c r="I1969" t="n">
        <v>0</v>
      </c>
      <c r="J1969" t="n">
        <v>0</v>
      </c>
      <c r="K1969" t="n">
        <v>0</v>
      </c>
      <c r="L1969" t="n">
        <v>0</v>
      </c>
      <c r="M1969" t="n">
        <v>0</v>
      </c>
      <c r="N1969" t="n">
        <v>0</v>
      </c>
      <c r="O1969" t="n">
        <v>0</v>
      </c>
      <c r="P1969" t="n">
        <v>0</v>
      </c>
      <c r="Q1969" t="n">
        <v>0</v>
      </c>
      <c r="R1969" s="2" t="inlineStr"/>
    </row>
    <row r="1970" ht="15" customHeight="1">
      <c r="A1970" t="inlineStr">
        <is>
          <t>A 49556-2025</t>
        </is>
      </c>
      <c r="B1970" s="1" t="n">
        <v>45939.45039351852</v>
      </c>
      <c r="C1970" s="1" t="n">
        <v>45960</v>
      </c>
      <c r="D1970" t="inlineStr">
        <is>
          <t>VÄSTERNORRLANDS LÄN</t>
        </is>
      </c>
      <c r="E1970" t="inlineStr">
        <is>
          <t>ÖRNSKÖLDSVIK</t>
        </is>
      </c>
      <c r="G1970" t="n">
        <v>1.3</v>
      </c>
      <c r="H1970" t="n">
        <v>0</v>
      </c>
      <c r="I1970" t="n">
        <v>0</v>
      </c>
      <c r="J1970" t="n">
        <v>0</v>
      </c>
      <c r="K1970" t="n">
        <v>0</v>
      </c>
      <c r="L1970" t="n">
        <v>0</v>
      </c>
      <c r="M1970" t="n">
        <v>0</v>
      </c>
      <c r="N1970" t="n">
        <v>0</v>
      </c>
      <c r="O1970" t="n">
        <v>0</v>
      </c>
      <c r="P1970" t="n">
        <v>0</v>
      </c>
      <c r="Q1970" t="n">
        <v>0</v>
      </c>
      <c r="R1970" s="2" t="inlineStr"/>
    </row>
    <row r="1971" ht="15" customHeight="1">
      <c r="A1971" t="inlineStr">
        <is>
          <t>A 49387-2025</t>
        </is>
      </c>
      <c r="B1971" s="1" t="n">
        <v>45938.64680555555</v>
      </c>
      <c r="C1971" s="1" t="n">
        <v>45960</v>
      </c>
      <c r="D1971" t="inlineStr">
        <is>
          <t>VÄSTERNORRLANDS LÄN</t>
        </is>
      </c>
      <c r="E1971" t="inlineStr">
        <is>
          <t>ÖRNSKÖLDSVIK</t>
        </is>
      </c>
      <c r="F1971" t="inlineStr">
        <is>
          <t>Holmen skog AB</t>
        </is>
      </c>
      <c r="G1971" t="n">
        <v>2.7</v>
      </c>
      <c r="H1971" t="n">
        <v>0</v>
      </c>
      <c r="I1971" t="n">
        <v>0</v>
      </c>
      <c r="J1971" t="n">
        <v>0</v>
      </c>
      <c r="K1971" t="n">
        <v>0</v>
      </c>
      <c r="L1971" t="n">
        <v>0</v>
      </c>
      <c r="M1971" t="n">
        <v>0</v>
      </c>
      <c r="N1971" t="n">
        <v>0</v>
      </c>
      <c r="O1971" t="n">
        <v>0</v>
      </c>
      <c r="P1971" t="n">
        <v>0</v>
      </c>
      <c r="Q1971" t="n">
        <v>0</v>
      </c>
      <c r="R1971" s="2" t="inlineStr"/>
    </row>
    <row r="1972" ht="15" customHeight="1">
      <c r="A1972" t="inlineStr">
        <is>
          <t>A 46971-2024</t>
        </is>
      </c>
      <c r="B1972" s="1" t="n">
        <v>45586.3387037037</v>
      </c>
      <c r="C1972" s="1" t="n">
        <v>45960</v>
      </c>
      <c r="D1972" t="inlineStr">
        <is>
          <t>VÄSTERNORRLANDS LÄN</t>
        </is>
      </c>
      <c r="E1972" t="inlineStr">
        <is>
          <t>ÖRNSKÖLDSVIK</t>
        </is>
      </c>
      <c r="G1972" t="n">
        <v>1.4</v>
      </c>
      <c r="H1972" t="n">
        <v>0</v>
      </c>
      <c r="I1972" t="n">
        <v>0</v>
      </c>
      <c r="J1972" t="n">
        <v>0</v>
      </c>
      <c r="K1972" t="n">
        <v>0</v>
      </c>
      <c r="L1972" t="n">
        <v>0</v>
      </c>
      <c r="M1972" t="n">
        <v>0</v>
      </c>
      <c r="N1972" t="n">
        <v>0</v>
      </c>
      <c r="O1972" t="n">
        <v>0</v>
      </c>
      <c r="P1972" t="n">
        <v>0</v>
      </c>
      <c r="Q1972" t="n">
        <v>0</v>
      </c>
      <c r="R1972" s="2" t="inlineStr"/>
    </row>
    <row r="1973" ht="15" customHeight="1">
      <c r="A1973" t="inlineStr">
        <is>
          <t>A 40896-2025</t>
        </is>
      </c>
      <c r="B1973" s="1" t="n">
        <v>45897.61412037037</v>
      </c>
      <c r="C1973" s="1" t="n">
        <v>45960</v>
      </c>
      <c r="D1973" t="inlineStr">
        <is>
          <t>VÄSTERNORRLANDS LÄN</t>
        </is>
      </c>
      <c r="E1973" t="inlineStr">
        <is>
          <t>ÖRNSKÖLDSVIK</t>
        </is>
      </c>
      <c r="F1973" t="inlineStr">
        <is>
          <t>Holmen skog AB</t>
        </is>
      </c>
      <c r="G1973" t="n">
        <v>9.800000000000001</v>
      </c>
      <c r="H1973" t="n">
        <v>0</v>
      </c>
      <c r="I1973" t="n">
        <v>0</v>
      </c>
      <c r="J1973" t="n">
        <v>0</v>
      </c>
      <c r="K1973" t="n">
        <v>0</v>
      </c>
      <c r="L1973" t="n">
        <v>0</v>
      </c>
      <c r="M1973" t="n">
        <v>0</v>
      </c>
      <c r="N1973" t="n">
        <v>0</v>
      </c>
      <c r="O1973" t="n">
        <v>0</v>
      </c>
      <c r="P1973" t="n">
        <v>0</v>
      </c>
      <c r="Q1973" t="n">
        <v>0</v>
      </c>
      <c r="R1973" s="2" t="inlineStr"/>
    </row>
    <row r="1974" ht="15" customHeight="1">
      <c r="A1974" t="inlineStr">
        <is>
          <t>A 47523-2023</t>
        </is>
      </c>
      <c r="B1974" s="1" t="n">
        <v>45197</v>
      </c>
      <c r="C1974" s="1" t="n">
        <v>45960</v>
      </c>
      <c r="D1974" t="inlineStr">
        <is>
          <t>VÄSTERNORRLANDS LÄN</t>
        </is>
      </c>
      <c r="E1974" t="inlineStr">
        <is>
          <t>ÖRNSKÖLDSVIK</t>
        </is>
      </c>
      <c r="G1974" t="n">
        <v>1.7</v>
      </c>
      <c r="H1974" t="n">
        <v>0</v>
      </c>
      <c r="I1974" t="n">
        <v>0</v>
      </c>
      <c r="J1974" t="n">
        <v>0</v>
      </c>
      <c r="K1974" t="n">
        <v>0</v>
      </c>
      <c r="L1974" t="n">
        <v>0</v>
      </c>
      <c r="M1974" t="n">
        <v>0</v>
      </c>
      <c r="N1974" t="n">
        <v>0</v>
      </c>
      <c r="O1974" t="n">
        <v>0</v>
      </c>
      <c r="P1974" t="n">
        <v>0</v>
      </c>
      <c r="Q1974" t="n">
        <v>0</v>
      </c>
      <c r="R1974" s="2" t="inlineStr"/>
    </row>
    <row r="1975" ht="15" customHeight="1">
      <c r="A1975" t="inlineStr">
        <is>
          <t>A 53687-2024</t>
        </is>
      </c>
      <c r="B1975" s="1" t="n">
        <v>45615.36915509259</v>
      </c>
      <c r="C1975" s="1" t="n">
        <v>45960</v>
      </c>
      <c r="D1975" t="inlineStr">
        <is>
          <t>VÄSTERNORRLANDS LÄN</t>
        </is>
      </c>
      <c r="E1975" t="inlineStr">
        <is>
          <t>ÖRNSKÖLDSVIK</t>
        </is>
      </c>
      <c r="G1975" t="n">
        <v>1.6</v>
      </c>
      <c r="H1975" t="n">
        <v>0</v>
      </c>
      <c r="I1975" t="n">
        <v>0</v>
      </c>
      <c r="J1975" t="n">
        <v>0</v>
      </c>
      <c r="K1975" t="n">
        <v>0</v>
      </c>
      <c r="L1975" t="n">
        <v>0</v>
      </c>
      <c r="M1975" t="n">
        <v>0</v>
      </c>
      <c r="N1975" t="n">
        <v>0</v>
      </c>
      <c r="O1975" t="n">
        <v>0</v>
      </c>
      <c r="P1975" t="n">
        <v>0</v>
      </c>
      <c r="Q1975" t="n">
        <v>0</v>
      </c>
      <c r="R1975" s="2" t="inlineStr"/>
    </row>
    <row r="1976" ht="15" customHeight="1">
      <c r="A1976" t="inlineStr">
        <is>
          <t>A 49719-2025</t>
        </is>
      </c>
      <c r="B1976" s="1" t="n">
        <v>45939.76648148148</v>
      </c>
      <c r="C1976" s="1" t="n">
        <v>45960</v>
      </c>
      <c r="D1976" t="inlineStr">
        <is>
          <t>VÄSTERNORRLANDS LÄN</t>
        </is>
      </c>
      <c r="E1976" t="inlineStr">
        <is>
          <t>ÖRNSKÖLDSVIK</t>
        </is>
      </c>
      <c r="G1976" t="n">
        <v>0.3</v>
      </c>
      <c r="H1976" t="n">
        <v>0</v>
      </c>
      <c r="I1976" t="n">
        <v>0</v>
      </c>
      <c r="J1976" t="n">
        <v>0</v>
      </c>
      <c r="K1976" t="n">
        <v>0</v>
      </c>
      <c r="L1976" t="n">
        <v>0</v>
      </c>
      <c r="M1976" t="n">
        <v>0</v>
      </c>
      <c r="N1976" t="n">
        <v>0</v>
      </c>
      <c r="O1976" t="n">
        <v>0</v>
      </c>
      <c r="P1976" t="n">
        <v>0</v>
      </c>
      <c r="Q1976" t="n">
        <v>0</v>
      </c>
      <c r="R1976" s="2" t="inlineStr"/>
    </row>
    <row r="1977" ht="15" customHeight="1">
      <c r="A1977" t="inlineStr">
        <is>
          <t>A 54791-2024</t>
        </is>
      </c>
      <c r="B1977" s="1" t="n">
        <v>45618.49863425926</v>
      </c>
      <c r="C1977" s="1" t="n">
        <v>45960</v>
      </c>
      <c r="D1977" t="inlineStr">
        <is>
          <t>VÄSTERNORRLANDS LÄN</t>
        </is>
      </c>
      <c r="E1977" t="inlineStr">
        <is>
          <t>ÖRNSKÖLDSVIK</t>
        </is>
      </c>
      <c r="F1977" t="inlineStr">
        <is>
          <t>Holmen skog AB</t>
        </is>
      </c>
      <c r="G1977" t="n">
        <v>0.4</v>
      </c>
      <c r="H1977" t="n">
        <v>0</v>
      </c>
      <c r="I1977" t="n">
        <v>0</v>
      </c>
      <c r="J1977" t="n">
        <v>0</v>
      </c>
      <c r="K1977" t="n">
        <v>0</v>
      </c>
      <c r="L1977" t="n">
        <v>0</v>
      </c>
      <c r="M1977" t="n">
        <v>0</v>
      </c>
      <c r="N1977" t="n">
        <v>0</v>
      </c>
      <c r="O1977" t="n">
        <v>0</v>
      </c>
      <c r="P1977" t="n">
        <v>0</v>
      </c>
      <c r="Q1977" t="n">
        <v>0</v>
      </c>
      <c r="R1977" s="2" t="inlineStr"/>
    </row>
    <row r="1978" ht="15" customHeight="1">
      <c r="A1978" t="inlineStr">
        <is>
          <t>A 14589-2025</t>
        </is>
      </c>
      <c r="B1978" s="1" t="n">
        <v>45741</v>
      </c>
      <c r="C1978" s="1" t="n">
        <v>45960</v>
      </c>
      <c r="D1978" t="inlineStr">
        <is>
          <t>VÄSTERNORRLANDS LÄN</t>
        </is>
      </c>
      <c r="E1978" t="inlineStr">
        <is>
          <t>ÖRNSKÖLDSVIK</t>
        </is>
      </c>
      <c r="G1978" t="n">
        <v>2.2</v>
      </c>
      <c r="H1978" t="n">
        <v>0</v>
      </c>
      <c r="I1978" t="n">
        <v>0</v>
      </c>
      <c r="J1978" t="n">
        <v>0</v>
      </c>
      <c r="K1978" t="n">
        <v>0</v>
      </c>
      <c r="L1978" t="n">
        <v>0</v>
      </c>
      <c r="M1978" t="n">
        <v>0</v>
      </c>
      <c r="N1978" t="n">
        <v>0</v>
      </c>
      <c r="O1978" t="n">
        <v>0</v>
      </c>
      <c r="P1978" t="n">
        <v>0</v>
      </c>
      <c r="Q1978" t="n">
        <v>0</v>
      </c>
      <c r="R1978" s="2" t="inlineStr"/>
    </row>
    <row r="1979" ht="15" customHeight="1">
      <c r="A1979" t="inlineStr">
        <is>
          <t>A 15268-2025</t>
        </is>
      </c>
      <c r="B1979" s="1" t="n">
        <v>45744.66462962963</v>
      </c>
      <c r="C1979" s="1" t="n">
        <v>45960</v>
      </c>
      <c r="D1979" t="inlineStr">
        <is>
          <t>VÄSTERNORRLANDS LÄN</t>
        </is>
      </c>
      <c r="E1979" t="inlineStr">
        <is>
          <t>ÖRNSKÖLDSVIK</t>
        </is>
      </c>
      <c r="F1979" t="inlineStr">
        <is>
          <t>Holmen skog AB</t>
        </is>
      </c>
      <c r="G1979" t="n">
        <v>9</v>
      </c>
      <c r="H1979" t="n">
        <v>0</v>
      </c>
      <c r="I1979" t="n">
        <v>0</v>
      </c>
      <c r="J1979" t="n">
        <v>0</v>
      </c>
      <c r="K1979" t="n">
        <v>0</v>
      </c>
      <c r="L1979" t="n">
        <v>0</v>
      </c>
      <c r="M1979" t="n">
        <v>0</v>
      </c>
      <c r="N1979" t="n">
        <v>0</v>
      </c>
      <c r="O1979" t="n">
        <v>0</v>
      </c>
      <c r="P1979" t="n">
        <v>0</v>
      </c>
      <c r="Q1979" t="n">
        <v>0</v>
      </c>
      <c r="R1979" s="2" t="inlineStr"/>
    </row>
    <row r="1980" ht="15" customHeight="1">
      <c r="A1980" t="inlineStr">
        <is>
          <t>A 49335-2025</t>
        </is>
      </c>
      <c r="B1980" s="1" t="n">
        <v>45938.58600694445</v>
      </c>
      <c r="C1980" s="1" t="n">
        <v>45960</v>
      </c>
      <c r="D1980" t="inlineStr">
        <is>
          <t>VÄSTERNORRLANDS LÄN</t>
        </is>
      </c>
      <c r="E1980" t="inlineStr">
        <is>
          <t>ÖRNSKÖLDSVIK</t>
        </is>
      </c>
      <c r="F1980" t="inlineStr">
        <is>
          <t>Holmen skog AB</t>
        </is>
      </c>
      <c r="G1980" t="n">
        <v>1.5</v>
      </c>
      <c r="H1980" t="n">
        <v>0</v>
      </c>
      <c r="I1980" t="n">
        <v>0</v>
      </c>
      <c r="J1980" t="n">
        <v>0</v>
      </c>
      <c r="K1980" t="n">
        <v>0</v>
      </c>
      <c r="L1980" t="n">
        <v>0</v>
      </c>
      <c r="M1980" t="n">
        <v>0</v>
      </c>
      <c r="N1980" t="n">
        <v>0</v>
      </c>
      <c r="O1980" t="n">
        <v>0</v>
      </c>
      <c r="P1980" t="n">
        <v>0</v>
      </c>
      <c r="Q1980" t="n">
        <v>0</v>
      </c>
      <c r="R1980" s="2" t="inlineStr"/>
    </row>
    <row r="1981" ht="15" customHeight="1">
      <c r="A1981" t="inlineStr">
        <is>
          <t>A 40516-2025</t>
        </is>
      </c>
      <c r="B1981" s="1" t="n">
        <v>45896.36337962963</v>
      </c>
      <c r="C1981" s="1" t="n">
        <v>45960</v>
      </c>
      <c r="D1981" t="inlineStr">
        <is>
          <t>VÄSTERNORRLANDS LÄN</t>
        </is>
      </c>
      <c r="E1981" t="inlineStr">
        <is>
          <t>ÖRNSKÖLDSVIK</t>
        </is>
      </c>
      <c r="G1981" t="n">
        <v>3</v>
      </c>
      <c r="H1981" t="n">
        <v>0</v>
      </c>
      <c r="I1981" t="n">
        <v>0</v>
      </c>
      <c r="J1981" t="n">
        <v>0</v>
      </c>
      <c r="K1981" t="n">
        <v>0</v>
      </c>
      <c r="L1981" t="n">
        <v>0</v>
      </c>
      <c r="M1981" t="n">
        <v>0</v>
      </c>
      <c r="N1981" t="n">
        <v>0</v>
      </c>
      <c r="O1981" t="n">
        <v>0</v>
      </c>
      <c r="P1981" t="n">
        <v>0</v>
      </c>
      <c r="Q1981" t="n">
        <v>0</v>
      </c>
      <c r="R1981" s="2" t="inlineStr"/>
    </row>
    <row r="1982" ht="15" customHeight="1">
      <c r="A1982" t="inlineStr">
        <is>
          <t>A 49222-2025</t>
        </is>
      </c>
      <c r="B1982" s="1" t="n">
        <v>45937</v>
      </c>
      <c r="C1982" s="1" t="n">
        <v>45960</v>
      </c>
      <c r="D1982" t="inlineStr">
        <is>
          <t>VÄSTERNORRLANDS LÄN</t>
        </is>
      </c>
      <c r="E1982" t="inlineStr">
        <is>
          <t>ÖRNSKÖLDSVIK</t>
        </is>
      </c>
      <c r="F1982" t="inlineStr">
        <is>
          <t>Kyrkan</t>
        </is>
      </c>
      <c r="G1982" t="n">
        <v>4.8</v>
      </c>
      <c r="H1982" t="n">
        <v>0</v>
      </c>
      <c r="I1982" t="n">
        <v>0</v>
      </c>
      <c r="J1982" t="n">
        <v>0</v>
      </c>
      <c r="K1982" t="n">
        <v>0</v>
      </c>
      <c r="L1982" t="n">
        <v>0</v>
      </c>
      <c r="M1982" t="n">
        <v>0</v>
      </c>
      <c r="N1982" t="n">
        <v>0</v>
      </c>
      <c r="O1982" t="n">
        <v>0</v>
      </c>
      <c r="P1982" t="n">
        <v>0</v>
      </c>
      <c r="Q1982" t="n">
        <v>0</v>
      </c>
      <c r="R1982" s="2" t="inlineStr"/>
    </row>
    <row r="1983" ht="15" customHeight="1">
      <c r="A1983" t="inlineStr">
        <is>
          <t>A 46992-2024</t>
        </is>
      </c>
      <c r="B1983" s="1" t="n">
        <v>45586.36938657407</v>
      </c>
      <c r="C1983" s="1" t="n">
        <v>45960</v>
      </c>
      <c r="D1983" t="inlineStr">
        <is>
          <t>VÄSTERNORRLANDS LÄN</t>
        </is>
      </c>
      <c r="E1983" t="inlineStr">
        <is>
          <t>ÖRNSKÖLDSVIK</t>
        </is>
      </c>
      <c r="G1983" t="n">
        <v>2.8</v>
      </c>
      <c r="H1983" t="n">
        <v>0</v>
      </c>
      <c r="I1983" t="n">
        <v>0</v>
      </c>
      <c r="J1983" t="n">
        <v>0</v>
      </c>
      <c r="K1983" t="n">
        <v>0</v>
      </c>
      <c r="L1983" t="n">
        <v>0</v>
      </c>
      <c r="M1983" t="n">
        <v>0</v>
      </c>
      <c r="N1983" t="n">
        <v>0</v>
      </c>
      <c r="O1983" t="n">
        <v>0</v>
      </c>
      <c r="P1983" t="n">
        <v>0</v>
      </c>
      <c r="Q1983" t="n">
        <v>0</v>
      </c>
      <c r="R1983" s="2" t="inlineStr"/>
    </row>
    <row r="1984" ht="15" customHeight="1">
      <c r="A1984" t="inlineStr">
        <is>
          <t>A 19321-2021</t>
        </is>
      </c>
      <c r="B1984" s="1" t="n">
        <v>44309</v>
      </c>
      <c r="C1984" s="1" t="n">
        <v>45960</v>
      </c>
      <c r="D1984" t="inlineStr">
        <is>
          <t>VÄSTERNORRLANDS LÄN</t>
        </is>
      </c>
      <c r="E1984" t="inlineStr">
        <is>
          <t>ÖRNSKÖLDSVIK</t>
        </is>
      </c>
      <c r="F1984" t="inlineStr">
        <is>
          <t>Holmen skog AB</t>
        </is>
      </c>
      <c r="G1984" t="n">
        <v>0.7</v>
      </c>
      <c r="H1984" t="n">
        <v>0</v>
      </c>
      <c r="I1984" t="n">
        <v>0</v>
      </c>
      <c r="J1984" t="n">
        <v>0</v>
      </c>
      <c r="K1984" t="n">
        <v>0</v>
      </c>
      <c r="L1984" t="n">
        <v>0</v>
      </c>
      <c r="M1984" t="n">
        <v>0</v>
      </c>
      <c r="N1984" t="n">
        <v>0</v>
      </c>
      <c r="O1984" t="n">
        <v>0</v>
      </c>
      <c r="P1984" t="n">
        <v>0</v>
      </c>
      <c r="Q1984" t="n">
        <v>0</v>
      </c>
      <c r="R1984" s="2" t="inlineStr"/>
    </row>
    <row r="1985" ht="15" customHeight="1">
      <c r="A1985" t="inlineStr">
        <is>
          <t>A 15692-2022</t>
        </is>
      </c>
      <c r="B1985" s="1" t="n">
        <v>44663</v>
      </c>
      <c r="C1985" s="1" t="n">
        <v>45960</v>
      </c>
      <c r="D1985" t="inlineStr">
        <is>
          <t>VÄSTERNORRLANDS LÄN</t>
        </is>
      </c>
      <c r="E1985" t="inlineStr">
        <is>
          <t>ÖRNSKÖLDSVIK</t>
        </is>
      </c>
      <c r="G1985" t="n">
        <v>0.8</v>
      </c>
      <c r="H1985" t="n">
        <v>0</v>
      </c>
      <c r="I1985" t="n">
        <v>0</v>
      </c>
      <c r="J1985" t="n">
        <v>0</v>
      </c>
      <c r="K1985" t="n">
        <v>0</v>
      </c>
      <c r="L1985" t="n">
        <v>0</v>
      </c>
      <c r="M1985" t="n">
        <v>0</v>
      </c>
      <c r="N1985" t="n">
        <v>0</v>
      </c>
      <c r="O1985" t="n">
        <v>0</v>
      </c>
      <c r="P1985" t="n">
        <v>0</v>
      </c>
      <c r="Q1985" t="n">
        <v>0</v>
      </c>
      <c r="R1985" s="2" t="inlineStr"/>
    </row>
    <row r="1986" ht="15" customHeight="1">
      <c r="A1986" t="inlineStr">
        <is>
          <t>A 49341-2025</t>
        </is>
      </c>
      <c r="B1986" s="1" t="n">
        <v>45938.59512731482</v>
      </c>
      <c r="C1986" s="1" t="n">
        <v>45960</v>
      </c>
      <c r="D1986" t="inlineStr">
        <is>
          <t>VÄSTERNORRLANDS LÄN</t>
        </is>
      </c>
      <c r="E1986" t="inlineStr">
        <is>
          <t>ÖRNSKÖLDSVIK</t>
        </is>
      </c>
      <c r="F1986" t="inlineStr">
        <is>
          <t>Holmen skog AB</t>
        </is>
      </c>
      <c r="G1986" t="n">
        <v>7</v>
      </c>
      <c r="H1986" t="n">
        <v>0</v>
      </c>
      <c r="I1986" t="n">
        <v>0</v>
      </c>
      <c r="J1986" t="n">
        <v>0</v>
      </c>
      <c r="K1986" t="n">
        <v>0</v>
      </c>
      <c r="L1986" t="n">
        <v>0</v>
      </c>
      <c r="M1986" t="n">
        <v>0</v>
      </c>
      <c r="N1986" t="n">
        <v>0</v>
      </c>
      <c r="O1986" t="n">
        <v>0</v>
      </c>
      <c r="P1986" t="n">
        <v>0</v>
      </c>
      <c r="Q1986" t="n">
        <v>0</v>
      </c>
      <c r="R1986" s="2" t="inlineStr"/>
    </row>
    <row r="1987" ht="15" customHeight="1">
      <c r="A1987" t="inlineStr">
        <is>
          <t>A 49204-2025</t>
        </is>
      </c>
      <c r="B1987" s="1" t="n">
        <v>45938.41931712963</v>
      </c>
      <c r="C1987" s="1" t="n">
        <v>45960</v>
      </c>
      <c r="D1987" t="inlineStr">
        <is>
          <t>VÄSTERNORRLANDS LÄN</t>
        </is>
      </c>
      <c r="E1987" t="inlineStr">
        <is>
          <t>ÖRNSKÖLDSVIK</t>
        </is>
      </c>
      <c r="G1987" t="n">
        <v>9.6</v>
      </c>
      <c r="H1987" t="n">
        <v>0</v>
      </c>
      <c r="I1987" t="n">
        <v>0</v>
      </c>
      <c r="J1987" t="n">
        <v>0</v>
      </c>
      <c r="K1987" t="n">
        <v>0</v>
      </c>
      <c r="L1987" t="n">
        <v>0</v>
      </c>
      <c r="M1987" t="n">
        <v>0</v>
      </c>
      <c r="N1987" t="n">
        <v>0</v>
      </c>
      <c r="O1987" t="n">
        <v>0</v>
      </c>
      <c r="P1987" t="n">
        <v>0</v>
      </c>
      <c r="Q1987" t="n">
        <v>0</v>
      </c>
      <c r="R1987" s="2" t="inlineStr"/>
    </row>
    <row r="1988" ht="15" customHeight="1">
      <c r="A1988" t="inlineStr">
        <is>
          <t>A 49379-2023</t>
        </is>
      </c>
      <c r="B1988" s="1" t="n">
        <v>45211.37773148148</v>
      </c>
      <c r="C1988" s="1" t="n">
        <v>45960</v>
      </c>
      <c r="D1988" t="inlineStr">
        <is>
          <t>VÄSTERNORRLANDS LÄN</t>
        </is>
      </c>
      <c r="E1988" t="inlineStr">
        <is>
          <t>ÖRNSKÖLDSVIK</t>
        </is>
      </c>
      <c r="F1988" t="inlineStr">
        <is>
          <t>Holmen skog AB</t>
        </is>
      </c>
      <c r="G1988" t="n">
        <v>0.5</v>
      </c>
      <c r="H1988" t="n">
        <v>0</v>
      </c>
      <c r="I1988" t="n">
        <v>0</v>
      </c>
      <c r="J1988" t="n">
        <v>0</v>
      </c>
      <c r="K1988" t="n">
        <v>0</v>
      </c>
      <c r="L1988" t="n">
        <v>0</v>
      </c>
      <c r="M1988" t="n">
        <v>0</v>
      </c>
      <c r="N1988" t="n">
        <v>0</v>
      </c>
      <c r="O1988" t="n">
        <v>0</v>
      </c>
      <c r="P1988" t="n">
        <v>0</v>
      </c>
      <c r="Q1988" t="n">
        <v>0</v>
      </c>
      <c r="R1988" s="2" t="inlineStr"/>
    </row>
    <row r="1989" ht="15" customHeight="1">
      <c r="A1989" t="inlineStr">
        <is>
          <t>A 49318-2025</t>
        </is>
      </c>
      <c r="B1989" s="1" t="n">
        <v>45938</v>
      </c>
      <c r="C1989" s="1" t="n">
        <v>45960</v>
      </c>
      <c r="D1989" t="inlineStr">
        <is>
          <t>VÄSTERNORRLANDS LÄN</t>
        </is>
      </c>
      <c r="E1989" t="inlineStr">
        <is>
          <t>ÖRNSKÖLDSVIK</t>
        </is>
      </c>
      <c r="F1989" t="inlineStr">
        <is>
          <t>Övriga Aktiebolag</t>
        </is>
      </c>
      <c r="G1989" t="n">
        <v>0.9</v>
      </c>
      <c r="H1989" t="n">
        <v>0</v>
      </c>
      <c r="I1989" t="n">
        <v>0</v>
      </c>
      <c r="J1989" t="n">
        <v>0</v>
      </c>
      <c r="K1989" t="n">
        <v>0</v>
      </c>
      <c r="L1989" t="n">
        <v>0</v>
      </c>
      <c r="M1989" t="n">
        <v>0</v>
      </c>
      <c r="N1989" t="n">
        <v>0</v>
      </c>
      <c r="O1989" t="n">
        <v>0</v>
      </c>
      <c r="P1989" t="n">
        <v>0</v>
      </c>
      <c r="Q1989" t="n">
        <v>0</v>
      </c>
      <c r="R1989" s="2" t="inlineStr"/>
    </row>
    <row r="1990" ht="15" customHeight="1">
      <c r="A1990" t="inlineStr">
        <is>
          <t>A 49161-2025</t>
        </is>
      </c>
      <c r="B1990" s="1" t="n">
        <v>45938.35079861111</v>
      </c>
      <c r="C1990" s="1" t="n">
        <v>45960</v>
      </c>
      <c r="D1990" t="inlineStr">
        <is>
          <t>VÄSTERNORRLANDS LÄN</t>
        </is>
      </c>
      <c r="E1990" t="inlineStr">
        <is>
          <t>ÖRNSKÖLDSVIK</t>
        </is>
      </c>
      <c r="F1990" t="inlineStr">
        <is>
          <t>Holmen skog AB</t>
        </is>
      </c>
      <c r="G1990" t="n">
        <v>1</v>
      </c>
      <c r="H1990" t="n">
        <v>0</v>
      </c>
      <c r="I1990" t="n">
        <v>0</v>
      </c>
      <c r="J1990" t="n">
        <v>0</v>
      </c>
      <c r="K1990" t="n">
        <v>0</v>
      </c>
      <c r="L1990" t="n">
        <v>0</v>
      </c>
      <c r="M1990" t="n">
        <v>0</v>
      </c>
      <c r="N1990" t="n">
        <v>0</v>
      </c>
      <c r="O1990" t="n">
        <v>0</v>
      </c>
      <c r="P1990" t="n">
        <v>0</v>
      </c>
      <c r="Q1990" t="n">
        <v>0</v>
      </c>
      <c r="R1990" s="2" t="inlineStr"/>
    </row>
    <row r="1991" ht="15" customHeight="1">
      <c r="A1991" t="inlineStr">
        <is>
          <t>A 49162-2025</t>
        </is>
      </c>
      <c r="B1991" s="1" t="n">
        <v>45938.35298611111</v>
      </c>
      <c r="C1991" s="1" t="n">
        <v>45960</v>
      </c>
      <c r="D1991" t="inlineStr">
        <is>
          <t>VÄSTERNORRLANDS LÄN</t>
        </is>
      </c>
      <c r="E1991" t="inlineStr">
        <is>
          <t>ÖRNSKÖLDSVIK</t>
        </is>
      </c>
      <c r="F1991" t="inlineStr">
        <is>
          <t>Holmen skog AB</t>
        </is>
      </c>
      <c r="G1991" t="n">
        <v>0.6</v>
      </c>
      <c r="H1991" t="n">
        <v>0</v>
      </c>
      <c r="I1991" t="n">
        <v>0</v>
      </c>
      <c r="J1991" t="n">
        <v>0</v>
      </c>
      <c r="K1991" t="n">
        <v>0</v>
      </c>
      <c r="L1991" t="n">
        <v>0</v>
      </c>
      <c r="M1991" t="n">
        <v>0</v>
      </c>
      <c r="N1991" t="n">
        <v>0</v>
      </c>
      <c r="O1991" t="n">
        <v>0</v>
      </c>
      <c r="P1991" t="n">
        <v>0</v>
      </c>
      <c r="Q1991" t="n">
        <v>0</v>
      </c>
      <c r="R1991" s="2" t="inlineStr"/>
    </row>
    <row r="1992" ht="15" customHeight="1">
      <c r="A1992" t="inlineStr">
        <is>
          <t>A 3173-2024</t>
        </is>
      </c>
      <c r="B1992" s="1" t="n">
        <v>45316</v>
      </c>
      <c r="C1992" s="1" t="n">
        <v>45960</v>
      </c>
      <c r="D1992" t="inlineStr">
        <is>
          <t>VÄSTERNORRLANDS LÄN</t>
        </is>
      </c>
      <c r="E1992" t="inlineStr">
        <is>
          <t>ÖRNSKÖLDSVIK</t>
        </is>
      </c>
      <c r="G1992" t="n">
        <v>1.1</v>
      </c>
      <c r="H1992" t="n">
        <v>0</v>
      </c>
      <c r="I1992" t="n">
        <v>0</v>
      </c>
      <c r="J1992" t="n">
        <v>0</v>
      </c>
      <c r="K1992" t="n">
        <v>0</v>
      </c>
      <c r="L1992" t="n">
        <v>0</v>
      </c>
      <c r="M1992" t="n">
        <v>0</v>
      </c>
      <c r="N1992" t="n">
        <v>0</v>
      </c>
      <c r="O1992" t="n">
        <v>0</v>
      </c>
      <c r="P1992" t="n">
        <v>0</v>
      </c>
      <c r="Q1992" t="n">
        <v>0</v>
      </c>
      <c r="R1992" s="2" t="inlineStr"/>
    </row>
    <row r="1993" ht="15" customHeight="1">
      <c r="A1993" t="inlineStr">
        <is>
          <t>A 40652-2025</t>
        </is>
      </c>
      <c r="B1993" s="1" t="n">
        <v>45896.6360300926</v>
      </c>
      <c r="C1993" s="1" t="n">
        <v>45960</v>
      </c>
      <c r="D1993" t="inlineStr">
        <is>
          <t>VÄSTERNORRLANDS LÄN</t>
        </is>
      </c>
      <c r="E1993" t="inlineStr">
        <is>
          <t>ÖRNSKÖLDSVIK</t>
        </is>
      </c>
      <c r="F1993" t="inlineStr">
        <is>
          <t>SCA</t>
        </is>
      </c>
      <c r="G1993" t="n">
        <v>1.1</v>
      </c>
      <c r="H1993" t="n">
        <v>0</v>
      </c>
      <c r="I1993" t="n">
        <v>0</v>
      </c>
      <c r="J1993" t="n">
        <v>0</v>
      </c>
      <c r="K1993" t="n">
        <v>0</v>
      </c>
      <c r="L1993" t="n">
        <v>0</v>
      </c>
      <c r="M1993" t="n">
        <v>0</v>
      </c>
      <c r="N1993" t="n">
        <v>0</v>
      </c>
      <c r="O1993" t="n">
        <v>0</v>
      </c>
      <c r="P1993" t="n">
        <v>0</v>
      </c>
      <c r="Q1993" t="n">
        <v>0</v>
      </c>
      <c r="R1993" s="2" t="inlineStr"/>
    </row>
    <row r="1994" ht="15" customHeight="1">
      <c r="A1994" t="inlineStr">
        <is>
          <t>A 52626-2024</t>
        </is>
      </c>
      <c r="B1994" s="1" t="n">
        <v>45609.90972222222</v>
      </c>
      <c r="C1994" s="1" t="n">
        <v>45960</v>
      </c>
      <c r="D1994" t="inlineStr">
        <is>
          <t>VÄSTERNORRLANDS LÄN</t>
        </is>
      </c>
      <c r="E1994" t="inlineStr">
        <is>
          <t>ÖRNSKÖLDSVIK</t>
        </is>
      </c>
      <c r="G1994" t="n">
        <v>1.4</v>
      </c>
      <c r="H1994" t="n">
        <v>0</v>
      </c>
      <c r="I1994" t="n">
        <v>0</v>
      </c>
      <c r="J1994" t="n">
        <v>0</v>
      </c>
      <c r="K1994" t="n">
        <v>0</v>
      </c>
      <c r="L1994" t="n">
        <v>0</v>
      </c>
      <c r="M1994" t="n">
        <v>0</v>
      </c>
      <c r="N1994" t="n">
        <v>0</v>
      </c>
      <c r="O1994" t="n">
        <v>0</v>
      </c>
      <c r="P1994" t="n">
        <v>0</v>
      </c>
      <c r="Q1994" t="n">
        <v>0</v>
      </c>
      <c r="R1994" s="2" t="inlineStr"/>
    </row>
    <row r="1995" ht="15" customHeight="1">
      <c r="A1995" t="inlineStr">
        <is>
          <t>A 58060-2022</t>
        </is>
      </c>
      <c r="B1995" s="1" t="n">
        <v>44893</v>
      </c>
      <c r="C1995" s="1" t="n">
        <v>45960</v>
      </c>
      <c r="D1995" t="inlineStr">
        <is>
          <t>VÄSTERNORRLANDS LÄN</t>
        </is>
      </c>
      <c r="E1995" t="inlineStr">
        <is>
          <t>ÖRNSKÖLDSVIK</t>
        </is>
      </c>
      <c r="G1995" t="n">
        <v>1.4</v>
      </c>
      <c r="H1995" t="n">
        <v>0</v>
      </c>
      <c r="I1995" t="n">
        <v>0</v>
      </c>
      <c r="J1995" t="n">
        <v>0</v>
      </c>
      <c r="K1995" t="n">
        <v>0</v>
      </c>
      <c r="L1995" t="n">
        <v>0</v>
      </c>
      <c r="M1995" t="n">
        <v>0</v>
      </c>
      <c r="N1995" t="n">
        <v>0</v>
      </c>
      <c r="O1995" t="n">
        <v>0</v>
      </c>
      <c r="P1995" t="n">
        <v>0</v>
      </c>
      <c r="Q1995" t="n">
        <v>0</v>
      </c>
      <c r="R1995" s="2" t="inlineStr"/>
    </row>
    <row r="1996" ht="15" customHeight="1">
      <c r="A1996" t="inlineStr">
        <is>
          <t>A 49459-2025</t>
        </is>
      </c>
      <c r="B1996" s="1" t="n">
        <v>45939.3175</v>
      </c>
      <c r="C1996" s="1" t="n">
        <v>45960</v>
      </c>
      <c r="D1996" t="inlineStr">
        <is>
          <t>VÄSTERNORRLANDS LÄN</t>
        </is>
      </c>
      <c r="E1996" t="inlineStr">
        <is>
          <t>ÖRNSKÖLDSVIK</t>
        </is>
      </c>
      <c r="F1996" t="inlineStr">
        <is>
          <t>Holmen skog AB</t>
        </is>
      </c>
      <c r="G1996" t="n">
        <v>5</v>
      </c>
      <c r="H1996" t="n">
        <v>0</v>
      </c>
      <c r="I1996" t="n">
        <v>0</v>
      </c>
      <c r="J1996" t="n">
        <v>0</v>
      </c>
      <c r="K1996" t="n">
        <v>0</v>
      </c>
      <c r="L1996" t="n">
        <v>0</v>
      </c>
      <c r="M1996" t="n">
        <v>0</v>
      </c>
      <c r="N1996" t="n">
        <v>0</v>
      </c>
      <c r="O1996" t="n">
        <v>0</v>
      </c>
      <c r="P1996" t="n">
        <v>0</v>
      </c>
      <c r="Q1996" t="n">
        <v>0</v>
      </c>
      <c r="R1996" s="2" t="inlineStr"/>
    </row>
    <row r="1997" ht="15" customHeight="1">
      <c r="A1997" t="inlineStr">
        <is>
          <t>A 1148-2024</t>
        </is>
      </c>
      <c r="B1997" s="1" t="n">
        <v>45302</v>
      </c>
      <c r="C1997" s="1" t="n">
        <v>45960</v>
      </c>
      <c r="D1997" t="inlineStr">
        <is>
          <t>VÄSTERNORRLANDS LÄN</t>
        </is>
      </c>
      <c r="E1997" t="inlineStr">
        <is>
          <t>ÖRNSKÖLDSVIK</t>
        </is>
      </c>
      <c r="G1997" t="n">
        <v>1.5</v>
      </c>
      <c r="H1997" t="n">
        <v>0</v>
      </c>
      <c r="I1997" t="n">
        <v>0</v>
      </c>
      <c r="J1997" t="n">
        <v>0</v>
      </c>
      <c r="K1997" t="n">
        <v>0</v>
      </c>
      <c r="L1997" t="n">
        <v>0</v>
      </c>
      <c r="M1997" t="n">
        <v>0</v>
      </c>
      <c r="N1997" t="n">
        <v>0</v>
      </c>
      <c r="O1997" t="n">
        <v>0</v>
      </c>
      <c r="P1997" t="n">
        <v>0</v>
      </c>
      <c r="Q1997" t="n">
        <v>0</v>
      </c>
      <c r="R1997" s="2" t="inlineStr"/>
    </row>
    <row r="1998" ht="15" customHeight="1">
      <c r="A1998" t="inlineStr">
        <is>
          <t>A 54174-2021</t>
        </is>
      </c>
      <c r="B1998" s="1" t="n">
        <v>44470.5666087963</v>
      </c>
      <c r="C1998" s="1" t="n">
        <v>45960</v>
      </c>
      <c r="D1998" t="inlineStr">
        <is>
          <t>VÄSTERNORRLANDS LÄN</t>
        </is>
      </c>
      <c r="E1998" t="inlineStr">
        <is>
          <t>ÖRNSKÖLDSVIK</t>
        </is>
      </c>
      <c r="G1998" t="n">
        <v>10.4</v>
      </c>
      <c r="H1998" t="n">
        <v>0</v>
      </c>
      <c r="I1998" t="n">
        <v>0</v>
      </c>
      <c r="J1998" t="n">
        <v>0</v>
      </c>
      <c r="K1998" t="n">
        <v>0</v>
      </c>
      <c r="L1998" t="n">
        <v>0</v>
      </c>
      <c r="M1998" t="n">
        <v>0</v>
      </c>
      <c r="N1998" t="n">
        <v>0</v>
      </c>
      <c r="O1998" t="n">
        <v>0</v>
      </c>
      <c r="P1998" t="n">
        <v>0</v>
      </c>
      <c r="Q1998" t="n">
        <v>0</v>
      </c>
      <c r="R1998" s="2" t="inlineStr"/>
    </row>
    <row r="1999" ht="15" customHeight="1">
      <c r="A1999" t="inlineStr">
        <is>
          <t>A 40819-2025</t>
        </is>
      </c>
      <c r="B1999" s="1" t="n">
        <v>45897.48915509259</v>
      </c>
      <c r="C1999" s="1" t="n">
        <v>45960</v>
      </c>
      <c r="D1999" t="inlineStr">
        <is>
          <t>VÄSTERNORRLANDS LÄN</t>
        </is>
      </c>
      <c r="E1999" t="inlineStr">
        <is>
          <t>ÖRNSKÖLDSVIK</t>
        </is>
      </c>
      <c r="F1999" t="inlineStr">
        <is>
          <t>Holmen skog AB</t>
        </is>
      </c>
      <c r="G1999" t="n">
        <v>4</v>
      </c>
      <c r="H1999" t="n">
        <v>0</v>
      </c>
      <c r="I1999" t="n">
        <v>0</v>
      </c>
      <c r="J1999" t="n">
        <v>0</v>
      </c>
      <c r="K1999" t="n">
        <v>0</v>
      </c>
      <c r="L1999" t="n">
        <v>0</v>
      </c>
      <c r="M1999" t="n">
        <v>0</v>
      </c>
      <c r="N1999" t="n">
        <v>0</v>
      </c>
      <c r="O1999" t="n">
        <v>0</v>
      </c>
      <c r="P1999" t="n">
        <v>0</v>
      </c>
      <c r="Q1999" t="n">
        <v>0</v>
      </c>
      <c r="R1999" s="2" t="inlineStr"/>
    </row>
    <row r="2000" ht="15" customHeight="1">
      <c r="A2000" t="inlineStr">
        <is>
          <t>A 49473-2025</t>
        </is>
      </c>
      <c r="B2000" s="1" t="n">
        <v>45939.34458333333</v>
      </c>
      <c r="C2000" s="1" t="n">
        <v>45960</v>
      </c>
      <c r="D2000" t="inlineStr">
        <is>
          <t>VÄSTERNORRLANDS LÄN</t>
        </is>
      </c>
      <c r="E2000" t="inlineStr">
        <is>
          <t>ÖRNSKÖLDSVIK</t>
        </is>
      </c>
      <c r="F2000" t="inlineStr">
        <is>
          <t>SCA</t>
        </is>
      </c>
      <c r="G2000" t="n">
        <v>3</v>
      </c>
      <c r="H2000" t="n">
        <v>0</v>
      </c>
      <c r="I2000" t="n">
        <v>0</v>
      </c>
      <c r="J2000" t="n">
        <v>0</v>
      </c>
      <c r="K2000" t="n">
        <v>0</v>
      </c>
      <c r="L2000" t="n">
        <v>0</v>
      </c>
      <c r="M2000" t="n">
        <v>0</v>
      </c>
      <c r="N2000" t="n">
        <v>0</v>
      </c>
      <c r="O2000" t="n">
        <v>0</v>
      </c>
      <c r="P2000" t="n">
        <v>0</v>
      </c>
      <c r="Q2000" t="n">
        <v>0</v>
      </c>
      <c r="R2000" s="2" t="inlineStr"/>
    </row>
    <row r="2001" ht="15" customHeight="1">
      <c r="A2001" t="inlineStr">
        <is>
          <t>A 49458-2025</t>
        </is>
      </c>
      <c r="B2001" s="1" t="n">
        <v>45939.29663194445</v>
      </c>
      <c r="C2001" s="1" t="n">
        <v>45960</v>
      </c>
      <c r="D2001" t="inlineStr">
        <is>
          <t>VÄSTERNORRLANDS LÄN</t>
        </is>
      </c>
      <c r="E2001" t="inlineStr">
        <is>
          <t>ÖRNSKÖLDSVIK</t>
        </is>
      </c>
      <c r="F2001" t="inlineStr">
        <is>
          <t>Holmen skog AB</t>
        </is>
      </c>
      <c r="G2001" t="n">
        <v>3.3</v>
      </c>
      <c r="H2001" t="n">
        <v>0</v>
      </c>
      <c r="I2001" t="n">
        <v>0</v>
      </c>
      <c r="J2001" t="n">
        <v>0</v>
      </c>
      <c r="K2001" t="n">
        <v>0</v>
      </c>
      <c r="L2001" t="n">
        <v>0</v>
      </c>
      <c r="M2001" t="n">
        <v>0</v>
      </c>
      <c r="N2001" t="n">
        <v>0</v>
      </c>
      <c r="O2001" t="n">
        <v>0</v>
      </c>
      <c r="P2001" t="n">
        <v>0</v>
      </c>
      <c r="Q2001" t="n">
        <v>0</v>
      </c>
      <c r="R2001" s="2" t="inlineStr"/>
    </row>
    <row r="2002" ht="15" customHeight="1">
      <c r="A2002" t="inlineStr">
        <is>
          <t>A 9896-2024</t>
        </is>
      </c>
      <c r="B2002" s="1" t="n">
        <v>45363.51038194444</v>
      </c>
      <c r="C2002" s="1" t="n">
        <v>45960</v>
      </c>
      <c r="D2002" t="inlineStr">
        <is>
          <t>VÄSTERNORRLANDS LÄN</t>
        </is>
      </c>
      <c r="E2002" t="inlineStr">
        <is>
          <t>ÖRNSKÖLDSVIK</t>
        </is>
      </c>
      <c r="F2002" t="inlineStr">
        <is>
          <t>Holmen skog AB</t>
        </is>
      </c>
      <c r="G2002" t="n">
        <v>14.9</v>
      </c>
      <c r="H2002" t="n">
        <v>0</v>
      </c>
      <c r="I2002" t="n">
        <v>0</v>
      </c>
      <c r="J2002" t="n">
        <v>0</v>
      </c>
      <c r="K2002" t="n">
        <v>0</v>
      </c>
      <c r="L2002" t="n">
        <v>0</v>
      </c>
      <c r="M2002" t="n">
        <v>0</v>
      </c>
      <c r="N2002" t="n">
        <v>0</v>
      </c>
      <c r="O2002" t="n">
        <v>0</v>
      </c>
      <c r="P2002" t="n">
        <v>0</v>
      </c>
      <c r="Q2002" t="n">
        <v>0</v>
      </c>
      <c r="R2002" s="2" t="inlineStr"/>
    </row>
    <row r="2003" ht="15" customHeight="1">
      <c r="A2003" t="inlineStr">
        <is>
          <t>A 50127-2025</t>
        </is>
      </c>
      <c r="B2003" s="1" t="n">
        <v>45943.55300925926</v>
      </c>
      <c r="C2003" s="1" t="n">
        <v>45960</v>
      </c>
      <c r="D2003" t="inlineStr">
        <is>
          <t>VÄSTERNORRLANDS LÄN</t>
        </is>
      </c>
      <c r="E2003" t="inlineStr">
        <is>
          <t>ÖRNSKÖLDSVIK</t>
        </is>
      </c>
      <c r="F2003" t="inlineStr">
        <is>
          <t>Holmen skog AB</t>
        </is>
      </c>
      <c r="G2003" t="n">
        <v>3.7</v>
      </c>
      <c r="H2003" t="n">
        <v>0</v>
      </c>
      <c r="I2003" t="n">
        <v>0</v>
      </c>
      <c r="J2003" t="n">
        <v>0</v>
      </c>
      <c r="K2003" t="n">
        <v>0</v>
      </c>
      <c r="L2003" t="n">
        <v>0</v>
      </c>
      <c r="M2003" t="n">
        <v>0</v>
      </c>
      <c r="N2003" t="n">
        <v>0</v>
      </c>
      <c r="O2003" t="n">
        <v>0</v>
      </c>
      <c r="P2003" t="n">
        <v>0</v>
      </c>
      <c r="Q2003" t="n">
        <v>0</v>
      </c>
      <c r="R2003" s="2" t="inlineStr"/>
    </row>
    <row r="2004" ht="15" customHeight="1">
      <c r="A2004" t="inlineStr">
        <is>
          <t>A 20540-2022</t>
        </is>
      </c>
      <c r="B2004" s="1" t="n">
        <v>44700</v>
      </c>
      <c r="C2004" s="1" t="n">
        <v>45960</v>
      </c>
      <c r="D2004" t="inlineStr">
        <is>
          <t>VÄSTERNORRLANDS LÄN</t>
        </is>
      </c>
      <c r="E2004" t="inlineStr">
        <is>
          <t>ÖRNSKÖLDSVIK</t>
        </is>
      </c>
      <c r="G2004" t="n">
        <v>1.5</v>
      </c>
      <c r="H2004" t="n">
        <v>0</v>
      </c>
      <c r="I2004" t="n">
        <v>0</v>
      </c>
      <c r="J2004" t="n">
        <v>0</v>
      </c>
      <c r="K2004" t="n">
        <v>0</v>
      </c>
      <c r="L2004" t="n">
        <v>0</v>
      </c>
      <c r="M2004" t="n">
        <v>0</v>
      </c>
      <c r="N2004" t="n">
        <v>0</v>
      </c>
      <c r="O2004" t="n">
        <v>0</v>
      </c>
      <c r="P2004" t="n">
        <v>0</v>
      </c>
      <c r="Q2004" t="n">
        <v>0</v>
      </c>
      <c r="R2004" s="2" t="inlineStr"/>
    </row>
    <row r="2005" ht="15" customHeight="1">
      <c r="A2005" t="inlineStr">
        <is>
          <t>A 41489-2025</t>
        </is>
      </c>
      <c r="B2005" s="1" t="n">
        <v>45901.48653935185</v>
      </c>
      <c r="C2005" s="1" t="n">
        <v>45960</v>
      </c>
      <c r="D2005" t="inlineStr">
        <is>
          <t>VÄSTERNORRLANDS LÄN</t>
        </is>
      </c>
      <c r="E2005" t="inlineStr">
        <is>
          <t>ÖRNSKÖLDSVIK</t>
        </is>
      </c>
      <c r="G2005" t="n">
        <v>8.800000000000001</v>
      </c>
      <c r="H2005" t="n">
        <v>0</v>
      </c>
      <c r="I2005" t="n">
        <v>0</v>
      </c>
      <c r="J2005" t="n">
        <v>0</v>
      </c>
      <c r="K2005" t="n">
        <v>0</v>
      </c>
      <c r="L2005" t="n">
        <v>0</v>
      </c>
      <c r="M2005" t="n">
        <v>0</v>
      </c>
      <c r="N2005" t="n">
        <v>0</v>
      </c>
      <c r="O2005" t="n">
        <v>0</v>
      </c>
      <c r="P2005" t="n">
        <v>0</v>
      </c>
      <c r="Q2005" t="n">
        <v>0</v>
      </c>
      <c r="R2005" s="2" t="inlineStr"/>
    </row>
    <row r="2006" ht="15" customHeight="1">
      <c r="A2006" t="inlineStr">
        <is>
          <t>A 34746-2024</t>
        </is>
      </c>
      <c r="B2006" s="1" t="n">
        <v>45526</v>
      </c>
      <c r="C2006" s="1" t="n">
        <v>45960</v>
      </c>
      <c r="D2006" t="inlineStr">
        <is>
          <t>VÄSTERNORRLANDS LÄN</t>
        </is>
      </c>
      <c r="E2006" t="inlineStr">
        <is>
          <t>ÖRNSKÖLDSVIK</t>
        </is>
      </c>
      <c r="F2006" t="inlineStr">
        <is>
          <t>Holmen skog AB</t>
        </is>
      </c>
      <c r="G2006" t="n">
        <v>3.2</v>
      </c>
      <c r="H2006" t="n">
        <v>0</v>
      </c>
      <c r="I2006" t="n">
        <v>0</v>
      </c>
      <c r="J2006" t="n">
        <v>0</v>
      </c>
      <c r="K2006" t="n">
        <v>0</v>
      </c>
      <c r="L2006" t="n">
        <v>0</v>
      </c>
      <c r="M2006" t="n">
        <v>0</v>
      </c>
      <c r="N2006" t="n">
        <v>0</v>
      </c>
      <c r="O2006" t="n">
        <v>0</v>
      </c>
      <c r="P2006" t="n">
        <v>0</v>
      </c>
      <c r="Q2006" t="n">
        <v>0</v>
      </c>
      <c r="R2006" s="2" t="inlineStr"/>
    </row>
    <row r="2007" ht="15" customHeight="1">
      <c r="A2007" t="inlineStr">
        <is>
          <t>A 59287-2024</t>
        </is>
      </c>
      <c r="B2007" s="1" t="n">
        <v>45637</v>
      </c>
      <c r="C2007" s="1" t="n">
        <v>45960</v>
      </c>
      <c r="D2007" t="inlineStr">
        <is>
          <t>VÄSTERNORRLANDS LÄN</t>
        </is>
      </c>
      <c r="E2007" t="inlineStr">
        <is>
          <t>ÖRNSKÖLDSVIK</t>
        </is>
      </c>
      <c r="G2007" t="n">
        <v>3.7</v>
      </c>
      <c r="H2007" t="n">
        <v>0</v>
      </c>
      <c r="I2007" t="n">
        <v>0</v>
      </c>
      <c r="J2007" t="n">
        <v>0</v>
      </c>
      <c r="K2007" t="n">
        <v>0</v>
      </c>
      <c r="L2007" t="n">
        <v>0</v>
      </c>
      <c r="M2007" t="n">
        <v>0</v>
      </c>
      <c r="N2007" t="n">
        <v>0</v>
      </c>
      <c r="O2007" t="n">
        <v>0</v>
      </c>
      <c r="P2007" t="n">
        <v>0</v>
      </c>
      <c r="Q2007" t="n">
        <v>0</v>
      </c>
      <c r="R2007" s="2" t="inlineStr"/>
    </row>
    <row r="2008" ht="15" customHeight="1">
      <c r="A2008" t="inlineStr">
        <is>
          <t>A 41128-2025</t>
        </is>
      </c>
      <c r="B2008" s="1" t="n">
        <v>45898.47915509259</v>
      </c>
      <c r="C2008" s="1" t="n">
        <v>45960</v>
      </c>
      <c r="D2008" t="inlineStr">
        <is>
          <t>VÄSTERNORRLANDS LÄN</t>
        </is>
      </c>
      <c r="E2008" t="inlineStr">
        <is>
          <t>ÖRNSKÖLDSVIK</t>
        </is>
      </c>
      <c r="F2008" t="inlineStr">
        <is>
          <t>Holmen skog AB</t>
        </is>
      </c>
      <c r="G2008" t="n">
        <v>2.6</v>
      </c>
      <c r="H2008" t="n">
        <v>0</v>
      </c>
      <c r="I2008" t="n">
        <v>0</v>
      </c>
      <c r="J2008" t="n">
        <v>0</v>
      </c>
      <c r="K2008" t="n">
        <v>0</v>
      </c>
      <c r="L2008" t="n">
        <v>0</v>
      </c>
      <c r="M2008" t="n">
        <v>0</v>
      </c>
      <c r="N2008" t="n">
        <v>0</v>
      </c>
      <c r="O2008" t="n">
        <v>0</v>
      </c>
      <c r="P2008" t="n">
        <v>0</v>
      </c>
      <c r="Q2008" t="n">
        <v>0</v>
      </c>
      <c r="R2008" s="2" t="inlineStr"/>
    </row>
    <row r="2009" ht="15" customHeight="1">
      <c r="A2009" t="inlineStr">
        <is>
          <t>A 49908-2025</t>
        </is>
      </c>
      <c r="B2009" s="1" t="n">
        <v>45940.60159722222</v>
      </c>
      <c r="C2009" s="1" t="n">
        <v>45960</v>
      </c>
      <c r="D2009" t="inlineStr">
        <is>
          <t>VÄSTERNORRLANDS LÄN</t>
        </is>
      </c>
      <c r="E2009" t="inlineStr">
        <is>
          <t>ÖRNSKÖLDSVIK</t>
        </is>
      </c>
      <c r="F2009" t="inlineStr">
        <is>
          <t>Holmen skog AB</t>
        </is>
      </c>
      <c r="G2009" t="n">
        <v>5.4</v>
      </c>
      <c r="H2009" t="n">
        <v>0</v>
      </c>
      <c r="I2009" t="n">
        <v>0</v>
      </c>
      <c r="J2009" t="n">
        <v>0</v>
      </c>
      <c r="K2009" t="n">
        <v>0</v>
      </c>
      <c r="L2009" t="n">
        <v>0</v>
      </c>
      <c r="M2009" t="n">
        <v>0</v>
      </c>
      <c r="N2009" t="n">
        <v>0</v>
      </c>
      <c r="O2009" t="n">
        <v>0</v>
      </c>
      <c r="P2009" t="n">
        <v>0</v>
      </c>
      <c r="Q2009" t="n">
        <v>0</v>
      </c>
      <c r="R2009" s="2" t="inlineStr"/>
    </row>
    <row r="2010" ht="15" customHeight="1">
      <c r="A2010" t="inlineStr">
        <is>
          <t>A 11984-2022</t>
        </is>
      </c>
      <c r="B2010" s="1" t="n">
        <v>44635.68171296296</v>
      </c>
      <c r="C2010" s="1" t="n">
        <v>45960</v>
      </c>
      <c r="D2010" t="inlineStr">
        <is>
          <t>VÄSTERNORRLANDS LÄN</t>
        </is>
      </c>
      <c r="E2010" t="inlineStr">
        <is>
          <t>ÖRNSKÖLDSVIK</t>
        </is>
      </c>
      <c r="G2010" t="n">
        <v>1.2</v>
      </c>
      <c r="H2010" t="n">
        <v>0</v>
      </c>
      <c r="I2010" t="n">
        <v>0</v>
      </c>
      <c r="J2010" t="n">
        <v>0</v>
      </c>
      <c r="K2010" t="n">
        <v>0</v>
      </c>
      <c r="L2010" t="n">
        <v>0</v>
      </c>
      <c r="M2010" t="n">
        <v>0</v>
      </c>
      <c r="N2010" t="n">
        <v>0</v>
      </c>
      <c r="O2010" t="n">
        <v>0</v>
      </c>
      <c r="P2010" t="n">
        <v>0</v>
      </c>
      <c r="Q2010" t="n">
        <v>0</v>
      </c>
      <c r="R2010" s="2" t="inlineStr"/>
    </row>
    <row r="2011" ht="15" customHeight="1">
      <c r="A2011" t="inlineStr">
        <is>
          <t>A 50367-2023</t>
        </is>
      </c>
      <c r="B2011" s="1" t="n">
        <v>45216.60682870371</v>
      </c>
      <c r="C2011" s="1" t="n">
        <v>45960</v>
      </c>
      <c r="D2011" t="inlineStr">
        <is>
          <t>VÄSTERNORRLANDS LÄN</t>
        </is>
      </c>
      <c r="E2011" t="inlineStr">
        <is>
          <t>ÖRNSKÖLDSVIK</t>
        </is>
      </c>
      <c r="F2011" t="inlineStr">
        <is>
          <t>Holmen skog AB</t>
        </is>
      </c>
      <c r="G2011" t="n">
        <v>0.9</v>
      </c>
      <c r="H2011" t="n">
        <v>0</v>
      </c>
      <c r="I2011" t="n">
        <v>0</v>
      </c>
      <c r="J2011" t="n">
        <v>0</v>
      </c>
      <c r="K2011" t="n">
        <v>0</v>
      </c>
      <c r="L2011" t="n">
        <v>0</v>
      </c>
      <c r="M2011" t="n">
        <v>0</v>
      </c>
      <c r="N2011" t="n">
        <v>0</v>
      </c>
      <c r="O2011" t="n">
        <v>0</v>
      </c>
      <c r="P2011" t="n">
        <v>0</v>
      </c>
      <c r="Q2011" t="n">
        <v>0</v>
      </c>
      <c r="R2011" s="2" t="inlineStr"/>
    </row>
    <row r="2012" ht="15" customHeight="1">
      <c r="A2012" t="inlineStr">
        <is>
          <t>A 2234-2025</t>
        </is>
      </c>
      <c r="B2012" s="1" t="n">
        <v>45673.47938657407</v>
      </c>
      <c r="C2012" s="1" t="n">
        <v>45960</v>
      </c>
      <c r="D2012" t="inlineStr">
        <is>
          <t>VÄSTERNORRLANDS LÄN</t>
        </is>
      </c>
      <c r="E2012" t="inlineStr">
        <is>
          <t>ÖRNSKÖLDSVIK</t>
        </is>
      </c>
      <c r="G2012" t="n">
        <v>9.5</v>
      </c>
      <c r="H2012" t="n">
        <v>0</v>
      </c>
      <c r="I2012" t="n">
        <v>0</v>
      </c>
      <c r="J2012" t="n">
        <v>0</v>
      </c>
      <c r="K2012" t="n">
        <v>0</v>
      </c>
      <c r="L2012" t="n">
        <v>0</v>
      </c>
      <c r="M2012" t="n">
        <v>0</v>
      </c>
      <c r="N2012" t="n">
        <v>0</v>
      </c>
      <c r="O2012" t="n">
        <v>0</v>
      </c>
      <c r="P2012" t="n">
        <v>0</v>
      </c>
      <c r="Q2012" t="n">
        <v>0</v>
      </c>
      <c r="R2012" s="2" t="inlineStr"/>
    </row>
    <row r="2013" ht="15" customHeight="1">
      <c r="A2013" t="inlineStr">
        <is>
          <t>A 53705-2024</t>
        </is>
      </c>
      <c r="B2013" s="1" t="n">
        <v>45615.40802083333</v>
      </c>
      <c r="C2013" s="1" t="n">
        <v>45960</v>
      </c>
      <c r="D2013" t="inlineStr">
        <is>
          <t>VÄSTERNORRLANDS LÄN</t>
        </is>
      </c>
      <c r="E2013" t="inlineStr">
        <is>
          <t>ÖRNSKÖLDSVIK</t>
        </is>
      </c>
      <c r="G2013" t="n">
        <v>1.1</v>
      </c>
      <c r="H2013" t="n">
        <v>0</v>
      </c>
      <c r="I2013" t="n">
        <v>0</v>
      </c>
      <c r="J2013" t="n">
        <v>0</v>
      </c>
      <c r="K2013" t="n">
        <v>0</v>
      </c>
      <c r="L2013" t="n">
        <v>0</v>
      </c>
      <c r="M2013" t="n">
        <v>0</v>
      </c>
      <c r="N2013" t="n">
        <v>0</v>
      </c>
      <c r="O2013" t="n">
        <v>0</v>
      </c>
      <c r="P2013" t="n">
        <v>0</v>
      </c>
      <c r="Q2013" t="n">
        <v>0</v>
      </c>
      <c r="R2013" s="2" t="inlineStr"/>
    </row>
    <row r="2014" ht="15" customHeight="1">
      <c r="A2014" t="inlineStr">
        <is>
          <t>A 5439-2025</t>
        </is>
      </c>
      <c r="B2014" s="1" t="n">
        <v>45692</v>
      </c>
      <c r="C2014" s="1" t="n">
        <v>45960</v>
      </c>
      <c r="D2014" t="inlineStr">
        <is>
          <t>VÄSTERNORRLANDS LÄN</t>
        </is>
      </c>
      <c r="E2014" t="inlineStr">
        <is>
          <t>ÖRNSKÖLDSVIK</t>
        </is>
      </c>
      <c r="G2014" t="n">
        <v>9</v>
      </c>
      <c r="H2014" t="n">
        <v>0</v>
      </c>
      <c r="I2014" t="n">
        <v>0</v>
      </c>
      <c r="J2014" t="n">
        <v>0</v>
      </c>
      <c r="K2014" t="n">
        <v>0</v>
      </c>
      <c r="L2014" t="n">
        <v>0</v>
      </c>
      <c r="M2014" t="n">
        <v>0</v>
      </c>
      <c r="N2014" t="n">
        <v>0</v>
      </c>
      <c r="O2014" t="n">
        <v>0</v>
      </c>
      <c r="P2014" t="n">
        <v>0</v>
      </c>
      <c r="Q2014" t="n">
        <v>0</v>
      </c>
      <c r="R2014" s="2" t="inlineStr"/>
    </row>
    <row r="2015" ht="15" customHeight="1">
      <c r="A2015" t="inlineStr">
        <is>
          <t>A 41564-2025</t>
        </is>
      </c>
      <c r="B2015" s="1" t="n">
        <v>45901.60050925926</v>
      </c>
      <c r="C2015" s="1" t="n">
        <v>45960</v>
      </c>
      <c r="D2015" t="inlineStr">
        <is>
          <t>VÄSTERNORRLANDS LÄN</t>
        </is>
      </c>
      <c r="E2015" t="inlineStr">
        <is>
          <t>ÖRNSKÖLDSVIK</t>
        </is>
      </c>
      <c r="F2015" t="inlineStr">
        <is>
          <t>Holmen skog AB</t>
        </is>
      </c>
      <c r="G2015" t="n">
        <v>2.3</v>
      </c>
      <c r="H2015" t="n">
        <v>0</v>
      </c>
      <c r="I2015" t="n">
        <v>0</v>
      </c>
      <c r="J2015" t="n">
        <v>0</v>
      </c>
      <c r="K2015" t="n">
        <v>0</v>
      </c>
      <c r="L2015" t="n">
        <v>0</v>
      </c>
      <c r="M2015" t="n">
        <v>0</v>
      </c>
      <c r="N2015" t="n">
        <v>0</v>
      </c>
      <c r="O2015" t="n">
        <v>0</v>
      </c>
      <c r="P2015" t="n">
        <v>0</v>
      </c>
      <c r="Q2015" t="n">
        <v>0</v>
      </c>
      <c r="R2015" s="2" t="inlineStr"/>
    </row>
    <row r="2016" ht="15" customHeight="1">
      <c r="A2016" t="inlineStr">
        <is>
          <t>A 33242-2023</t>
        </is>
      </c>
      <c r="B2016" s="1" t="n">
        <v>45114</v>
      </c>
      <c r="C2016" s="1" t="n">
        <v>45960</v>
      </c>
      <c r="D2016" t="inlineStr">
        <is>
          <t>VÄSTERNORRLANDS LÄN</t>
        </is>
      </c>
      <c r="E2016" t="inlineStr">
        <is>
          <t>ÖRNSKÖLDSVIK</t>
        </is>
      </c>
      <c r="G2016" t="n">
        <v>0.6</v>
      </c>
      <c r="H2016" t="n">
        <v>0</v>
      </c>
      <c r="I2016" t="n">
        <v>0</v>
      </c>
      <c r="J2016" t="n">
        <v>0</v>
      </c>
      <c r="K2016" t="n">
        <v>0</v>
      </c>
      <c r="L2016" t="n">
        <v>0</v>
      </c>
      <c r="M2016" t="n">
        <v>0</v>
      </c>
      <c r="N2016" t="n">
        <v>0</v>
      </c>
      <c r="O2016" t="n">
        <v>0</v>
      </c>
      <c r="P2016" t="n">
        <v>0</v>
      </c>
      <c r="Q2016" t="n">
        <v>0</v>
      </c>
      <c r="R2016" s="2" t="inlineStr"/>
    </row>
    <row r="2017" ht="15" customHeight="1">
      <c r="A2017" t="inlineStr">
        <is>
          <t>A 44165-2023</t>
        </is>
      </c>
      <c r="B2017" s="1" t="n">
        <v>45188</v>
      </c>
      <c r="C2017" s="1" t="n">
        <v>45960</v>
      </c>
      <c r="D2017" t="inlineStr">
        <is>
          <t>VÄSTERNORRLANDS LÄN</t>
        </is>
      </c>
      <c r="E2017" t="inlineStr">
        <is>
          <t>ÖRNSKÖLDSVIK</t>
        </is>
      </c>
      <c r="F2017" t="inlineStr">
        <is>
          <t>Holmen skog AB</t>
        </is>
      </c>
      <c r="G2017" t="n">
        <v>11.8</v>
      </c>
      <c r="H2017" t="n">
        <v>0</v>
      </c>
      <c r="I2017" t="n">
        <v>0</v>
      </c>
      <c r="J2017" t="n">
        <v>0</v>
      </c>
      <c r="K2017" t="n">
        <v>0</v>
      </c>
      <c r="L2017" t="n">
        <v>0</v>
      </c>
      <c r="M2017" t="n">
        <v>0</v>
      </c>
      <c r="N2017" t="n">
        <v>0</v>
      </c>
      <c r="O2017" t="n">
        <v>0</v>
      </c>
      <c r="P2017" t="n">
        <v>0</v>
      </c>
      <c r="Q2017" t="n">
        <v>0</v>
      </c>
      <c r="R2017" s="2" t="inlineStr"/>
    </row>
    <row r="2018" ht="15" customHeight="1">
      <c r="A2018" t="inlineStr">
        <is>
          <t>A 50067-2025</t>
        </is>
      </c>
      <c r="B2018" s="1" t="n">
        <v>45943</v>
      </c>
      <c r="C2018" s="1" t="n">
        <v>45960</v>
      </c>
      <c r="D2018" t="inlineStr">
        <is>
          <t>VÄSTERNORRLANDS LÄN</t>
        </is>
      </c>
      <c r="E2018" t="inlineStr">
        <is>
          <t>ÖRNSKÖLDSVIK</t>
        </is>
      </c>
      <c r="G2018" t="n">
        <v>1</v>
      </c>
      <c r="H2018" t="n">
        <v>0</v>
      </c>
      <c r="I2018" t="n">
        <v>0</v>
      </c>
      <c r="J2018" t="n">
        <v>0</v>
      </c>
      <c r="K2018" t="n">
        <v>0</v>
      </c>
      <c r="L2018" t="n">
        <v>0</v>
      </c>
      <c r="M2018" t="n">
        <v>0</v>
      </c>
      <c r="N2018" t="n">
        <v>0</v>
      </c>
      <c r="O2018" t="n">
        <v>0</v>
      </c>
      <c r="P2018" t="n">
        <v>0</v>
      </c>
      <c r="Q2018" t="n">
        <v>0</v>
      </c>
      <c r="R2018" s="2" t="inlineStr"/>
    </row>
    <row r="2019" ht="15" customHeight="1">
      <c r="A2019" t="inlineStr">
        <is>
          <t>A 57120-2024</t>
        </is>
      </c>
      <c r="B2019" s="1" t="n">
        <v>45629.3662962963</v>
      </c>
      <c r="C2019" s="1" t="n">
        <v>45960</v>
      </c>
      <c r="D2019" t="inlineStr">
        <is>
          <t>VÄSTERNORRLANDS LÄN</t>
        </is>
      </c>
      <c r="E2019" t="inlineStr">
        <is>
          <t>ÖRNSKÖLDSVIK</t>
        </is>
      </c>
      <c r="F2019" t="inlineStr">
        <is>
          <t>Holmen skog AB</t>
        </is>
      </c>
      <c r="G2019" t="n">
        <v>2.7</v>
      </c>
      <c r="H2019" t="n">
        <v>0</v>
      </c>
      <c r="I2019" t="n">
        <v>0</v>
      </c>
      <c r="J2019" t="n">
        <v>0</v>
      </c>
      <c r="K2019" t="n">
        <v>0</v>
      </c>
      <c r="L2019" t="n">
        <v>0</v>
      </c>
      <c r="M2019" t="n">
        <v>0</v>
      </c>
      <c r="N2019" t="n">
        <v>0</v>
      </c>
      <c r="O2019" t="n">
        <v>0</v>
      </c>
      <c r="P2019" t="n">
        <v>0</v>
      </c>
      <c r="Q2019" t="n">
        <v>0</v>
      </c>
      <c r="R2019" s="2" t="inlineStr"/>
    </row>
    <row r="2020" ht="15" customHeight="1">
      <c r="A2020" t="inlineStr">
        <is>
          <t>A 41522-2025</t>
        </is>
      </c>
      <c r="B2020" s="1" t="n">
        <v>45901.55219907407</v>
      </c>
      <c r="C2020" s="1" t="n">
        <v>45960</v>
      </c>
      <c r="D2020" t="inlineStr">
        <is>
          <t>VÄSTERNORRLANDS LÄN</t>
        </is>
      </c>
      <c r="E2020" t="inlineStr">
        <is>
          <t>ÖRNSKÖLDSVIK</t>
        </is>
      </c>
      <c r="F2020" t="inlineStr">
        <is>
          <t>Holmen skog AB</t>
        </is>
      </c>
      <c r="G2020" t="n">
        <v>1</v>
      </c>
      <c r="H2020" t="n">
        <v>0</v>
      </c>
      <c r="I2020" t="n">
        <v>0</v>
      </c>
      <c r="J2020" t="n">
        <v>0</v>
      </c>
      <c r="K2020" t="n">
        <v>0</v>
      </c>
      <c r="L2020" t="n">
        <v>0</v>
      </c>
      <c r="M2020" t="n">
        <v>0</v>
      </c>
      <c r="N2020" t="n">
        <v>0</v>
      </c>
      <c r="O2020" t="n">
        <v>0</v>
      </c>
      <c r="P2020" t="n">
        <v>0</v>
      </c>
      <c r="Q2020" t="n">
        <v>0</v>
      </c>
      <c r="R2020" s="2" t="inlineStr"/>
    </row>
    <row r="2021" ht="15" customHeight="1">
      <c r="A2021" t="inlineStr">
        <is>
          <t>A 60911-2020</t>
        </is>
      </c>
      <c r="B2021" s="1" t="n">
        <v>44154</v>
      </c>
      <c r="C2021" s="1" t="n">
        <v>45960</v>
      </c>
      <c r="D2021" t="inlineStr">
        <is>
          <t>VÄSTERNORRLANDS LÄN</t>
        </is>
      </c>
      <c r="E2021" t="inlineStr">
        <is>
          <t>ÖRNSKÖLDSVIK</t>
        </is>
      </c>
      <c r="G2021" t="n">
        <v>4</v>
      </c>
      <c r="H2021" t="n">
        <v>0</v>
      </c>
      <c r="I2021" t="n">
        <v>0</v>
      </c>
      <c r="J2021" t="n">
        <v>0</v>
      </c>
      <c r="K2021" t="n">
        <v>0</v>
      </c>
      <c r="L2021" t="n">
        <v>0</v>
      </c>
      <c r="M2021" t="n">
        <v>0</v>
      </c>
      <c r="N2021" t="n">
        <v>0</v>
      </c>
      <c r="O2021" t="n">
        <v>0</v>
      </c>
      <c r="P2021" t="n">
        <v>0</v>
      </c>
      <c r="Q2021" t="n">
        <v>0</v>
      </c>
      <c r="R2021" s="2" t="inlineStr"/>
    </row>
    <row r="2022" ht="15" customHeight="1">
      <c r="A2022" t="inlineStr">
        <is>
          <t>A 35451-2022</t>
        </is>
      </c>
      <c r="B2022" s="1" t="n">
        <v>44798</v>
      </c>
      <c r="C2022" s="1" t="n">
        <v>45960</v>
      </c>
      <c r="D2022" t="inlineStr">
        <is>
          <t>VÄSTERNORRLANDS LÄN</t>
        </is>
      </c>
      <c r="E2022" t="inlineStr">
        <is>
          <t>ÖRNSKÖLDSVIK</t>
        </is>
      </c>
      <c r="G2022" t="n">
        <v>2.4</v>
      </c>
      <c r="H2022" t="n">
        <v>0</v>
      </c>
      <c r="I2022" t="n">
        <v>0</v>
      </c>
      <c r="J2022" t="n">
        <v>0</v>
      </c>
      <c r="K2022" t="n">
        <v>0</v>
      </c>
      <c r="L2022" t="n">
        <v>0</v>
      </c>
      <c r="M2022" t="n">
        <v>0</v>
      </c>
      <c r="N2022" t="n">
        <v>0</v>
      </c>
      <c r="O2022" t="n">
        <v>0</v>
      </c>
      <c r="P2022" t="n">
        <v>0</v>
      </c>
      <c r="Q2022" t="n">
        <v>0</v>
      </c>
      <c r="R2022" s="2" t="inlineStr"/>
    </row>
    <row r="2023" ht="15" customHeight="1">
      <c r="A2023" t="inlineStr">
        <is>
          <t>A 11156-2025</t>
        </is>
      </c>
      <c r="B2023" s="1" t="n">
        <v>45723.72005787037</v>
      </c>
      <c r="C2023" s="1" t="n">
        <v>45960</v>
      </c>
      <c r="D2023" t="inlineStr">
        <is>
          <t>VÄSTERNORRLANDS LÄN</t>
        </is>
      </c>
      <c r="E2023" t="inlineStr">
        <is>
          <t>ÖRNSKÖLDSVIK</t>
        </is>
      </c>
      <c r="F2023" t="inlineStr">
        <is>
          <t>Holmen skog AB</t>
        </is>
      </c>
      <c r="G2023" t="n">
        <v>32</v>
      </c>
      <c r="H2023" t="n">
        <v>0</v>
      </c>
      <c r="I2023" t="n">
        <v>0</v>
      </c>
      <c r="J2023" t="n">
        <v>0</v>
      </c>
      <c r="K2023" t="n">
        <v>0</v>
      </c>
      <c r="L2023" t="n">
        <v>0</v>
      </c>
      <c r="M2023" t="n">
        <v>0</v>
      </c>
      <c r="N2023" t="n">
        <v>0</v>
      </c>
      <c r="O2023" t="n">
        <v>0</v>
      </c>
      <c r="P2023" t="n">
        <v>0</v>
      </c>
      <c r="Q2023" t="n">
        <v>0</v>
      </c>
      <c r="R2023" s="2" t="inlineStr"/>
    </row>
    <row r="2024" ht="15" customHeight="1">
      <c r="A2024" t="inlineStr">
        <is>
          <t>A 8142-2021</t>
        </is>
      </c>
      <c r="B2024" s="1" t="n">
        <v>44244</v>
      </c>
      <c r="C2024" s="1" t="n">
        <v>45960</v>
      </c>
      <c r="D2024" t="inlineStr">
        <is>
          <t>VÄSTERNORRLANDS LÄN</t>
        </is>
      </c>
      <c r="E2024" t="inlineStr">
        <is>
          <t>ÖRNSKÖLDSVIK</t>
        </is>
      </c>
      <c r="G2024" t="n">
        <v>0.9</v>
      </c>
      <c r="H2024" t="n">
        <v>0</v>
      </c>
      <c r="I2024" t="n">
        <v>0</v>
      </c>
      <c r="J2024" t="n">
        <v>0</v>
      </c>
      <c r="K2024" t="n">
        <v>0</v>
      </c>
      <c r="L2024" t="n">
        <v>0</v>
      </c>
      <c r="M2024" t="n">
        <v>0</v>
      </c>
      <c r="N2024" t="n">
        <v>0</v>
      </c>
      <c r="O2024" t="n">
        <v>0</v>
      </c>
      <c r="P2024" t="n">
        <v>0</v>
      </c>
      <c r="Q2024" t="n">
        <v>0</v>
      </c>
      <c r="R2024" s="2" t="inlineStr"/>
    </row>
    <row r="2025" ht="15" customHeight="1">
      <c r="A2025" t="inlineStr">
        <is>
          <t>A 37579-2023</t>
        </is>
      </c>
      <c r="B2025" s="1" t="n">
        <v>45159.38819444444</v>
      </c>
      <c r="C2025" s="1" t="n">
        <v>45960</v>
      </c>
      <c r="D2025" t="inlineStr">
        <is>
          <t>VÄSTERNORRLANDS LÄN</t>
        </is>
      </c>
      <c r="E2025" t="inlineStr">
        <is>
          <t>ÖRNSKÖLDSVIK</t>
        </is>
      </c>
      <c r="F2025" t="inlineStr">
        <is>
          <t>Holmen skog AB</t>
        </is>
      </c>
      <c r="G2025" t="n">
        <v>2.1</v>
      </c>
      <c r="H2025" t="n">
        <v>0</v>
      </c>
      <c r="I2025" t="n">
        <v>0</v>
      </c>
      <c r="J2025" t="n">
        <v>0</v>
      </c>
      <c r="K2025" t="n">
        <v>0</v>
      </c>
      <c r="L2025" t="n">
        <v>0</v>
      </c>
      <c r="M2025" t="n">
        <v>0</v>
      </c>
      <c r="N2025" t="n">
        <v>0</v>
      </c>
      <c r="O2025" t="n">
        <v>0</v>
      </c>
      <c r="P2025" t="n">
        <v>0</v>
      </c>
      <c r="Q2025" t="n">
        <v>0</v>
      </c>
      <c r="R2025" s="2" t="inlineStr"/>
    </row>
    <row r="2026" ht="15" customHeight="1">
      <c r="A2026" t="inlineStr">
        <is>
          <t>A 37636-2023</t>
        </is>
      </c>
      <c r="B2026" s="1" t="n">
        <v>45159.4687037037</v>
      </c>
      <c r="C2026" s="1" t="n">
        <v>45960</v>
      </c>
      <c r="D2026" t="inlineStr">
        <is>
          <t>VÄSTERNORRLANDS LÄN</t>
        </is>
      </c>
      <c r="E2026" t="inlineStr">
        <is>
          <t>ÖRNSKÖLDSVIK</t>
        </is>
      </c>
      <c r="F2026" t="inlineStr">
        <is>
          <t>Holmen skog AB</t>
        </is>
      </c>
      <c r="G2026" t="n">
        <v>1.8</v>
      </c>
      <c r="H2026" t="n">
        <v>0</v>
      </c>
      <c r="I2026" t="n">
        <v>0</v>
      </c>
      <c r="J2026" t="n">
        <v>0</v>
      </c>
      <c r="K2026" t="n">
        <v>0</v>
      </c>
      <c r="L2026" t="n">
        <v>0</v>
      </c>
      <c r="M2026" t="n">
        <v>0</v>
      </c>
      <c r="N2026" t="n">
        <v>0</v>
      </c>
      <c r="O2026" t="n">
        <v>0</v>
      </c>
      <c r="P2026" t="n">
        <v>0</v>
      </c>
      <c r="Q2026" t="n">
        <v>0</v>
      </c>
      <c r="R2026" s="2" t="inlineStr"/>
    </row>
    <row r="2027" ht="15" customHeight="1">
      <c r="A2027" t="inlineStr">
        <is>
          <t>A 18203-2023</t>
        </is>
      </c>
      <c r="B2027" s="1" t="n">
        <v>45041.37564814815</v>
      </c>
      <c r="C2027" s="1" t="n">
        <v>45960</v>
      </c>
      <c r="D2027" t="inlineStr">
        <is>
          <t>VÄSTERNORRLANDS LÄN</t>
        </is>
      </c>
      <c r="E2027" t="inlineStr">
        <is>
          <t>ÖRNSKÖLDSVIK</t>
        </is>
      </c>
      <c r="G2027" t="n">
        <v>2.5</v>
      </c>
      <c r="H2027" t="n">
        <v>0</v>
      </c>
      <c r="I2027" t="n">
        <v>0</v>
      </c>
      <c r="J2027" t="n">
        <v>0</v>
      </c>
      <c r="K2027" t="n">
        <v>0</v>
      </c>
      <c r="L2027" t="n">
        <v>0</v>
      </c>
      <c r="M2027" t="n">
        <v>0</v>
      </c>
      <c r="N2027" t="n">
        <v>0</v>
      </c>
      <c r="O2027" t="n">
        <v>0</v>
      </c>
      <c r="P2027" t="n">
        <v>0</v>
      </c>
      <c r="Q2027" t="n">
        <v>0</v>
      </c>
      <c r="R2027" s="2" t="inlineStr"/>
    </row>
    <row r="2028" ht="15" customHeight="1">
      <c r="A2028" t="inlineStr">
        <is>
          <t>A 59531-2023</t>
        </is>
      </c>
      <c r="B2028" s="1" t="n">
        <v>45253</v>
      </c>
      <c r="C2028" s="1" t="n">
        <v>45960</v>
      </c>
      <c r="D2028" t="inlineStr">
        <is>
          <t>VÄSTERNORRLANDS LÄN</t>
        </is>
      </c>
      <c r="E2028" t="inlineStr">
        <is>
          <t>ÖRNSKÖLDSVIK</t>
        </is>
      </c>
      <c r="G2028" t="n">
        <v>0.3</v>
      </c>
      <c r="H2028" t="n">
        <v>0</v>
      </c>
      <c r="I2028" t="n">
        <v>0</v>
      </c>
      <c r="J2028" t="n">
        <v>0</v>
      </c>
      <c r="K2028" t="n">
        <v>0</v>
      </c>
      <c r="L2028" t="n">
        <v>0</v>
      </c>
      <c r="M2028" t="n">
        <v>0</v>
      </c>
      <c r="N2028" t="n">
        <v>0</v>
      </c>
      <c r="O2028" t="n">
        <v>0</v>
      </c>
      <c r="P2028" t="n">
        <v>0</v>
      </c>
      <c r="Q2028" t="n">
        <v>0</v>
      </c>
      <c r="R2028" s="2" t="inlineStr"/>
    </row>
    <row r="2029" ht="15" customHeight="1">
      <c r="A2029" t="inlineStr">
        <is>
          <t>A 41067-2025</t>
        </is>
      </c>
      <c r="B2029" s="1" t="n">
        <v>45898.41422453704</v>
      </c>
      <c r="C2029" s="1" t="n">
        <v>45960</v>
      </c>
      <c r="D2029" t="inlineStr">
        <is>
          <t>VÄSTERNORRLANDS LÄN</t>
        </is>
      </c>
      <c r="E2029" t="inlineStr">
        <is>
          <t>ÖRNSKÖLDSVIK</t>
        </is>
      </c>
      <c r="F2029" t="inlineStr">
        <is>
          <t>Holmen skog AB</t>
        </is>
      </c>
      <c r="G2029" t="n">
        <v>1.4</v>
      </c>
      <c r="H2029" t="n">
        <v>0</v>
      </c>
      <c r="I2029" t="n">
        <v>0</v>
      </c>
      <c r="J2029" t="n">
        <v>0</v>
      </c>
      <c r="K2029" t="n">
        <v>0</v>
      </c>
      <c r="L2029" t="n">
        <v>0</v>
      </c>
      <c r="M2029" t="n">
        <v>0</v>
      </c>
      <c r="N2029" t="n">
        <v>0</v>
      </c>
      <c r="O2029" t="n">
        <v>0</v>
      </c>
      <c r="P2029" t="n">
        <v>0</v>
      </c>
      <c r="Q2029" t="n">
        <v>0</v>
      </c>
      <c r="R2029" s="2" t="inlineStr"/>
    </row>
    <row r="2030" ht="15" customHeight="1">
      <c r="A2030" t="inlineStr">
        <is>
          <t>A 13733-2023</t>
        </is>
      </c>
      <c r="B2030" s="1" t="n">
        <v>45006</v>
      </c>
      <c r="C2030" s="1" t="n">
        <v>45960</v>
      </c>
      <c r="D2030" t="inlineStr">
        <is>
          <t>VÄSTERNORRLANDS LÄN</t>
        </is>
      </c>
      <c r="E2030" t="inlineStr">
        <is>
          <t>ÖRNSKÖLDSVIK</t>
        </is>
      </c>
      <c r="G2030" t="n">
        <v>3</v>
      </c>
      <c r="H2030" t="n">
        <v>0</v>
      </c>
      <c r="I2030" t="n">
        <v>0</v>
      </c>
      <c r="J2030" t="n">
        <v>0</v>
      </c>
      <c r="K2030" t="n">
        <v>0</v>
      </c>
      <c r="L2030" t="n">
        <v>0</v>
      </c>
      <c r="M2030" t="n">
        <v>0</v>
      </c>
      <c r="N2030" t="n">
        <v>0</v>
      </c>
      <c r="O2030" t="n">
        <v>0</v>
      </c>
      <c r="P2030" t="n">
        <v>0</v>
      </c>
      <c r="Q2030" t="n">
        <v>0</v>
      </c>
      <c r="R2030" s="2" t="inlineStr"/>
    </row>
    <row r="2031" ht="15" customHeight="1">
      <c r="A2031" t="inlineStr">
        <is>
          <t>A 26715-2025</t>
        </is>
      </c>
      <c r="B2031" s="1" t="n">
        <v>45810.47456018518</v>
      </c>
      <c r="C2031" s="1" t="n">
        <v>45960</v>
      </c>
      <c r="D2031" t="inlineStr">
        <is>
          <t>VÄSTERNORRLANDS LÄN</t>
        </is>
      </c>
      <c r="E2031" t="inlineStr">
        <is>
          <t>ÖRNSKÖLDSVIK</t>
        </is>
      </c>
      <c r="G2031" t="n">
        <v>10</v>
      </c>
      <c r="H2031" t="n">
        <v>0</v>
      </c>
      <c r="I2031" t="n">
        <v>0</v>
      </c>
      <c r="J2031" t="n">
        <v>0</v>
      </c>
      <c r="K2031" t="n">
        <v>0</v>
      </c>
      <c r="L2031" t="n">
        <v>0</v>
      </c>
      <c r="M2031" t="n">
        <v>0</v>
      </c>
      <c r="N2031" t="n">
        <v>0</v>
      </c>
      <c r="O2031" t="n">
        <v>0</v>
      </c>
      <c r="P2031" t="n">
        <v>0</v>
      </c>
      <c r="Q2031" t="n">
        <v>0</v>
      </c>
      <c r="R2031" s="2" t="inlineStr"/>
    </row>
    <row r="2032" ht="15" customHeight="1">
      <c r="A2032" t="inlineStr">
        <is>
          <t>A 43628-2024</t>
        </is>
      </c>
      <c r="B2032" s="1" t="n">
        <v>45569.49033564814</v>
      </c>
      <c r="C2032" s="1" t="n">
        <v>45960</v>
      </c>
      <c r="D2032" t="inlineStr">
        <is>
          <t>VÄSTERNORRLANDS LÄN</t>
        </is>
      </c>
      <c r="E2032" t="inlineStr">
        <is>
          <t>ÖRNSKÖLDSVIK</t>
        </is>
      </c>
      <c r="F2032" t="inlineStr">
        <is>
          <t>SCA</t>
        </is>
      </c>
      <c r="G2032" t="n">
        <v>3.3</v>
      </c>
      <c r="H2032" t="n">
        <v>0</v>
      </c>
      <c r="I2032" t="n">
        <v>0</v>
      </c>
      <c r="J2032" t="n">
        <v>0</v>
      </c>
      <c r="K2032" t="n">
        <v>0</v>
      </c>
      <c r="L2032" t="n">
        <v>0</v>
      </c>
      <c r="M2032" t="n">
        <v>0</v>
      </c>
      <c r="N2032" t="n">
        <v>0</v>
      </c>
      <c r="O2032" t="n">
        <v>0</v>
      </c>
      <c r="P2032" t="n">
        <v>0</v>
      </c>
      <c r="Q2032" t="n">
        <v>0</v>
      </c>
      <c r="R2032" s="2" t="inlineStr"/>
    </row>
    <row r="2033" ht="15" customHeight="1">
      <c r="A2033" t="inlineStr">
        <is>
          <t>A 3515-2025</t>
        </is>
      </c>
      <c r="B2033" s="1" t="n">
        <v>45680</v>
      </c>
      <c r="C2033" s="1" t="n">
        <v>45960</v>
      </c>
      <c r="D2033" t="inlineStr">
        <is>
          <t>VÄSTERNORRLANDS LÄN</t>
        </is>
      </c>
      <c r="E2033" t="inlineStr">
        <is>
          <t>ÖRNSKÖLDSVIK</t>
        </is>
      </c>
      <c r="G2033" t="n">
        <v>14.1</v>
      </c>
      <c r="H2033" t="n">
        <v>0</v>
      </c>
      <c r="I2033" t="n">
        <v>0</v>
      </c>
      <c r="J2033" t="n">
        <v>0</v>
      </c>
      <c r="K2033" t="n">
        <v>0</v>
      </c>
      <c r="L2033" t="n">
        <v>0</v>
      </c>
      <c r="M2033" t="n">
        <v>0</v>
      </c>
      <c r="N2033" t="n">
        <v>0</v>
      </c>
      <c r="O2033" t="n">
        <v>0</v>
      </c>
      <c r="P2033" t="n">
        <v>0</v>
      </c>
      <c r="Q2033" t="n">
        <v>0</v>
      </c>
      <c r="R2033" s="2" t="inlineStr"/>
    </row>
    <row r="2034" ht="15" customHeight="1">
      <c r="A2034" t="inlineStr">
        <is>
          <t>A 37930-2024</t>
        </is>
      </c>
      <c r="B2034" s="1" t="n">
        <v>45544</v>
      </c>
      <c r="C2034" s="1" t="n">
        <v>45960</v>
      </c>
      <c r="D2034" t="inlineStr">
        <is>
          <t>VÄSTERNORRLANDS LÄN</t>
        </is>
      </c>
      <c r="E2034" t="inlineStr">
        <is>
          <t>ÖRNSKÖLDSVIK</t>
        </is>
      </c>
      <c r="G2034" t="n">
        <v>6.8</v>
      </c>
      <c r="H2034" t="n">
        <v>0</v>
      </c>
      <c r="I2034" t="n">
        <v>0</v>
      </c>
      <c r="J2034" t="n">
        <v>0</v>
      </c>
      <c r="K2034" t="n">
        <v>0</v>
      </c>
      <c r="L2034" t="n">
        <v>0</v>
      </c>
      <c r="M2034" t="n">
        <v>0</v>
      </c>
      <c r="N2034" t="n">
        <v>0</v>
      </c>
      <c r="O2034" t="n">
        <v>0</v>
      </c>
      <c r="P2034" t="n">
        <v>0</v>
      </c>
      <c r="Q2034" t="n">
        <v>0</v>
      </c>
      <c r="R2034" s="2" t="inlineStr"/>
    </row>
    <row r="2035" ht="15" customHeight="1">
      <c r="A2035" t="inlineStr">
        <is>
          <t>A 16558-2022</t>
        </is>
      </c>
      <c r="B2035" s="1" t="n">
        <v>44672</v>
      </c>
      <c r="C2035" s="1" t="n">
        <v>45960</v>
      </c>
      <c r="D2035" t="inlineStr">
        <is>
          <t>VÄSTERNORRLANDS LÄN</t>
        </is>
      </c>
      <c r="E2035" t="inlineStr">
        <is>
          <t>ÖRNSKÖLDSVIK</t>
        </is>
      </c>
      <c r="G2035" t="n">
        <v>1</v>
      </c>
      <c r="H2035" t="n">
        <v>0</v>
      </c>
      <c r="I2035" t="n">
        <v>0</v>
      </c>
      <c r="J2035" t="n">
        <v>0</v>
      </c>
      <c r="K2035" t="n">
        <v>0</v>
      </c>
      <c r="L2035" t="n">
        <v>0</v>
      </c>
      <c r="M2035" t="n">
        <v>0</v>
      </c>
      <c r="N2035" t="n">
        <v>0</v>
      </c>
      <c r="O2035" t="n">
        <v>0</v>
      </c>
      <c r="P2035" t="n">
        <v>0</v>
      </c>
      <c r="Q2035" t="n">
        <v>0</v>
      </c>
      <c r="R2035" s="2" t="inlineStr"/>
    </row>
    <row r="2036" ht="15" customHeight="1">
      <c r="A2036" t="inlineStr">
        <is>
          <t>A 60628-2021</t>
        </is>
      </c>
      <c r="B2036" s="1" t="n">
        <v>44495</v>
      </c>
      <c r="C2036" s="1" t="n">
        <v>45960</v>
      </c>
      <c r="D2036" t="inlineStr">
        <is>
          <t>VÄSTERNORRLANDS LÄN</t>
        </is>
      </c>
      <c r="E2036" t="inlineStr">
        <is>
          <t>ÖRNSKÖLDSVIK</t>
        </is>
      </c>
      <c r="G2036" t="n">
        <v>0.3</v>
      </c>
      <c r="H2036" t="n">
        <v>0</v>
      </c>
      <c r="I2036" t="n">
        <v>0</v>
      </c>
      <c r="J2036" t="n">
        <v>0</v>
      </c>
      <c r="K2036" t="n">
        <v>0</v>
      </c>
      <c r="L2036" t="n">
        <v>0</v>
      </c>
      <c r="M2036" t="n">
        <v>0</v>
      </c>
      <c r="N2036" t="n">
        <v>0</v>
      </c>
      <c r="O2036" t="n">
        <v>0</v>
      </c>
      <c r="P2036" t="n">
        <v>0</v>
      </c>
      <c r="Q2036" t="n">
        <v>0</v>
      </c>
      <c r="R2036" s="2" t="inlineStr"/>
    </row>
    <row r="2037" ht="15" customHeight="1">
      <c r="A2037" t="inlineStr">
        <is>
          <t>A 49076-2023</t>
        </is>
      </c>
      <c r="B2037" s="1" t="n">
        <v>45210</v>
      </c>
      <c r="C2037" s="1" t="n">
        <v>45960</v>
      </c>
      <c r="D2037" t="inlineStr">
        <is>
          <t>VÄSTERNORRLANDS LÄN</t>
        </is>
      </c>
      <c r="E2037" t="inlineStr">
        <is>
          <t>ÖRNSKÖLDSVIK</t>
        </is>
      </c>
      <c r="F2037" t="inlineStr">
        <is>
          <t>Holmen skog AB</t>
        </is>
      </c>
      <c r="G2037" t="n">
        <v>0.5</v>
      </c>
      <c r="H2037" t="n">
        <v>0</v>
      </c>
      <c r="I2037" t="n">
        <v>0</v>
      </c>
      <c r="J2037" t="n">
        <v>0</v>
      </c>
      <c r="K2037" t="n">
        <v>0</v>
      </c>
      <c r="L2037" t="n">
        <v>0</v>
      </c>
      <c r="M2037" t="n">
        <v>0</v>
      </c>
      <c r="N2037" t="n">
        <v>0</v>
      </c>
      <c r="O2037" t="n">
        <v>0</v>
      </c>
      <c r="P2037" t="n">
        <v>0</v>
      </c>
      <c r="Q2037" t="n">
        <v>0</v>
      </c>
      <c r="R2037" s="2" t="inlineStr"/>
    </row>
    <row r="2038" ht="15" customHeight="1">
      <c r="A2038" t="inlineStr">
        <is>
          <t>A 40990-2025</t>
        </is>
      </c>
      <c r="B2038" s="1" t="n">
        <v>45898.32158564815</v>
      </c>
      <c r="C2038" s="1" t="n">
        <v>45960</v>
      </c>
      <c r="D2038" t="inlineStr">
        <is>
          <t>VÄSTERNORRLANDS LÄN</t>
        </is>
      </c>
      <c r="E2038" t="inlineStr">
        <is>
          <t>ÖRNSKÖLDSVIK</t>
        </is>
      </c>
      <c r="G2038" t="n">
        <v>1.5</v>
      </c>
      <c r="H2038" t="n">
        <v>0</v>
      </c>
      <c r="I2038" t="n">
        <v>0</v>
      </c>
      <c r="J2038" t="n">
        <v>0</v>
      </c>
      <c r="K2038" t="n">
        <v>0</v>
      </c>
      <c r="L2038" t="n">
        <v>0</v>
      </c>
      <c r="M2038" t="n">
        <v>0</v>
      </c>
      <c r="N2038" t="n">
        <v>0</v>
      </c>
      <c r="O2038" t="n">
        <v>0</v>
      </c>
      <c r="P2038" t="n">
        <v>0</v>
      </c>
      <c r="Q2038" t="n">
        <v>0</v>
      </c>
      <c r="R2038" s="2" t="inlineStr"/>
    </row>
    <row r="2039" ht="15" customHeight="1">
      <c r="A2039" t="inlineStr">
        <is>
          <t>A 41005-2025</t>
        </is>
      </c>
      <c r="B2039" s="1" t="n">
        <v>45898.34857638889</v>
      </c>
      <c r="C2039" s="1" t="n">
        <v>45960</v>
      </c>
      <c r="D2039" t="inlineStr">
        <is>
          <t>VÄSTERNORRLANDS LÄN</t>
        </is>
      </c>
      <c r="E2039" t="inlineStr">
        <is>
          <t>ÖRNSKÖLDSVIK</t>
        </is>
      </c>
      <c r="G2039" t="n">
        <v>3.2</v>
      </c>
      <c r="H2039" t="n">
        <v>0</v>
      </c>
      <c r="I2039" t="n">
        <v>0</v>
      </c>
      <c r="J2039" t="n">
        <v>0</v>
      </c>
      <c r="K2039" t="n">
        <v>0</v>
      </c>
      <c r="L2039" t="n">
        <v>0</v>
      </c>
      <c r="M2039" t="n">
        <v>0</v>
      </c>
      <c r="N2039" t="n">
        <v>0</v>
      </c>
      <c r="O2039" t="n">
        <v>0</v>
      </c>
      <c r="P2039" t="n">
        <v>0</v>
      </c>
      <c r="Q2039" t="n">
        <v>0</v>
      </c>
      <c r="R2039" s="2" t="inlineStr"/>
    </row>
    <row r="2040" ht="15" customHeight="1">
      <c r="A2040" t="inlineStr">
        <is>
          <t>A 4050-2022</t>
        </is>
      </c>
      <c r="B2040" s="1" t="n">
        <v>44588</v>
      </c>
      <c r="C2040" s="1" t="n">
        <v>45960</v>
      </c>
      <c r="D2040" t="inlineStr">
        <is>
          <t>VÄSTERNORRLANDS LÄN</t>
        </is>
      </c>
      <c r="E2040" t="inlineStr">
        <is>
          <t>ÖRNSKÖLDSVIK</t>
        </is>
      </c>
      <c r="G2040" t="n">
        <v>1.9</v>
      </c>
      <c r="H2040" t="n">
        <v>0</v>
      </c>
      <c r="I2040" t="n">
        <v>0</v>
      </c>
      <c r="J2040" t="n">
        <v>0</v>
      </c>
      <c r="K2040" t="n">
        <v>0</v>
      </c>
      <c r="L2040" t="n">
        <v>0</v>
      </c>
      <c r="M2040" t="n">
        <v>0</v>
      </c>
      <c r="N2040" t="n">
        <v>0</v>
      </c>
      <c r="O2040" t="n">
        <v>0</v>
      </c>
      <c r="P2040" t="n">
        <v>0</v>
      </c>
      <c r="Q2040" t="n">
        <v>0</v>
      </c>
      <c r="R2040" s="2" t="inlineStr"/>
    </row>
    <row r="2041" ht="15" customHeight="1">
      <c r="A2041" t="inlineStr">
        <is>
          <t>A 41619-2024</t>
        </is>
      </c>
      <c r="B2041" s="1" t="n">
        <v>45560.59983796296</v>
      </c>
      <c r="C2041" s="1" t="n">
        <v>45960</v>
      </c>
      <c r="D2041" t="inlineStr">
        <is>
          <t>VÄSTERNORRLANDS LÄN</t>
        </is>
      </c>
      <c r="E2041" t="inlineStr">
        <is>
          <t>ÖRNSKÖLDSVIK</t>
        </is>
      </c>
      <c r="F2041" t="inlineStr">
        <is>
          <t>Holmen skog AB</t>
        </is>
      </c>
      <c r="G2041" t="n">
        <v>1.6</v>
      </c>
      <c r="H2041" t="n">
        <v>0</v>
      </c>
      <c r="I2041" t="n">
        <v>0</v>
      </c>
      <c r="J2041" t="n">
        <v>0</v>
      </c>
      <c r="K2041" t="n">
        <v>0</v>
      </c>
      <c r="L2041" t="n">
        <v>0</v>
      </c>
      <c r="M2041" t="n">
        <v>0</v>
      </c>
      <c r="N2041" t="n">
        <v>0</v>
      </c>
      <c r="O2041" t="n">
        <v>0</v>
      </c>
      <c r="P2041" t="n">
        <v>0</v>
      </c>
      <c r="Q2041" t="n">
        <v>0</v>
      </c>
      <c r="R2041" s="2" t="inlineStr"/>
    </row>
    <row r="2042" ht="15" customHeight="1">
      <c r="A2042" t="inlineStr">
        <is>
          <t>A 41453-2025</t>
        </is>
      </c>
      <c r="B2042" s="1" t="n">
        <v>45901.43798611111</v>
      </c>
      <c r="C2042" s="1" t="n">
        <v>45960</v>
      </c>
      <c r="D2042" t="inlineStr">
        <is>
          <t>VÄSTERNORRLANDS LÄN</t>
        </is>
      </c>
      <c r="E2042" t="inlineStr">
        <is>
          <t>ÖRNSKÖLDSVIK</t>
        </is>
      </c>
      <c r="F2042" t="inlineStr">
        <is>
          <t>Holmen skog AB</t>
        </is>
      </c>
      <c r="G2042" t="n">
        <v>2.6</v>
      </c>
      <c r="H2042" t="n">
        <v>0</v>
      </c>
      <c r="I2042" t="n">
        <v>0</v>
      </c>
      <c r="J2042" t="n">
        <v>0</v>
      </c>
      <c r="K2042" t="n">
        <v>0</v>
      </c>
      <c r="L2042" t="n">
        <v>0</v>
      </c>
      <c r="M2042" t="n">
        <v>0</v>
      </c>
      <c r="N2042" t="n">
        <v>0</v>
      </c>
      <c r="O2042" t="n">
        <v>0</v>
      </c>
      <c r="P2042" t="n">
        <v>0</v>
      </c>
      <c r="Q2042" t="n">
        <v>0</v>
      </c>
      <c r="R2042" s="2" t="inlineStr"/>
    </row>
    <row r="2043" ht="15" customHeight="1">
      <c r="A2043" t="inlineStr">
        <is>
          <t>A 28226-2025</t>
        </is>
      </c>
      <c r="B2043" s="1" t="n">
        <v>45818</v>
      </c>
      <c r="C2043" s="1" t="n">
        <v>45960</v>
      </c>
      <c r="D2043" t="inlineStr">
        <is>
          <t>VÄSTERNORRLANDS LÄN</t>
        </is>
      </c>
      <c r="E2043" t="inlineStr">
        <is>
          <t>ÖRNSKÖLDSVIK</t>
        </is>
      </c>
      <c r="G2043" t="n">
        <v>30.6</v>
      </c>
      <c r="H2043" t="n">
        <v>0</v>
      </c>
      <c r="I2043" t="n">
        <v>0</v>
      </c>
      <c r="J2043" t="n">
        <v>0</v>
      </c>
      <c r="K2043" t="n">
        <v>0</v>
      </c>
      <c r="L2043" t="n">
        <v>0</v>
      </c>
      <c r="M2043" t="n">
        <v>0</v>
      </c>
      <c r="N2043" t="n">
        <v>0</v>
      </c>
      <c r="O2043" t="n">
        <v>0</v>
      </c>
      <c r="P2043" t="n">
        <v>0</v>
      </c>
      <c r="Q2043" t="n">
        <v>0</v>
      </c>
      <c r="R2043" s="2" t="inlineStr"/>
    </row>
    <row r="2044" ht="15" customHeight="1">
      <c r="A2044" t="inlineStr">
        <is>
          <t>A 34947-2025</t>
        </is>
      </c>
      <c r="B2044" s="1" t="n">
        <v>45849.59126157407</v>
      </c>
      <c r="C2044" s="1" t="n">
        <v>45960</v>
      </c>
      <c r="D2044" t="inlineStr">
        <is>
          <t>VÄSTERNORRLANDS LÄN</t>
        </is>
      </c>
      <c r="E2044" t="inlineStr">
        <is>
          <t>ÖRNSKÖLDSVIK</t>
        </is>
      </c>
      <c r="F2044" t="inlineStr">
        <is>
          <t>Holmen skog AB</t>
        </is>
      </c>
      <c r="G2044" t="n">
        <v>4.8</v>
      </c>
      <c r="H2044" t="n">
        <v>0</v>
      </c>
      <c r="I2044" t="n">
        <v>0</v>
      </c>
      <c r="J2044" t="n">
        <v>0</v>
      </c>
      <c r="K2044" t="n">
        <v>0</v>
      </c>
      <c r="L2044" t="n">
        <v>0</v>
      </c>
      <c r="M2044" t="n">
        <v>0</v>
      </c>
      <c r="N2044" t="n">
        <v>0</v>
      </c>
      <c r="O2044" t="n">
        <v>0</v>
      </c>
      <c r="P2044" t="n">
        <v>0</v>
      </c>
      <c r="Q2044" t="n">
        <v>0</v>
      </c>
      <c r="R2044" s="2" t="inlineStr"/>
    </row>
    <row r="2045" ht="15" customHeight="1">
      <c r="A2045" t="inlineStr">
        <is>
          <t>A 41433-2025</t>
        </is>
      </c>
      <c r="B2045" s="1" t="n">
        <v>45901.39608796296</v>
      </c>
      <c r="C2045" s="1" t="n">
        <v>45960</v>
      </c>
      <c r="D2045" t="inlineStr">
        <is>
          <t>VÄSTERNORRLANDS LÄN</t>
        </is>
      </c>
      <c r="E2045" t="inlineStr">
        <is>
          <t>ÖRNSKÖLDSVIK</t>
        </is>
      </c>
      <c r="F2045" t="inlineStr">
        <is>
          <t>Holmen skog AB</t>
        </is>
      </c>
      <c r="G2045" t="n">
        <v>12.8</v>
      </c>
      <c r="H2045" t="n">
        <v>0</v>
      </c>
      <c r="I2045" t="n">
        <v>0</v>
      </c>
      <c r="J2045" t="n">
        <v>0</v>
      </c>
      <c r="K2045" t="n">
        <v>0</v>
      </c>
      <c r="L2045" t="n">
        <v>0</v>
      </c>
      <c r="M2045" t="n">
        <v>0</v>
      </c>
      <c r="N2045" t="n">
        <v>0</v>
      </c>
      <c r="O2045" t="n">
        <v>0</v>
      </c>
      <c r="P2045" t="n">
        <v>0</v>
      </c>
      <c r="Q2045" t="n">
        <v>0</v>
      </c>
      <c r="R2045" s="2" t="inlineStr"/>
    </row>
    <row r="2046" ht="15" customHeight="1">
      <c r="A2046" t="inlineStr">
        <is>
          <t>A 41437-2025</t>
        </is>
      </c>
      <c r="B2046" s="1" t="n">
        <v>45901.40284722222</v>
      </c>
      <c r="C2046" s="1" t="n">
        <v>45960</v>
      </c>
      <c r="D2046" t="inlineStr">
        <is>
          <t>VÄSTERNORRLANDS LÄN</t>
        </is>
      </c>
      <c r="E2046" t="inlineStr">
        <is>
          <t>ÖRNSKÖLDSVIK</t>
        </is>
      </c>
      <c r="F2046" t="inlineStr">
        <is>
          <t>Holmen skog AB</t>
        </is>
      </c>
      <c r="G2046" t="n">
        <v>5.4</v>
      </c>
      <c r="H2046" t="n">
        <v>0</v>
      </c>
      <c r="I2046" t="n">
        <v>0</v>
      </c>
      <c r="J2046" t="n">
        <v>0</v>
      </c>
      <c r="K2046" t="n">
        <v>0</v>
      </c>
      <c r="L2046" t="n">
        <v>0</v>
      </c>
      <c r="M2046" t="n">
        <v>0</v>
      </c>
      <c r="N2046" t="n">
        <v>0</v>
      </c>
      <c r="O2046" t="n">
        <v>0</v>
      </c>
      <c r="P2046" t="n">
        <v>0</v>
      </c>
      <c r="Q2046" t="n">
        <v>0</v>
      </c>
      <c r="R2046" s="2" t="inlineStr"/>
    </row>
    <row r="2047" ht="15" customHeight="1">
      <c r="A2047" t="inlineStr">
        <is>
          <t>A 50165-2025</t>
        </is>
      </c>
      <c r="B2047" s="1" t="n">
        <v>45943.5905324074</v>
      </c>
      <c r="C2047" s="1" t="n">
        <v>45960</v>
      </c>
      <c r="D2047" t="inlineStr">
        <is>
          <t>VÄSTERNORRLANDS LÄN</t>
        </is>
      </c>
      <c r="E2047" t="inlineStr">
        <is>
          <t>ÖRNSKÖLDSVIK</t>
        </is>
      </c>
      <c r="F2047" t="inlineStr">
        <is>
          <t>Holmen skog AB</t>
        </is>
      </c>
      <c r="G2047" t="n">
        <v>4.9</v>
      </c>
      <c r="H2047" t="n">
        <v>0</v>
      </c>
      <c r="I2047" t="n">
        <v>0</v>
      </c>
      <c r="J2047" t="n">
        <v>0</v>
      </c>
      <c r="K2047" t="n">
        <v>0</v>
      </c>
      <c r="L2047" t="n">
        <v>0</v>
      </c>
      <c r="M2047" t="n">
        <v>0</v>
      </c>
      <c r="N2047" t="n">
        <v>0</v>
      </c>
      <c r="O2047" t="n">
        <v>0</v>
      </c>
      <c r="P2047" t="n">
        <v>0</v>
      </c>
      <c r="Q2047" t="n">
        <v>0</v>
      </c>
      <c r="R2047" s="2" t="inlineStr"/>
    </row>
    <row r="2048" ht="15" customHeight="1">
      <c r="A2048" t="inlineStr">
        <is>
          <t>A 54798-2024</t>
        </is>
      </c>
      <c r="B2048" s="1" t="n">
        <v>45618.50070601852</v>
      </c>
      <c r="C2048" s="1" t="n">
        <v>45960</v>
      </c>
      <c r="D2048" t="inlineStr">
        <is>
          <t>VÄSTERNORRLANDS LÄN</t>
        </is>
      </c>
      <c r="E2048" t="inlineStr">
        <is>
          <t>ÖRNSKÖLDSVIK</t>
        </is>
      </c>
      <c r="F2048" t="inlineStr">
        <is>
          <t>Holmen skog AB</t>
        </is>
      </c>
      <c r="G2048" t="n">
        <v>2.8</v>
      </c>
      <c r="H2048" t="n">
        <v>0</v>
      </c>
      <c r="I2048" t="n">
        <v>0</v>
      </c>
      <c r="J2048" t="n">
        <v>0</v>
      </c>
      <c r="K2048" t="n">
        <v>0</v>
      </c>
      <c r="L2048" t="n">
        <v>0</v>
      </c>
      <c r="M2048" t="n">
        <v>0</v>
      </c>
      <c r="N2048" t="n">
        <v>0</v>
      </c>
      <c r="O2048" t="n">
        <v>0</v>
      </c>
      <c r="P2048" t="n">
        <v>0</v>
      </c>
      <c r="Q2048" t="n">
        <v>0</v>
      </c>
      <c r="R2048" s="2" t="inlineStr"/>
    </row>
    <row r="2049" ht="15" customHeight="1">
      <c r="A2049" t="inlineStr">
        <is>
          <t>A 50162-2025</t>
        </is>
      </c>
      <c r="B2049" s="1" t="n">
        <v>45943.58706018519</v>
      </c>
      <c r="C2049" s="1" t="n">
        <v>45960</v>
      </c>
      <c r="D2049" t="inlineStr">
        <is>
          <t>VÄSTERNORRLANDS LÄN</t>
        </is>
      </c>
      <c r="E2049" t="inlineStr">
        <is>
          <t>ÖRNSKÖLDSVIK</t>
        </is>
      </c>
      <c r="F2049" t="inlineStr">
        <is>
          <t>Holmen skog AB</t>
        </is>
      </c>
      <c r="G2049" t="n">
        <v>10.1</v>
      </c>
      <c r="H2049" t="n">
        <v>0</v>
      </c>
      <c r="I2049" t="n">
        <v>0</v>
      </c>
      <c r="J2049" t="n">
        <v>0</v>
      </c>
      <c r="K2049" t="n">
        <v>0</v>
      </c>
      <c r="L2049" t="n">
        <v>0</v>
      </c>
      <c r="M2049" t="n">
        <v>0</v>
      </c>
      <c r="N2049" t="n">
        <v>0</v>
      </c>
      <c r="O2049" t="n">
        <v>0</v>
      </c>
      <c r="P2049" t="n">
        <v>0</v>
      </c>
      <c r="Q2049" t="n">
        <v>0</v>
      </c>
      <c r="R2049" s="2" t="inlineStr"/>
    </row>
    <row r="2050" ht="15" customHeight="1">
      <c r="A2050" t="inlineStr">
        <is>
          <t>A 44727-2023</t>
        </is>
      </c>
      <c r="B2050" s="1" t="n">
        <v>45190</v>
      </c>
      <c r="C2050" s="1" t="n">
        <v>45960</v>
      </c>
      <c r="D2050" t="inlineStr">
        <is>
          <t>VÄSTERNORRLANDS LÄN</t>
        </is>
      </c>
      <c r="E2050" t="inlineStr">
        <is>
          <t>ÖRNSKÖLDSVIK</t>
        </is>
      </c>
      <c r="G2050" t="n">
        <v>2.8</v>
      </c>
      <c r="H2050" t="n">
        <v>0</v>
      </c>
      <c r="I2050" t="n">
        <v>0</v>
      </c>
      <c r="J2050" t="n">
        <v>0</v>
      </c>
      <c r="K2050" t="n">
        <v>0</v>
      </c>
      <c r="L2050" t="n">
        <v>0</v>
      </c>
      <c r="M2050" t="n">
        <v>0</v>
      </c>
      <c r="N2050" t="n">
        <v>0</v>
      </c>
      <c r="O2050" t="n">
        <v>0</v>
      </c>
      <c r="P2050" t="n">
        <v>0</v>
      </c>
      <c r="Q2050" t="n">
        <v>0</v>
      </c>
      <c r="R2050" s="2" t="inlineStr"/>
    </row>
    <row r="2051" ht="15" customHeight="1">
      <c r="A2051" t="inlineStr">
        <is>
          <t>A 20530-2025</t>
        </is>
      </c>
      <c r="B2051" s="1" t="n">
        <v>45775.61104166666</v>
      </c>
      <c r="C2051" s="1" t="n">
        <v>45960</v>
      </c>
      <c r="D2051" t="inlineStr">
        <is>
          <t>VÄSTERNORRLANDS LÄN</t>
        </is>
      </c>
      <c r="E2051" t="inlineStr">
        <is>
          <t>ÖRNSKÖLDSVIK</t>
        </is>
      </c>
      <c r="F2051" t="inlineStr">
        <is>
          <t>Holmen skog AB</t>
        </is>
      </c>
      <c r="G2051" t="n">
        <v>1</v>
      </c>
      <c r="H2051" t="n">
        <v>0</v>
      </c>
      <c r="I2051" t="n">
        <v>0</v>
      </c>
      <c r="J2051" t="n">
        <v>0</v>
      </c>
      <c r="K2051" t="n">
        <v>0</v>
      </c>
      <c r="L2051" t="n">
        <v>0</v>
      </c>
      <c r="M2051" t="n">
        <v>0</v>
      </c>
      <c r="N2051" t="n">
        <v>0</v>
      </c>
      <c r="O2051" t="n">
        <v>0</v>
      </c>
      <c r="P2051" t="n">
        <v>0</v>
      </c>
      <c r="Q2051" t="n">
        <v>0</v>
      </c>
      <c r="R2051" s="2" t="inlineStr"/>
    </row>
    <row r="2052" ht="15" customHeight="1">
      <c r="A2052" t="inlineStr">
        <is>
          <t>A 41545-2025</t>
        </is>
      </c>
      <c r="B2052" s="1" t="n">
        <v>45901.57559027777</v>
      </c>
      <c r="C2052" s="1" t="n">
        <v>45960</v>
      </c>
      <c r="D2052" t="inlineStr">
        <is>
          <t>VÄSTERNORRLANDS LÄN</t>
        </is>
      </c>
      <c r="E2052" t="inlineStr">
        <is>
          <t>ÖRNSKÖLDSVIK</t>
        </is>
      </c>
      <c r="F2052" t="inlineStr">
        <is>
          <t>Holmen skog AB</t>
        </is>
      </c>
      <c r="G2052" t="n">
        <v>0.9</v>
      </c>
      <c r="H2052" t="n">
        <v>0</v>
      </c>
      <c r="I2052" t="n">
        <v>0</v>
      </c>
      <c r="J2052" t="n">
        <v>0</v>
      </c>
      <c r="K2052" t="n">
        <v>0</v>
      </c>
      <c r="L2052" t="n">
        <v>0</v>
      </c>
      <c r="M2052" t="n">
        <v>0</v>
      </c>
      <c r="N2052" t="n">
        <v>0</v>
      </c>
      <c r="O2052" t="n">
        <v>0</v>
      </c>
      <c r="P2052" t="n">
        <v>0</v>
      </c>
      <c r="Q2052" t="n">
        <v>0</v>
      </c>
      <c r="R2052" s="2" t="inlineStr"/>
    </row>
    <row r="2053" ht="15" customHeight="1">
      <c r="A2053" t="inlineStr">
        <is>
          <t>A 49911-2025</t>
        </is>
      </c>
      <c r="B2053" s="1" t="n">
        <v>45940.60769675926</v>
      </c>
      <c r="C2053" s="1" t="n">
        <v>45960</v>
      </c>
      <c r="D2053" t="inlineStr">
        <is>
          <t>VÄSTERNORRLANDS LÄN</t>
        </is>
      </c>
      <c r="E2053" t="inlineStr">
        <is>
          <t>ÖRNSKÖLDSVIK</t>
        </is>
      </c>
      <c r="F2053" t="inlineStr">
        <is>
          <t>Holmen skog AB</t>
        </is>
      </c>
      <c r="G2053" t="n">
        <v>4.7</v>
      </c>
      <c r="H2053" t="n">
        <v>0</v>
      </c>
      <c r="I2053" t="n">
        <v>0</v>
      </c>
      <c r="J2053" t="n">
        <v>0</v>
      </c>
      <c r="K2053" t="n">
        <v>0</v>
      </c>
      <c r="L2053" t="n">
        <v>0</v>
      </c>
      <c r="M2053" t="n">
        <v>0</v>
      </c>
      <c r="N2053" t="n">
        <v>0</v>
      </c>
      <c r="O2053" t="n">
        <v>0</v>
      </c>
      <c r="P2053" t="n">
        <v>0</v>
      </c>
      <c r="Q2053" t="n">
        <v>0</v>
      </c>
      <c r="R2053" s="2" t="inlineStr"/>
    </row>
    <row r="2054" ht="15" customHeight="1">
      <c r="A2054" t="inlineStr">
        <is>
          <t>A 41103-2025</t>
        </is>
      </c>
      <c r="B2054" s="1" t="n">
        <v>45898.45410879629</v>
      </c>
      <c r="C2054" s="1" t="n">
        <v>45960</v>
      </c>
      <c r="D2054" t="inlineStr">
        <is>
          <t>VÄSTERNORRLANDS LÄN</t>
        </is>
      </c>
      <c r="E2054" t="inlineStr">
        <is>
          <t>ÖRNSKÖLDSVIK</t>
        </is>
      </c>
      <c r="F2054" t="inlineStr">
        <is>
          <t>Holmen skog AB</t>
        </is>
      </c>
      <c r="G2054" t="n">
        <v>4.8</v>
      </c>
      <c r="H2054" t="n">
        <v>0</v>
      </c>
      <c r="I2054" t="n">
        <v>0</v>
      </c>
      <c r="J2054" t="n">
        <v>0</v>
      </c>
      <c r="K2054" t="n">
        <v>0</v>
      </c>
      <c r="L2054" t="n">
        <v>0</v>
      </c>
      <c r="M2054" t="n">
        <v>0</v>
      </c>
      <c r="N2054" t="n">
        <v>0</v>
      </c>
      <c r="O2054" t="n">
        <v>0</v>
      </c>
      <c r="P2054" t="n">
        <v>0</v>
      </c>
      <c r="Q2054" t="n">
        <v>0</v>
      </c>
      <c r="R2054" s="2" t="inlineStr"/>
    </row>
    <row r="2055" ht="15" customHeight="1">
      <c r="A2055" t="inlineStr">
        <is>
          <t>A 50015-2025</t>
        </is>
      </c>
      <c r="B2055" s="1" t="n">
        <v>45943.35023148148</v>
      </c>
      <c r="C2055" s="1" t="n">
        <v>45960</v>
      </c>
      <c r="D2055" t="inlineStr">
        <is>
          <t>VÄSTERNORRLANDS LÄN</t>
        </is>
      </c>
      <c r="E2055" t="inlineStr">
        <is>
          <t>ÖRNSKÖLDSVIK</t>
        </is>
      </c>
      <c r="G2055" t="n">
        <v>3.5</v>
      </c>
      <c r="H2055" t="n">
        <v>0</v>
      </c>
      <c r="I2055" t="n">
        <v>0</v>
      </c>
      <c r="J2055" t="n">
        <v>0</v>
      </c>
      <c r="K2055" t="n">
        <v>0</v>
      </c>
      <c r="L2055" t="n">
        <v>0</v>
      </c>
      <c r="M2055" t="n">
        <v>0</v>
      </c>
      <c r="N2055" t="n">
        <v>0</v>
      </c>
      <c r="O2055" t="n">
        <v>0</v>
      </c>
      <c r="P2055" t="n">
        <v>0</v>
      </c>
      <c r="Q2055" t="n">
        <v>0</v>
      </c>
      <c r="R2055" s="2" t="inlineStr"/>
    </row>
    <row r="2056" ht="15" customHeight="1">
      <c r="A2056" t="inlineStr">
        <is>
          <t>A 50017-2025</t>
        </is>
      </c>
      <c r="B2056" s="1" t="n">
        <v>45943.36004629629</v>
      </c>
      <c r="C2056" s="1" t="n">
        <v>45960</v>
      </c>
      <c r="D2056" t="inlineStr">
        <is>
          <t>VÄSTERNORRLANDS LÄN</t>
        </is>
      </c>
      <c r="E2056" t="inlineStr">
        <is>
          <t>ÖRNSKÖLDSVIK</t>
        </is>
      </c>
      <c r="F2056" t="inlineStr">
        <is>
          <t>Holmen skog AB</t>
        </is>
      </c>
      <c r="G2056" t="n">
        <v>8.300000000000001</v>
      </c>
      <c r="H2056" t="n">
        <v>0</v>
      </c>
      <c r="I2056" t="n">
        <v>0</v>
      </c>
      <c r="J2056" t="n">
        <v>0</v>
      </c>
      <c r="K2056" t="n">
        <v>0</v>
      </c>
      <c r="L2056" t="n">
        <v>0</v>
      </c>
      <c r="M2056" t="n">
        <v>0</v>
      </c>
      <c r="N2056" t="n">
        <v>0</v>
      </c>
      <c r="O2056" t="n">
        <v>0</v>
      </c>
      <c r="P2056" t="n">
        <v>0</v>
      </c>
      <c r="Q2056" t="n">
        <v>0</v>
      </c>
      <c r="R2056" s="2" t="inlineStr"/>
    </row>
    <row r="2057" ht="15" customHeight="1">
      <c r="A2057" t="inlineStr">
        <is>
          <t>A 29055-2025</t>
        </is>
      </c>
      <c r="B2057" s="1" t="n">
        <v>45821.47163194444</v>
      </c>
      <c r="C2057" s="1" t="n">
        <v>45960</v>
      </c>
      <c r="D2057" t="inlineStr">
        <is>
          <t>VÄSTERNORRLANDS LÄN</t>
        </is>
      </c>
      <c r="E2057" t="inlineStr">
        <is>
          <t>ÖRNSKÖLDSVIK</t>
        </is>
      </c>
      <c r="F2057" t="inlineStr">
        <is>
          <t>Holmen skog AB</t>
        </is>
      </c>
      <c r="G2057" t="n">
        <v>13.5</v>
      </c>
      <c r="H2057" t="n">
        <v>0</v>
      </c>
      <c r="I2057" t="n">
        <v>0</v>
      </c>
      <c r="J2057" t="n">
        <v>0</v>
      </c>
      <c r="K2057" t="n">
        <v>0</v>
      </c>
      <c r="L2057" t="n">
        <v>0</v>
      </c>
      <c r="M2057" t="n">
        <v>0</v>
      </c>
      <c r="N2057" t="n">
        <v>0</v>
      </c>
      <c r="O2057" t="n">
        <v>0</v>
      </c>
      <c r="P2057" t="n">
        <v>0</v>
      </c>
      <c r="Q2057" t="n">
        <v>0</v>
      </c>
      <c r="R2057" s="2" t="inlineStr"/>
    </row>
    <row r="2058" ht="15" customHeight="1">
      <c r="A2058" t="inlineStr">
        <is>
          <t>A 20333-2025</t>
        </is>
      </c>
      <c r="B2058" s="1" t="n">
        <v>45775.3646875</v>
      </c>
      <c r="C2058" s="1" t="n">
        <v>45960</v>
      </c>
      <c r="D2058" t="inlineStr">
        <is>
          <t>VÄSTERNORRLANDS LÄN</t>
        </is>
      </c>
      <c r="E2058" t="inlineStr">
        <is>
          <t>ÖRNSKÖLDSVIK</t>
        </is>
      </c>
      <c r="F2058" t="inlineStr">
        <is>
          <t>Holmen skog AB</t>
        </is>
      </c>
      <c r="G2058" t="n">
        <v>3.6</v>
      </c>
      <c r="H2058" t="n">
        <v>0</v>
      </c>
      <c r="I2058" t="n">
        <v>0</v>
      </c>
      <c r="J2058" t="n">
        <v>0</v>
      </c>
      <c r="K2058" t="n">
        <v>0</v>
      </c>
      <c r="L2058" t="n">
        <v>0</v>
      </c>
      <c r="M2058" t="n">
        <v>0</v>
      </c>
      <c r="N2058" t="n">
        <v>0</v>
      </c>
      <c r="O2058" t="n">
        <v>0</v>
      </c>
      <c r="P2058" t="n">
        <v>0</v>
      </c>
      <c r="Q2058" t="n">
        <v>0</v>
      </c>
      <c r="R2058" s="2" t="inlineStr"/>
    </row>
    <row r="2059" ht="15" customHeight="1">
      <c r="A2059" t="inlineStr">
        <is>
          <t>A 41095-2025</t>
        </is>
      </c>
      <c r="B2059" s="1" t="n">
        <v>45898.44342592593</v>
      </c>
      <c r="C2059" s="1" t="n">
        <v>45960</v>
      </c>
      <c r="D2059" t="inlineStr">
        <is>
          <t>VÄSTERNORRLANDS LÄN</t>
        </is>
      </c>
      <c r="E2059" t="inlineStr">
        <is>
          <t>ÖRNSKÖLDSVIK</t>
        </is>
      </c>
      <c r="G2059" t="n">
        <v>1.2</v>
      </c>
      <c r="H2059" t="n">
        <v>0</v>
      </c>
      <c r="I2059" t="n">
        <v>0</v>
      </c>
      <c r="J2059" t="n">
        <v>0</v>
      </c>
      <c r="K2059" t="n">
        <v>0</v>
      </c>
      <c r="L2059" t="n">
        <v>0</v>
      </c>
      <c r="M2059" t="n">
        <v>0</v>
      </c>
      <c r="N2059" t="n">
        <v>0</v>
      </c>
      <c r="O2059" t="n">
        <v>0</v>
      </c>
      <c r="P2059" t="n">
        <v>0</v>
      </c>
      <c r="Q2059" t="n">
        <v>0</v>
      </c>
      <c r="R2059" s="2" t="inlineStr"/>
    </row>
    <row r="2060" ht="15" customHeight="1">
      <c r="A2060" t="inlineStr">
        <is>
          <t>A 41455-2025</t>
        </is>
      </c>
      <c r="B2060" s="1" t="n">
        <v>45901.44116898148</v>
      </c>
      <c r="C2060" s="1" t="n">
        <v>45960</v>
      </c>
      <c r="D2060" t="inlineStr">
        <is>
          <t>VÄSTERNORRLANDS LÄN</t>
        </is>
      </c>
      <c r="E2060" t="inlineStr">
        <is>
          <t>ÖRNSKÖLDSVIK</t>
        </is>
      </c>
      <c r="F2060" t="inlineStr">
        <is>
          <t>Holmen skog AB</t>
        </is>
      </c>
      <c r="G2060" t="n">
        <v>7.2</v>
      </c>
      <c r="H2060" t="n">
        <v>0</v>
      </c>
      <c r="I2060" t="n">
        <v>0</v>
      </c>
      <c r="J2060" t="n">
        <v>0</v>
      </c>
      <c r="K2060" t="n">
        <v>0</v>
      </c>
      <c r="L2060" t="n">
        <v>0</v>
      </c>
      <c r="M2060" t="n">
        <v>0</v>
      </c>
      <c r="N2060" t="n">
        <v>0</v>
      </c>
      <c r="O2060" t="n">
        <v>0</v>
      </c>
      <c r="P2060" t="n">
        <v>0</v>
      </c>
      <c r="Q2060" t="n">
        <v>0</v>
      </c>
      <c r="R2060" s="2" t="inlineStr"/>
    </row>
    <row r="2061" ht="15" customHeight="1">
      <c r="A2061" t="inlineStr">
        <is>
          <t>A 41586-2025</t>
        </is>
      </c>
      <c r="B2061" s="1" t="n">
        <v>45901</v>
      </c>
      <c r="C2061" s="1" t="n">
        <v>45960</v>
      </c>
      <c r="D2061" t="inlineStr">
        <is>
          <t>VÄSTERNORRLANDS LÄN</t>
        </is>
      </c>
      <c r="E2061" t="inlineStr">
        <is>
          <t>ÖRNSKÖLDSVIK</t>
        </is>
      </c>
      <c r="G2061" t="n">
        <v>13.6</v>
      </c>
      <c r="H2061" t="n">
        <v>0</v>
      </c>
      <c r="I2061" t="n">
        <v>0</v>
      </c>
      <c r="J2061" t="n">
        <v>0</v>
      </c>
      <c r="K2061" t="n">
        <v>0</v>
      </c>
      <c r="L2061" t="n">
        <v>0</v>
      </c>
      <c r="M2061" t="n">
        <v>0</v>
      </c>
      <c r="N2061" t="n">
        <v>0</v>
      </c>
      <c r="O2061" t="n">
        <v>0</v>
      </c>
      <c r="P2061" t="n">
        <v>0</v>
      </c>
      <c r="Q2061" t="n">
        <v>0</v>
      </c>
      <c r="R2061" s="2" t="inlineStr"/>
    </row>
    <row r="2062" ht="15" customHeight="1">
      <c r="A2062" t="inlineStr">
        <is>
          <t>A 41143-2025</t>
        </is>
      </c>
      <c r="B2062" s="1" t="n">
        <v>45898.49334490741</v>
      </c>
      <c r="C2062" s="1" t="n">
        <v>45960</v>
      </c>
      <c r="D2062" t="inlineStr">
        <is>
          <t>VÄSTERNORRLANDS LÄN</t>
        </is>
      </c>
      <c r="E2062" t="inlineStr">
        <is>
          <t>ÖRNSKÖLDSVIK</t>
        </is>
      </c>
      <c r="G2062" t="n">
        <v>1.4</v>
      </c>
      <c r="H2062" t="n">
        <v>0</v>
      </c>
      <c r="I2062" t="n">
        <v>0</v>
      </c>
      <c r="J2062" t="n">
        <v>0</v>
      </c>
      <c r="K2062" t="n">
        <v>0</v>
      </c>
      <c r="L2062" t="n">
        <v>0</v>
      </c>
      <c r="M2062" t="n">
        <v>0</v>
      </c>
      <c r="N2062" t="n">
        <v>0</v>
      </c>
      <c r="O2062" t="n">
        <v>0</v>
      </c>
      <c r="P2062" t="n">
        <v>0</v>
      </c>
      <c r="Q2062" t="n">
        <v>0</v>
      </c>
      <c r="R2062" s="2" t="inlineStr"/>
    </row>
    <row r="2063" ht="15" customHeight="1">
      <c r="A2063" t="inlineStr">
        <is>
          <t>A 41075-2025</t>
        </is>
      </c>
      <c r="B2063" s="1" t="n">
        <v>45898.42525462963</v>
      </c>
      <c r="C2063" s="1" t="n">
        <v>45960</v>
      </c>
      <c r="D2063" t="inlineStr">
        <is>
          <t>VÄSTERNORRLANDS LÄN</t>
        </is>
      </c>
      <c r="E2063" t="inlineStr">
        <is>
          <t>ÖRNSKÖLDSVIK</t>
        </is>
      </c>
      <c r="G2063" t="n">
        <v>19.4</v>
      </c>
      <c r="H2063" t="n">
        <v>0</v>
      </c>
      <c r="I2063" t="n">
        <v>0</v>
      </c>
      <c r="J2063" t="n">
        <v>0</v>
      </c>
      <c r="K2063" t="n">
        <v>0</v>
      </c>
      <c r="L2063" t="n">
        <v>0</v>
      </c>
      <c r="M2063" t="n">
        <v>0</v>
      </c>
      <c r="N2063" t="n">
        <v>0</v>
      </c>
      <c r="O2063" t="n">
        <v>0</v>
      </c>
      <c r="P2063" t="n">
        <v>0</v>
      </c>
      <c r="Q2063" t="n">
        <v>0</v>
      </c>
      <c r="R2063" s="2" t="inlineStr"/>
    </row>
    <row r="2064" ht="15" customHeight="1">
      <c r="A2064" t="inlineStr">
        <is>
          <t>A 19876-2025</t>
        </is>
      </c>
      <c r="B2064" s="1" t="n">
        <v>45771.55269675926</v>
      </c>
      <c r="C2064" s="1" t="n">
        <v>45960</v>
      </c>
      <c r="D2064" t="inlineStr">
        <is>
          <t>VÄSTERNORRLANDS LÄN</t>
        </is>
      </c>
      <c r="E2064" t="inlineStr">
        <is>
          <t>ÖRNSKÖLDSVIK</t>
        </is>
      </c>
      <c r="G2064" t="n">
        <v>3</v>
      </c>
      <c r="H2064" t="n">
        <v>0</v>
      </c>
      <c r="I2064" t="n">
        <v>0</v>
      </c>
      <c r="J2064" t="n">
        <v>0</v>
      </c>
      <c r="K2064" t="n">
        <v>0</v>
      </c>
      <c r="L2064" t="n">
        <v>0</v>
      </c>
      <c r="M2064" t="n">
        <v>0</v>
      </c>
      <c r="N2064" t="n">
        <v>0</v>
      </c>
      <c r="O2064" t="n">
        <v>0</v>
      </c>
      <c r="P2064" t="n">
        <v>0</v>
      </c>
      <c r="Q2064" t="n">
        <v>0</v>
      </c>
      <c r="R2064" s="2" t="inlineStr"/>
    </row>
    <row r="2065" ht="15" customHeight="1">
      <c r="A2065" t="inlineStr">
        <is>
          <t>A 55868-2024</t>
        </is>
      </c>
      <c r="B2065" s="1" t="n">
        <v>45623.55108796297</v>
      </c>
      <c r="C2065" s="1" t="n">
        <v>45960</v>
      </c>
      <c r="D2065" t="inlineStr">
        <is>
          <t>VÄSTERNORRLANDS LÄN</t>
        </is>
      </c>
      <c r="E2065" t="inlineStr">
        <is>
          <t>ÖRNSKÖLDSVIK</t>
        </is>
      </c>
      <c r="G2065" t="n">
        <v>1.5</v>
      </c>
      <c r="H2065" t="n">
        <v>0</v>
      </c>
      <c r="I2065" t="n">
        <v>0</v>
      </c>
      <c r="J2065" t="n">
        <v>0</v>
      </c>
      <c r="K2065" t="n">
        <v>0</v>
      </c>
      <c r="L2065" t="n">
        <v>0</v>
      </c>
      <c r="M2065" t="n">
        <v>0</v>
      </c>
      <c r="N2065" t="n">
        <v>0</v>
      </c>
      <c r="O2065" t="n">
        <v>0</v>
      </c>
      <c r="P2065" t="n">
        <v>0</v>
      </c>
      <c r="Q2065" t="n">
        <v>0</v>
      </c>
      <c r="R2065" s="2" t="inlineStr"/>
    </row>
    <row r="2066" ht="15" customHeight="1">
      <c r="A2066" t="inlineStr">
        <is>
          <t>A 4563-2025</t>
        </is>
      </c>
      <c r="B2066" s="1" t="n">
        <v>45687.46021990741</v>
      </c>
      <c r="C2066" s="1" t="n">
        <v>45960</v>
      </c>
      <c r="D2066" t="inlineStr">
        <is>
          <t>VÄSTERNORRLANDS LÄN</t>
        </is>
      </c>
      <c r="E2066" t="inlineStr">
        <is>
          <t>ÖRNSKÖLDSVIK</t>
        </is>
      </c>
      <c r="G2066" t="n">
        <v>3.4</v>
      </c>
      <c r="H2066" t="n">
        <v>0</v>
      </c>
      <c r="I2066" t="n">
        <v>0</v>
      </c>
      <c r="J2066" t="n">
        <v>0</v>
      </c>
      <c r="K2066" t="n">
        <v>0</v>
      </c>
      <c r="L2066" t="n">
        <v>0</v>
      </c>
      <c r="M2066" t="n">
        <v>0</v>
      </c>
      <c r="N2066" t="n">
        <v>0</v>
      </c>
      <c r="O2066" t="n">
        <v>0</v>
      </c>
      <c r="P2066" t="n">
        <v>0</v>
      </c>
      <c r="Q2066" t="n">
        <v>0</v>
      </c>
      <c r="R2066" s="2" t="inlineStr"/>
    </row>
    <row r="2067" ht="15" customHeight="1">
      <c r="A2067" t="inlineStr">
        <is>
          <t>A 51754-2021</t>
        </is>
      </c>
      <c r="B2067" s="1" t="n">
        <v>44462</v>
      </c>
      <c r="C2067" s="1" t="n">
        <v>45960</v>
      </c>
      <c r="D2067" t="inlineStr">
        <is>
          <t>VÄSTERNORRLANDS LÄN</t>
        </is>
      </c>
      <c r="E2067" t="inlineStr">
        <is>
          <t>ÖRNSKÖLDSVIK</t>
        </is>
      </c>
      <c r="G2067" t="n">
        <v>1.3</v>
      </c>
      <c r="H2067" t="n">
        <v>0</v>
      </c>
      <c r="I2067" t="n">
        <v>0</v>
      </c>
      <c r="J2067" t="n">
        <v>0</v>
      </c>
      <c r="K2067" t="n">
        <v>0</v>
      </c>
      <c r="L2067" t="n">
        <v>0</v>
      </c>
      <c r="M2067" t="n">
        <v>0</v>
      </c>
      <c r="N2067" t="n">
        <v>0</v>
      </c>
      <c r="O2067" t="n">
        <v>0</v>
      </c>
      <c r="P2067" t="n">
        <v>0</v>
      </c>
      <c r="Q2067" t="n">
        <v>0</v>
      </c>
      <c r="R2067" s="2" t="inlineStr"/>
    </row>
    <row r="2068" ht="15" customHeight="1">
      <c r="A2068" t="inlineStr">
        <is>
          <t>A 50404-2025</t>
        </is>
      </c>
      <c r="B2068" s="1" t="n">
        <v>45944.63642361111</v>
      </c>
      <c r="C2068" s="1" t="n">
        <v>45960</v>
      </c>
      <c r="D2068" t="inlineStr">
        <is>
          <t>VÄSTERNORRLANDS LÄN</t>
        </is>
      </c>
      <c r="E2068" t="inlineStr">
        <is>
          <t>ÖRNSKÖLDSVIK</t>
        </is>
      </c>
      <c r="F2068" t="inlineStr">
        <is>
          <t>Holmen skog AB</t>
        </is>
      </c>
      <c r="G2068" t="n">
        <v>0.5</v>
      </c>
      <c r="H2068" t="n">
        <v>0</v>
      </c>
      <c r="I2068" t="n">
        <v>0</v>
      </c>
      <c r="J2068" t="n">
        <v>0</v>
      </c>
      <c r="K2068" t="n">
        <v>0</v>
      </c>
      <c r="L2068" t="n">
        <v>0</v>
      </c>
      <c r="M2068" t="n">
        <v>0</v>
      </c>
      <c r="N2068" t="n">
        <v>0</v>
      </c>
      <c r="O2068" t="n">
        <v>0</v>
      </c>
      <c r="P2068" t="n">
        <v>0</v>
      </c>
      <c r="Q2068" t="n">
        <v>0</v>
      </c>
      <c r="R2068" s="2" t="inlineStr"/>
    </row>
    <row r="2069" ht="15" customHeight="1">
      <c r="A2069" t="inlineStr">
        <is>
          <t>A 63069-2023</t>
        </is>
      </c>
      <c r="B2069" s="1" t="n">
        <v>45272.97162037037</v>
      </c>
      <c r="C2069" s="1" t="n">
        <v>45960</v>
      </c>
      <c r="D2069" t="inlineStr">
        <is>
          <t>VÄSTERNORRLANDS LÄN</t>
        </is>
      </c>
      <c r="E2069" t="inlineStr">
        <is>
          <t>ÖRNSKÖLDSVIK</t>
        </is>
      </c>
      <c r="F2069" t="inlineStr">
        <is>
          <t>Övriga Aktiebolag</t>
        </is>
      </c>
      <c r="G2069" t="n">
        <v>0.3</v>
      </c>
      <c r="H2069" t="n">
        <v>0</v>
      </c>
      <c r="I2069" t="n">
        <v>0</v>
      </c>
      <c r="J2069" t="n">
        <v>0</v>
      </c>
      <c r="K2069" t="n">
        <v>0</v>
      </c>
      <c r="L2069" t="n">
        <v>0</v>
      </c>
      <c r="M2069" t="n">
        <v>0</v>
      </c>
      <c r="N2069" t="n">
        <v>0</v>
      </c>
      <c r="O2069" t="n">
        <v>0</v>
      </c>
      <c r="P2069" t="n">
        <v>0</v>
      </c>
      <c r="Q2069" t="n">
        <v>0</v>
      </c>
      <c r="R2069" s="2" t="inlineStr"/>
    </row>
    <row r="2070" ht="15" customHeight="1">
      <c r="A2070" t="inlineStr">
        <is>
          <t>A 56775-2024</t>
        </is>
      </c>
      <c r="B2070" s="1" t="n">
        <v>45628.43646990741</v>
      </c>
      <c r="C2070" s="1" t="n">
        <v>45960</v>
      </c>
      <c r="D2070" t="inlineStr">
        <is>
          <t>VÄSTERNORRLANDS LÄN</t>
        </is>
      </c>
      <c r="E2070" t="inlineStr">
        <is>
          <t>ÖRNSKÖLDSVIK</t>
        </is>
      </c>
      <c r="G2070" t="n">
        <v>1.8</v>
      </c>
      <c r="H2070" t="n">
        <v>0</v>
      </c>
      <c r="I2070" t="n">
        <v>0</v>
      </c>
      <c r="J2070" t="n">
        <v>0</v>
      </c>
      <c r="K2070" t="n">
        <v>0</v>
      </c>
      <c r="L2070" t="n">
        <v>0</v>
      </c>
      <c r="M2070" t="n">
        <v>0</v>
      </c>
      <c r="N2070" t="n">
        <v>0</v>
      </c>
      <c r="O2070" t="n">
        <v>0</v>
      </c>
      <c r="P2070" t="n">
        <v>0</v>
      </c>
      <c r="Q2070" t="n">
        <v>0</v>
      </c>
      <c r="R2070" s="2" t="inlineStr"/>
    </row>
    <row r="2071" ht="15" customHeight="1">
      <c r="A2071" t="inlineStr">
        <is>
          <t>A 14300-2025</t>
        </is>
      </c>
      <c r="B2071" s="1" t="n">
        <v>45740.68648148148</v>
      </c>
      <c r="C2071" s="1" t="n">
        <v>45960</v>
      </c>
      <c r="D2071" t="inlineStr">
        <is>
          <t>VÄSTERNORRLANDS LÄN</t>
        </is>
      </c>
      <c r="E2071" t="inlineStr">
        <is>
          <t>ÖRNSKÖLDSVIK</t>
        </is>
      </c>
      <c r="F2071" t="inlineStr">
        <is>
          <t>Holmen skog AB</t>
        </is>
      </c>
      <c r="G2071" t="n">
        <v>6</v>
      </c>
      <c r="H2071" t="n">
        <v>0</v>
      </c>
      <c r="I2071" t="n">
        <v>0</v>
      </c>
      <c r="J2071" t="n">
        <v>0</v>
      </c>
      <c r="K2071" t="n">
        <v>0</v>
      </c>
      <c r="L2071" t="n">
        <v>0</v>
      </c>
      <c r="M2071" t="n">
        <v>0</v>
      </c>
      <c r="N2071" t="n">
        <v>0</v>
      </c>
      <c r="O2071" t="n">
        <v>0</v>
      </c>
      <c r="P2071" t="n">
        <v>0</v>
      </c>
      <c r="Q2071" t="n">
        <v>0</v>
      </c>
      <c r="R2071" s="2" t="inlineStr"/>
    </row>
    <row r="2072" ht="15" customHeight="1">
      <c r="A2072" t="inlineStr">
        <is>
          <t>A 41931-2025</t>
        </is>
      </c>
      <c r="B2072" s="1" t="n">
        <v>45903.4346412037</v>
      </c>
      <c r="C2072" s="1" t="n">
        <v>45960</v>
      </c>
      <c r="D2072" t="inlineStr">
        <is>
          <t>VÄSTERNORRLANDS LÄN</t>
        </is>
      </c>
      <c r="E2072" t="inlineStr">
        <is>
          <t>ÖRNSKÖLDSVIK</t>
        </is>
      </c>
      <c r="F2072" t="inlineStr">
        <is>
          <t>Holmen skog AB</t>
        </is>
      </c>
      <c r="G2072" t="n">
        <v>1.3</v>
      </c>
      <c r="H2072" t="n">
        <v>0</v>
      </c>
      <c r="I2072" t="n">
        <v>0</v>
      </c>
      <c r="J2072" t="n">
        <v>0</v>
      </c>
      <c r="K2072" t="n">
        <v>0</v>
      </c>
      <c r="L2072" t="n">
        <v>0</v>
      </c>
      <c r="M2072" t="n">
        <v>0</v>
      </c>
      <c r="N2072" t="n">
        <v>0</v>
      </c>
      <c r="O2072" t="n">
        <v>0</v>
      </c>
      <c r="P2072" t="n">
        <v>0</v>
      </c>
      <c r="Q2072" t="n">
        <v>0</v>
      </c>
      <c r="R2072" s="2" t="inlineStr"/>
    </row>
    <row r="2073" ht="15" customHeight="1">
      <c r="A2073" t="inlineStr">
        <is>
          <t>A 17739-2022</t>
        </is>
      </c>
      <c r="B2073" s="1" t="n">
        <v>44680</v>
      </c>
      <c r="C2073" s="1" t="n">
        <v>45960</v>
      </c>
      <c r="D2073" t="inlineStr">
        <is>
          <t>VÄSTERNORRLANDS LÄN</t>
        </is>
      </c>
      <c r="E2073" t="inlineStr">
        <is>
          <t>ÖRNSKÖLDSVIK</t>
        </is>
      </c>
      <c r="F2073" t="inlineStr">
        <is>
          <t>SCA</t>
        </is>
      </c>
      <c r="G2073" t="n">
        <v>6.2</v>
      </c>
      <c r="H2073" t="n">
        <v>0</v>
      </c>
      <c r="I2073" t="n">
        <v>0</v>
      </c>
      <c r="J2073" t="n">
        <v>0</v>
      </c>
      <c r="K2073" t="n">
        <v>0</v>
      </c>
      <c r="L2073" t="n">
        <v>0</v>
      </c>
      <c r="M2073" t="n">
        <v>0</v>
      </c>
      <c r="N2073" t="n">
        <v>0</v>
      </c>
      <c r="O2073" t="n">
        <v>0</v>
      </c>
      <c r="P2073" t="n">
        <v>0</v>
      </c>
      <c r="Q2073" t="n">
        <v>0</v>
      </c>
      <c r="R2073" s="2" t="inlineStr"/>
    </row>
    <row r="2074" ht="15" customHeight="1">
      <c r="A2074" t="inlineStr">
        <is>
          <t>A 56787-2024</t>
        </is>
      </c>
      <c r="B2074" s="1" t="n">
        <v>45628.45431712963</v>
      </c>
      <c r="C2074" s="1" t="n">
        <v>45960</v>
      </c>
      <c r="D2074" t="inlineStr">
        <is>
          <t>VÄSTERNORRLANDS LÄN</t>
        </is>
      </c>
      <c r="E2074" t="inlineStr">
        <is>
          <t>ÖRNSKÖLDSVIK</t>
        </is>
      </c>
      <c r="G2074" t="n">
        <v>1.5</v>
      </c>
      <c r="H2074" t="n">
        <v>0</v>
      </c>
      <c r="I2074" t="n">
        <v>0</v>
      </c>
      <c r="J2074" t="n">
        <v>0</v>
      </c>
      <c r="K2074" t="n">
        <v>0</v>
      </c>
      <c r="L2074" t="n">
        <v>0</v>
      </c>
      <c r="M2074" t="n">
        <v>0</v>
      </c>
      <c r="N2074" t="n">
        <v>0</v>
      </c>
      <c r="O2074" t="n">
        <v>0</v>
      </c>
      <c r="P2074" t="n">
        <v>0</v>
      </c>
      <c r="Q2074" t="n">
        <v>0</v>
      </c>
      <c r="R2074" s="2" t="inlineStr"/>
    </row>
    <row r="2075" ht="15" customHeight="1">
      <c r="A2075" t="inlineStr">
        <is>
          <t>A 50252-2025</t>
        </is>
      </c>
      <c r="B2075" s="1" t="n">
        <v>45944.32577546296</v>
      </c>
      <c r="C2075" s="1" t="n">
        <v>45960</v>
      </c>
      <c r="D2075" t="inlineStr">
        <is>
          <t>VÄSTERNORRLANDS LÄN</t>
        </is>
      </c>
      <c r="E2075" t="inlineStr">
        <is>
          <t>ÖRNSKÖLDSVIK</t>
        </is>
      </c>
      <c r="G2075" t="n">
        <v>3.6</v>
      </c>
      <c r="H2075" t="n">
        <v>0</v>
      </c>
      <c r="I2075" t="n">
        <v>0</v>
      </c>
      <c r="J2075" t="n">
        <v>0</v>
      </c>
      <c r="K2075" t="n">
        <v>0</v>
      </c>
      <c r="L2075" t="n">
        <v>0</v>
      </c>
      <c r="M2075" t="n">
        <v>0</v>
      </c>
      <c r="N2075" t="n">
        <v>0</v>
      </c>
      <c r="O2075" t="n">
        <v>0</v>
      </c>
      <c r="P2075" t="n">
        <v>0</v>
      </c>
      <c r="Q2075" t="n">
        <v>0</v>
      </c>
      <c r="R2075" s="2" t="inlineStr"/>
    </row>
    <row r="2076" ht="15" customHeight="1">
      <c r="A2076" t="inlineStr">
        <is>
          <t>A 41891-2025</t>
        </is>
      </c>
      <c r="B2076" s="1" t="n">
        <v>45903.3791087963</v>
      </c>
      <c r="C2076" s="1" t="n">
        <v>45960</v>
      </c>
      <c r="D2076" t="inlineStr">
        <is>
          <t>VÄSTERNORRLANDS LÄN</t>
        </is>
      </c>
      <c r="E2076" t="inlineStr">
        <is>
          <t>ÖRNSKÖLDSVIK</t>
        </is>
      </c>
      <c r="G2076" t="n">
        <v>4.2</v>
      </c>
      <c r="H2076" t="n">
        <v>0</v>
      </c>
      <c r="I2076" t="n">
        <v>0</v>
      </c>
      <c r="J2076" t="n">
        <v>0</v>
      </c>
      <c r="K2076" t="n">
        <v>0</v>
      </c>
      <c r="L2076" t="n">
        <v>0</v>
      </c>
      <c r="M2076" t="n">
        <v>0</v>
      </c>
      <c r="N2076" t="n">
        <v>0</v>
      </c>
      <c r="O2076" t="n">
        <v>0</v>
      </c>
      <c r="P2076" t="n">
        <v>0</v>
      </c>
      <c r="Q2076" t="n">
        <v>0</v>
      </c>
      <c r="R2076" s="2" t="inlineStr"/>
    </row>
    <row r="2077" ht="15" customHeight="1">
      <c r="A2077" t="inlineStr">
        <is>
          <t>A 41903-2025</t>
        </is>
      </c>
      <c r="B2077" s="1" t="n">
        <v>45903.4015162037</v>
      </c>
      <c r="C2077" s="1" t="n">
        <v>45960</v>
      </c>
      <c r="D2077" t="inlineStr">
        <is>
          <t>VÄSTERNORRLANDS LÄN</t>
        </is>
      </c>
      <c r="E2077" t="inlineStr">
        <is>
          <t>ÖRNSKÖLDSVIK</t>
        </is>
      </c>
      <c r="F2077" t="inlineStr">
        <is>
          <t>Holmen skog AB</t>
        </is>
      </c>
      <c r="G2077" t="n">
        <v>3</v>
      </c>
      <c r="H2077" t="n">
        <v>0</v>
      </c>
      <c r="I2077" t="n">
        <v>0</v>
      </c>
      <c r="J2077" t="n">
        <v>0</v>
      </c>
      <c r="K2077" t="n">
        <v>0</v>
      </c>
      <c r="L2077" t="n">
        <v>0</v>
      </c>
      <c r="M2077" t="n">
        <v>0</v>
      </c>
      <c r="N2077" t="n">
        <v>0</v>
      </c>
      <c r="O2077" t="n">
        <v>0</v>
      </c>
      <c r="P2077" t="n">
        <v>0</v>
      </c>
      <c r="Q2077" t="n">
        <v>0</v>
      </c>
      <c r="R2077" s="2" t="inlineStr"/>
    </row>
    <row r="2078" ht="15" customHeight="1">
      <c r="A2078" t="inlineStr">
        <is>
          <t>A 50573-2025</t>
        </is>
      </c>
      <c r="B2078" s="1" t="n">
        <v>45945.5749537037</v>
      </c>
      <c r="C2078" s="1" t="n">
        <v>45960</v>
      </c>
      <c r="D2078" t="inlineStr">
        <is>
          <t>VÄSTERNORRLANDS LÄN</t>
        </is>
      </c>
      <c r="E2078" t="inlineStr">
        <is>
          <t>ÖRNSKÖLDSVIK</t>
        </is>
      </c>
      <c r="G2078" t="n">
        <v>15.2</v>
      </c>
      <c r="H2078" t="n">
        <v>0</v>
      </c>
      <c r="I2078" t="n">
        <v>0</v>
      </c>
      <c r="J2078" t="n">
        <v>0</v>
      </c>
      <c r="K2078" t="n">
        <v>0</v>
      </c>
      <c r="L2078" t="n">
        <v>0</v>
      </c>
      <c r="M2078" t="n">
        <v>0</v>
      </c>
      <c r="N2078" t="n">
        <v>0</v>
      </c>
      <c r="O2078" t="n">
        <v>0</v>
      </c>
      <c r="P2078" t="n">
        <v>0</v>
      </c>
      <c r="Q2078" t="n">
        <v>0</v>
      </c>
      <c r="R2078" s="2" t="inlineStr"/>
    </row>
    <row r="2079" ht="15" customHeight="1">
      <c r="A2079" t="inlineStr">
        <is>
          <t>A 50602-2025</t>
        </is>
      </c>
      <c r="B2079" s="1" t="n">
        <v>45945.61494212963</v>
      </c>
      <c r="C2079" s="1" t="n">
        <v>45960</v>
      </c>
      <c r="D2079" t="inlineStr">
        <is>
          <t>VÄSTERNORRLANDS LÄN</t>
        </is>
      </c>
      <c r="E2079" t="inlineStr">
        <is>
          <t>ÖRNSKÖLDSVIK</t>
        </is>
      </c>
      <c r="F2079" t="inlineStr">
        <is>
          <t>Holmen skog AB</t>
        </is>
      </c>
      <c r="G2079" t="n">
        <v>0.9</v>
      </c>
      <c r="H2079" t="n">
        <v>0</v>
      </c>
      <c r="I2079" t="n">
        <v>0</v>
      </c>
      <c r="J2079" t="n">
        <v>0</v>
      </c>
      <c r="K2079" t="n">
        <v>0</v>
      </c>
      <c r="L2079" t="n">
        <v>0</v>
      </c>
      <c r="M2079" t="n">
        <v>0</v>
      </c>
      <c r="N2079" t="n">
        <v>0</v>
      </c>
      <c r="O2079" t="n">
        <v>0</v>
      </c>
      <c r="P2079" t="n">
        <v>0</v>
      </c>
      <c r="Q2079" t="n">
        <v>0</v>
      </c>
      <c r="R2079" s="2" t="inlineStr"/>
    </row>
    <row r="2080" ht="15" customHeight="1">
      <c r="A2080" t="inlineStr">
        <is>
          <t>A 42034-2025</t>
        </is>
      </c>
      <c r="B2080" s="1" t="n">
        <v>45903.60880787037</v>
      </c>
      <c r="C2080" s="1" t="n">
        <v>45960</v>
      </c>
      <c r="D2080" t="inlineStr">
        <is>
          <t>VÄSTERNORRLANDS LÄN</t>
        </is>
      </c>
      <c r="E2080" t="inlineStr">
        <is>
          <t>ÖRNSKÖLDSVIK</t>
        </is>
      </c>
      <c r="F2080" t="inlineStr">
        <is>
          <t>Holmen skog AB</t>
        </is>
      </c>
      <c r="G2080" t="n">
        <v>2.7</v>
      </c>
      <c r="H2080" t="n">
        <v>0</v>
      </c>
      <c r="I2080" t="n">
        <v>0</v>
      </c>
      <c r="J2080" t="n">
        <v>0</v>
      </c>
      <c r="K2080" t="n">
        <v>0</v>
      </c>
      <c r="L2080" t="n">
        <v>0</v>
      </c>
      <c r="M2080" t="n">
        <v>0</v>
      </c>
      <c r="N2080" t="n">
        <v>0</v>
      </c>
      <c r="O2080" t="n">
        <v>0</v>
      </c>
      <c r="P2080" t="n">
        <v>0</v>
      </c>
      <c r="Q2080" t="n">
        <v>0</v>
      </c>
      <c r="R2080" s="2" t="inlineStr"/>
    </row>
    <row r="2081" ht="15" customHeight="1">
      <c r="A2081" t="inlineStr">
        <is>
          <t>A 42080-2025</t>
        </is>
      </c>
      <c r="B2081" s="1" t="n">
        <v>45903.68043981482</v>
      </c>
      <c r="C2081" s="1" t="n">
        <v>45960</v>
      </c>
      <c r="D2081" t="inlineStr">
        <is>
          <t>VÄSTERNORRLANDS LÄN</t>
        </is>
      </c>
      <c r="E2081" t="inlineStr">
        <is>
          <t>ÖRNSKÖLDSVIK</t>
        </is>
      </c>
      <c r="F2081" t="inlineStr">
        <is>
          <t>Holmen skog AB</t>
        </is>
      </c>
      <c r="G2081" t="n">
        <v>5.4</v>
      </c>
      <c r="H2081" t="n">
        <v>0</v>
      </c>
      <c r="I2081" t="n">
        <v>0</v>
      </c>
      <c r="J2081" t="n">
        <v>0</v>
      </c>
      <c r="K2081" t="n">
        <v>0</v>
      </c>
      <c r="L2081" t="n">
        <v>0</v>
      </c>
      <c r="M2081" t="n">
        <v>0</v>
      </c>
      <c r="N2081" t="n">
        <v>0</v>
      </c>
      <c r="O2081" t="n">
        <v>0</v>
      </c>
      <c r="P2081" t="n">
        <v>0</v>
      </c>
      <c r="Q2081" t="n">
        <v>0</v>
      </c>
      <c r="R2081" s="2" t="inlineStr"/>
    </row>
    <row r="2082" ht="15" customHeight="1">
      <c r="A2082" t="inlineStr">
        <is>
          <t>A 50597-2025</t>
        </is>
      </c>
      <c r="B2082" s="1" t="n">
        <v>45945.60997685185</v>
      </c>
      <c r="C2082" s="1" t="n">
        <v>45960</v>
      </c>
      <c r="D2082" t="inlineStr">
        <is>
          <t>VÄSTERNORRLANDS LÄN</t>
        </is>
      </c>
      <c r="E2082" t="inlineStr">
        <is>
          <t>ÖRNSKÖLDSVIK</t>
        </is>
      </c>
      <c r="F2082" t="inlineStr">
        <is>
          <t>Holmen skog AB</t>
        </is>
      </c>
      <c r="G2082" t="n">
        <v>1.5</v>
      </c>
      <c r="H2082" t="n">
        <v>0</v>
      </c>
      <c r="I2082" t="n">
        <v>0</v>
      </c>
      <c r="J2082" t="n">
        <v>0</v>
      </c>
      <c r="K2082" t="n">
        <v>0</v>
      </c>
      <c r="L2082" t="n">
        <v>0</v>
      </c>
      <c r="M2082" t="n">
        <v>0</v>
      </c>
      <c r="N2082" t="n">
        <v>0</v>
      </c>
      <c r="O2082" t="n">
        <v>0</v>
      </c>
      <c r="P2082" t="n">
        <v>0</v>
      </c>
      <c r="Q2082" t="n">
        <v>0</v>
      </c>
      <c r="R2082" s="2" t="inlineStr"/>
    </row>
    <row r="2083" ht="15" customHeight="1">
      <c r="A2083" t="inlineStr">
        <is>
          <t>A 15646-2025</t>
        </is>
      </c>
      <c r="B2083" s="1" t="n">
        <v>45748</v>
      </c>
      <c r="C2083" s="1" t="n">
        <v>45960</v>
      </c>
      <c r="D2083" t="inlineStr">
        <is>
          <t>VÄSTERNORRLANDS LÄN</t>
        </is>
      </c>
      <c r="E2083" t="inlineStr">
        <is>
          <t>ÖRNSKÖLDSVIK</t>
        </is>
      </c>
      <c r="G2083" t="n">
        <v>1.1</v>
      </c>
      <c r="H2083" t="n">
        <v>0</v>
      </c>
      <c r="I2083" t="n">
        <v>0</v>
      </c>
      <c r="J2083" t="n">
        <v>0</v>
      </c>
      <c r="K2083" t="n">
        <v>0</v>
      </c>
      <c r="L2083" t="n">
        <v>0</v>
      </c>
      <c r="M2083" t="n">
        <v>0</v>
      </c>
      <c r="N2083" t="n">
        <v>0</v>
      </c>
      <c r="O2083" t="n">
        <v>0</v>
      </c>
      <c r="P2083" t="n">
        <v>0</v>
      </c>
      <c r="Q2083" t="n">
        <v>0</v>
      </c>
      <c r="R2083" s="2" t="inlineStr"/>
    </row>
    <row r="2084" ht="15" customHeight="1">
      <c r="A2084" t="inlineStr">
        <is>
          <t>A 31188-2023</t>
        </is>
      </c>
      <c r="B2084" s="1" t="n">
        <v>45113.94945601852</v>
      </c>
      <c r="C2084" s="1" t="n">
        <v>45960</v>
      </c>
      <c r="D2084" t="inlineStr">
        <is>
          <t>VÄSTERNORRLANDS LÄN</t>
        </is>
      </c>
      <c r="E2084" t="inlineStr">
        <is>
          <t>ÖRNSKÖLDSVIK</t>
        </is>
      </c>
      <c r="F2084" t="inlineStr">
        <is>
          <t>SCA</t>
        </is>
      </c>
      <c r="G2084" t="n">
        <v>8.699999999999999</v>
      </c>
      <c r="H2084" t="n">
        <v>0</v>
      </c>
      <c r="I2084" t="n">
        <v>0</v>
      </c>
      <c r="J2084" t="n">
        <v>0</v>
      </c>
      <c r="K2084" t="n">
        <v>0</v>
      </c>
      <c r="L2084" t="n">
        <v>0</v>
      </c>
      <c r="M2084" t="n">
        <v>0</v>
      </c>
      <c r="N2084" t="n">
        <v>0</v>
      </c>
      <c r="O2084" t="n">
        <v>0</v>
      </c>
      <c r="P2084" t="n">
        <v>0</v>
      </c>
      <c r="Q2084" t="n">
        <v>0</v>
      </c>
      <c r="R2084" s="2" t="inlineStr"/>
    </row>
    <row r="2085" ht="15" customHeight="1">
      <c r="A2085" t="inlineStr">
        <is>
          <t>A 21265-2024</t>
        </is>
      </c>
      <c r="B2085" s="1" t="n">
        <v>45440.63270833333</v>
      </c>
      <c r="C2085" s="1" t="n">
        <v>45960</v>
      </c>
      <c r="D2085" t="inlineStr">
        <is>
          <t>VÄSTERNORRLANDS LÄN</t>
        </is>
      </c>
      <c r="E2085" t="inlineStr">
        <is>
          <t>ÖRNSKÖLDSVIK</t>
        </is>
      </c>
      <c r="F2085" t="inlineStr">
        <is>
          <t>Holmen skog AB</t>
        </is>
      </c>
      <c r="G2085" t="n">
        <v>2.6</v>
      </c>
      <c r="H2085" t="n">
        <v>0</v>
      </c>
      <c r="I2085" t="n">
        <v>0</v>
      </c>
      <c r="J2085" t="n">
        <v>0</v>
      </c>
      <c r="K2085" t="n">
        <v>0</v>
      </c>
      <c r="L2085" t="n">
        <v>0</v>
      </c>
      <c r="M2085" t="n">
        <v>0</v>
      </c>
      <c r="N2085" t="n">
        <v>0</v>
      </c>
      <c r="O2085" t="n">
        <v>0</v>
      </c>
      <c r="P2085" t="n">
        <v>0</v>
      </c>
      <c r="Q2085" t="n">
        <v>0</v>
      </c>
      <c r="R2085" s="2" t="inlineStr"/>
    </row>
    <row r="2086" ht="15" customHeight="1">
      <c r="A2086" t="inlineStr">
        <is>
          <t>A 22493-2024</t>
        </is>
      </c>
      <c r="B2086" s="1" t="n">
        <v>45447.33980324074</v>
      </c>
      <c r="C2086" s="1" t="n">
        <v>45960</v>
      </c>
      <c r="D2086" t="inlineStr">
        <is>
          <t>VÄSTERNORRLANDS LÄN</t>
        </is>
      </c>
      <c r="E2086" t="inlineStr">
        <is>
          <t>ÖRNSKÖLDSVIK</t>
        </is>
      </c>
      <c r="F2086" t="inlineStr">
        <is>
          <t>Holmen skog AB</t>
        </is>
      </c>
      <c r="G2086" t="n">
        <v>0.8</v>
      </c>
      <c r="H2086" t="n">
        <v>0</v>
      </c>
      <c r="I2086" t="n">
        <v>0</v>
      </c>
      <c r="J2086" t="n">
        <v>0</v>
      </c>
      <c r="K2086" t="n">
        <v>0</v>
      </c>
      <c r="L2086" t="n">
        <v>0</v>
      </c>
      <c r="M2086" t="n">
        <v>0</v>
      </c>
      <c r="N2086" t="n">
        <v>0</v>
      </c>
      <c r="O2086" t="n">
        <v>0</v>
      </c>
      <c r="P2086" t="n">
        <v>0</v>
      </c>
      <c r="Q2086" t="n">
        <v>0</v>
      </c>
      <c r="R2086" s="2" t="inlineStr"/>
    </row>
    <row r="2087" ht="15" customHeight="1">
      <c r="A2087" t="inlineStr">
        <is>
          <t>A 23551-2024</t>
        </is>
      </c>
      <c r="B2087" s="1" t="n">
        <v>45453.95381944445</v>
      </c>
      <c r="C2087" s="1" t="n">
        <v>45960</v>
      </c>
      <c r="D2087" t="inlineStr">
        <is>
          <t>VÄSTERNORRLANDS LÄN</t>
        </is>
      </c>
      <c r="E2087" t="inlineStr">
        <is>
          <t>ÖRNSKÖLDSVIK</t>
        </is>
      </c>
      <c r="F2087" t="inlineStr">
        <is>
          <t>SCA</t>
        </is>
      </c>
      <c r="G2087" t="n">
        <v>1.4</v>
      </c>
      <c r="H2087" t="n">
        <v>0</v>
      </c>
      <c r="I2087" t="n">
        <v>0</v>
      </c>
      <c r="J2087" t="n">
        <v>0</v>
      </c>
      <c r="K2087" t="n">
        <v>0</v>
      </c>
      <c r="L2087" t="n">
        <v>0</v>
      </c>
      <c r="M2087" t="n">
        <v>0</v>
      </c>
      <c r="N2087" t="n">
        <v>0</v>
      </c>
      <c r="O2087" t="n">
        <v>0</v>
      </c>
      <c r="P2087" t="n">
        <v>0</v>
      </c>
      <c r="Q2087" t="n">
        <v>0</v>
      </c>
      <c r="R2087" s="2" t="inlineStr"/>
    </row>
    <row r="2088" ht="15" customHeight="1">
      <c r="A2088" t="inlineStr">
        <is>
          <t>A 50526-2025</t>
        </is>
      </c>
      <c r="B2088" s="1" t="n">
        <v>45945.46888888889</v>
      </c>
      <c r="C2088" s="1" t="n">
        <v>45960</v>
      </c>
      <c r="D2088" t="inlineStr">
        <is>
          <t>VÄSTERNORRLANDS LÄN</t>
        </is>
      </c>
      <c r="E2088" t="inlineStr">
        <is>
          <t>ÖRNSKÖLDSVIK</t>
        </is>
      </c>
      <c r="F2088" t="inlineStr">
        <is>
          <t>Holmen skog AB</t>
        </is>
      </c>
      <c r="G2088" t="n">
        <v>51</v>
      </c>
      <c r="H2088" t="n">
        <v>0</v>
      </c>
      <c r="I2088" t="n">
        <v>0</v>
      </c>
      <c r="J2088" t="n">
        <v>0</v>
      </c>
      <c r="K2088" t="n">
        <v>0</v>
      </c>
      <c r="L2088" t="n">
        <v>0</v>
      </c>
      <c r="M2088" t="n">
        <v>0</v>
      </c>
      <c r="N2088" t="n">
        <v>0</v>
      </c>
      <c r="O2088" t="n">
        <v>0</v>
      </c>
      <c r="P2088" t="n">
        <v>0</v>
      </c>
      <c r="Q2088" t="n">
        <v>0</v>
      </c>
      <c r="R2088" s="2" t="inlineStr"/>
    </row>
    <row r="2089" ht="15" customHeight="1">
      <c r="A2089" t="inlineStr">
        <is>
          <t>A 50568-2025</t>
        </is>
      </c>
      <c r="B2089" s="1" t="n">
        <v>45945.57202546296</v>
      </c>
      <c r="C2089" s="1" t="n">
        <v>45960</v>
      </c>
      <c r="D2089" t="inlineStr">
        <is>
          <t>VÄSTERNORRLANDS LÄN</t>
        </is>
      </c>
      <c r="E2089" t="inlineStr">
        <is>
          <t>ÖRNSKÖLDSVIK</t>
        </is>
      </c>
      <c r="G2089" t="n">
        <v>3.3</v>
      </c>
      <c r="H2089" t="n">
        <v>0</v>
      </c>
      <c r="I2089" t="n">
        <v>0</v>
      </c>
      <c r="J2089" t="n">
        <v>0</v>
      </c>
      <c r="K2089" t="n">
        <v>0</v>
      </c>
      <c r="L2089" t="n">
        <v>0</v>
      </c>
      <c r="M2089" t="n">
        <v>0</v>
      </c>
      <c r="N2089" t="n">
        <v>0</v>
      </c>
      <c r="O2089" t="n">
        <v>0</v>
      </c>
      <c r="P2089" t="n">
        <v>0</v>
      </c>
      <c r="Q2089" t="n">
        <v>0</v>
      </c>
      <c r="R2089" s="2" t="inlineStr"/>
    </row>
    <row r="2090" ht="15" customHeight="1">
      <c r="A2090" t="inlineStr">
        <is>
          <t>A 41742-2025</t>
        </is>
      </c>
      <c r="B2090" s="1" t="n">
        <v>45902.47954861111</v>
      </c>
      <c r="C2090" s="1" t="n">
        <v>45960</v>
      </c>
      <c r="D2090" t="inlineStr">
        <is>
          <t>VÄSTERNORRLANDS LÄN</t>
        </is>
      </c>
      <c r="E2090" t="inlineStr">
        <is>
          <t>ÖRNSKÖLDSVIK</t>
        </is>
      </c>
      <c r="F2090" t="inlineStr">
        <is>
          <t>Holmen skog AB</t>
        </is>
      </c>
      <c r="G2090" t="n">
        <v>2.6</v>
      </c>
      <c r="H2090" t="n">
        <v>0</v>
      </c>
      <c r="I2090" t="n">
        <v>0</v>
      </c>
      <c r="J2090" t="n">
        <v>0</v>
      </c>
      <c r="K2090" t="n">
        <v>0</v>
      </c>
      <c r="L2090" t="n">
        <v>0</v>
      </c>
      <c r="M2090" t="n">
        <v>0</v>
      </c>
      <c r="N2090" t="n">
        <v>0</v>
      </c>
      <c r="O2090" t="n">
        <v>0</v>
      </c>
      <c r="P2090" t="n">
        <v>0</v>
      </c>
      <c r="Q2090" t="n">
        <v>0</v>
      </c>
      <c r="R2090" s="2" t="inlineStr"/>
    </row>
    <row r="2091" ht="15" customHeight="1">
      <c r="A2091" t="inlineStr">
        <is>
          <t>A 41894-2025</t>
        </is>
      </c>
      <c r="B2091" s="1" t="n">
        <v>45903.38273148148</v>
      </c>
      <c r="C2091" s="1" t="n">
        <v>45960</v>
      </c>
      <c r="D2091" t="inlineStr">
        <is>
          <t>VÄSTERNORRLANDS LÄN</t>
        </is>
      </c>
      <c r="E2091" t="inlineStr">
        <is>
          <t>ÖRNSKÖLDSVIK</t>
        </is>
      </c>
      <c r="F2091" t="inlineStr">
        <is>
          <t>Holmen skog AB</t>
        </is>
      </c>
      <c r="G2091" t="n">
        <v>1.7</v>
      </c>
      <c r="H2091" t="n">
        <v>0</v>
      </c>
      <c r="I2091" t="n">
        <v>0</v>
      </c>
      <c r="J2091" t="n">
        <v>0</v>
      </c>
      <c r="K2091" t="n">
        <v>0</v>
      </c>
      <c r="L2091" t="n">
        <v>0</v>
      </c>
      <c r="M2091" t="n">
        <v>0</v>
      </c>
      <c r="N2091" t="n">
        <v>0</v>
      </c>
      <c r="O2091" t="n">
        <v>0</v>
      </c>
      <c r="P2091" t="n">
        <v>0</v>
      </c>
      <c r="Q2091" t="n">
        <v>0</v>
      </c>
      <c r="R2091" s="2" t="inlineStr"/>
    </row>
    <row r="2092" ht="15" customHeight="1">
      <c r="A2092" t="inlineStr">
        <is>
          <t>A 41989-2025</t>
        </is>
      </c>
      <c r="B2092" s="1" t="n">
        <v>45903.54394675926</v>
      </c>
      <c r="C2092" s="1" t="n">
        <v>45960</v>
      </c>
      <c r="D2092" t="inlineStr">
        <is>
          <t>VÄSTERNORRLANDS LÄN</t>
        </is>
      </c>
      <c r="E2092" t="inlineStr">
        <is>
          <t>ÖRNSKÖLDSVIK</t>
        </is>
      </c>
      <c r="F2092" t="inlineStr">
        <is>
          <t>Holmen skog AB</t>
        </is>
      </c>
      <c r="G2092" t="n">
        <v>1.6</v>
      </c>
      <c r="H2092" t="n">
        <v>0</v>
      </c>
      <c r="I2092" t="n">
        <v>0</v>
      </c>
      <c r="J2092" t="n">
        <v>0</v>
      </c>
      <c r="K2092" t="n">
        <v>0</v>
      </c>
      <c r="L2092" t="n">
        <v>0</v>
      </c>
      <c r="M2092" t="n">
        <v>0</v>
      </c>
      <c r="N2092" t="n">
        <v>0</v>
      </c>
      <c r="O2092" t="n">
        <v>0</v>
      </c>
      <c r="P2092" t="n">
        <v>0</v>
      </c>
      <c r="Q2092" t="n">
        <v>0</v>
      </c>
      <c r="R2092" s="2" t="inlineStr"/>
    </row>
    <row r="2093" ht="15" customHeight="1">
      <c r="A2093" t="inlineStr">
        <is>
          <t>A 50675-2025</t>
        </is>
      </c>
      <c r="B2093" s="1" t="n">
        <v>45945.73092592593</v>
      </c>
      <c r="C2093" s="1" t="n">
        <v>45960</v>
      </c>
      <c r="D2093" t="inlineStr">
        <is>
          <t>VÄSTERNORRLANDS LÄN</t>
        </is>
      </c>
      <c r="E2093" t="inlineStr">
        <is>
          <t>ÖRNSKÖLDSVIK</t>
        </is>
      </c>
      <c r="F2093" t="inlineStr">
        <is>
          <t>Holmen skog AB</t>
        </is>
      </c>
      <c r="G2093" t="n">
        <v>13.5</v>
      </c>
      <c r="H2093" t="n">
        <v>0</v>
      </c>
      <c r="I2093" t="n">
        <v>0</v>
      </c>
      <c r="J2093" t="n">
        <v>0</v>
      </c>
      <c r="K2093" t="n">
        <v>0</v>
      </c>
      <c r="L2093" t="n">
        <v>0</v>
      </c>
      <c r="M2093" t="n">
        <v>0</v>
      </c>
      <c r="N2093" t="n">
        <v>0</v>
      </c>
      <c r="O2093" t="n">
        <v>0</v>
      </c>
      <c r="P2093" t="n">
        <v>0</v>
      </c>
      <c r="Q2093" t="n">
        <v>0</v>
      </c>
      <c r="R2093" s="2" t="inlineStr"/>
    </row>
    <row r="2094" ht="15" customHeight="1">
      <c r="A2094" t="inlineStr">
        <is>
          <t>A 41956-2025</t>
        </is>
      </c>
      <c r="B2094" s="1" t="n">
        <v>45903.46487268519</v>
      </c>
      <c r="C2094" s="1" t="n">
        <v>45960</v>
      </c>
      <c r="D2094" t="inlineStr">
        <is>
          <t>VÄSTERNORRLANDS LÄN</t>
        </is>
      </c>
      <c r="E2094" t="inlineStr">
        <is>
          <t>ÖRNSKÖLDSVIK</t>
        </is>
      </c>
      <c r="F2094" t="inlineStr">
        <is>
          <t>Holmen skog AB</t>
        </is>
      </c>
      <c r="G2094" t="n">
        <v>2.2</v>
      </c>
      <c r="H2094" t="n">
        <v>0</v>
      </c>
      <c r="I2094" t="n">
        <v>0</v>
      </c>
      <c r="J2094" t="n">
        <v>0</v>
      </c>
      <c r="K2094" t="n">
        <v>0</v>
      </c>
      <c r="L2094" t="n">
        <v>0</v>
      </c>
      <c r="M2094" t="n">
        <v>0</v>
      </c>
      <c r="N2094" t="n">
        <v>0</v>
      </c>
      <c r="O2094" t="n">
        <v>0</v>
      </c>
      <c r="P2094" t="n">
        <v>0</v>
      </c>
      <c r="Q2094" t="n">
        <v>0</v>
      </c>
      <c r="R2094" s="2" t="inlineStr"/>
    </row>
    <row r="2095" ht="15" customHeight="1">
      <c r="A2095" t="inlineStr">
        <is>
          <t>A 59706-2024</t>
        </is>
      </c>
      <c r="B2095" s="1" t="n">
        <v>45639.44376157408</v>
      </c>
      <c r="C2095" s="1" t="n">
        <v>45960</v>
      </c>
      <c r="D2095" t="inlineStr">
        <is>
          <t>VÄSTERNORRLANDS LÄN</t>
        </is>
      </c>
      <c r="E2095" t="inlineStr">
        <is>
          <t>ÖRNSKÖLDSVIK</t>
        </is>
      </c>
      <c r="F2095" t="inlineStr">
        <is>
          <t>Holmen skog AB</t>
        </is>
      </c>
      <c r="G2095" t="n">
        <v>2.3</v>
      </c>
      <c r="H2095" t="n">
        <v>0</v>
      </c>
      <c r="I2095" t="n">
        <v>0</v>
      </c>
      <c r="J2095" t="n">
        <v>0</v>
      </c>
      <c r="K2095" t="n">
        <v>0</v>
      </c>
      <c r="L2095" t="n">
        <v>0</v>
      </c>
      <c r="M2095" t="n">
        <v>0</v>
      </c>
      <c r="N2095" t="n">
        <v>0</v>
      </c>
      <c r="O2095" t="n">
        <v>0</v>
      </c>
      <c r="P2095" t="n">
        <v>0</v>
      </c>
      <c r="Q2095" t="n">
        <v>0</v>
      </c>
      <c r="R2095" s="2" t="inlineStr"/>
    </row>
    <row r="2096" ht="15" customHeight="1">
      <c r="A2096" t="inlineStr">
        <is>
          <t>A 34020-2023</t>
        </is>
      </c>
      <c r="B2096" s="1" t="n">
        <v>45135.35714120371</v>
      </c>
      <c r="C2096" s="1" t="n">
        <v>45960</v>
      </c>
      <c r="D2096" t="inlineStr">
        <is>
          <t>VÄSTERNORRLANDS LÄN</t>
        </is>
      </c>
      <c r="E2096" t="inlineStr">
        <is>
          <t>ÖRNSKÖLDSVIK</t>
        </is>
      </c>
      <c r="F2096" t="inlineStr">
        <is>
          <t>Holmen skog AB</t>
        </is>
      </c>
      <c r="G2096" t="n">
        <v>3.4</v>
      </c>
      <c r="H2096" t="n">
        <v>0</v>
      </c>
      <c r="I2096" t="n">
        <v>0</v>
      </c>
      <c r="J2096" t="n">
        <v>0</v>
      </c>
      <c r="K2096" t="n">
        <v>0</v>
      </c>
      <c r="L2096" t="n">
        <v>0</v>
      </c>
      <c r="M2096" t="n">
        <v>0</v>
      </c>
      <c r="N2096" t="n">
        <v>0</v>
      </c>
      <c r="O2096" t="n">
        <v>0</v>
      </c>
      <c r="P2096" t="n">
        <v>0</v>
      </c>
      <c r="Q2096" t="n">
        <v>0</v>
      </c>
      <c r="R2096" s="2" t="inlineStr"/>
    </row>
    <row r="2097" ht="15" customHeight="1">
      <c r="A2097" t="inlineStr">
        <is>
          <t>A 50466-2025</t>
        </is>
      </c>
      <c r="B2097" s="1" t="n">
        <v>45945.35434027778</v>
      </c>
      <c r="C2097" s="1" t="n">
        <v>45960</v>
      </c>
      <c r="D2097" t="inlineStr">
        <is>
          <t>VÄSTERNORRLANDS LÄN</t>
        </is>
      </c>
      <c r="E2097" t="inlineStr">
        <is>
          <t>ÖRNSKÖLDSVIK</t>
        </is>
      </c>
      <c r="F2097" t="inlineStr">
        <is>
          <t>Holmen skog AB</t>
        </is>
      </c>
      <c r="G2097" t="n">
        <v>8.4</v>
      </c>
      <c r="H2097" t="n">
        <v>0</v>
      </c>
      <c r="I2097" t="n">
        <v>0</v>
      </c>
      <c r="J2097" t="n">
        <v>0</v>
      </c>
      <c r="K2097" t="n">
        <v>0</v>
      </c>
      <c r="L2097" t="n">
        <v>0</v>
      </c>
      <c r="M2097" t="n">
        <v>0</v>
      </c>
      <c r="N2097" t="n">
        <v>0</v>
      </c>
      <c r="O2097" t="n">
        <v>0</v>
      </c>
      <c r="P2097" t="n">
        <v>0</v>
      </c>
      <c r="Q2097" t="n">
        <v>0</v>
      </c>
      <c r="R2097" s="2" t="inlineStr"/>
    </row>
    <row r="2098" ht="15" customHeight="1">
      <c r="A2098" t="inlineStr">
        <is>
          <t>A 50469-2025</t>
        </is>
      </c>
      <c r="B2098" s="1" t="n">
        <v>45945.36196759259</v>
      </c>
      <c r="C2098" s="1" t="n">
        <v>45960</v>
      </c>
      <c r="D2098" t="inlineStr">
        <is>
          <t>VÄSTERNORRLANDS LÄN</t>
        </is>
      </c>
      <c r="E2098" t="inlineStr">
        <is>
          <t>ÖRNSKÖLDSVIK</t>
        </is>
      </c>
      <c r="F2098" t="inlineStr">
        <is>
          <t>Holmen skog AB</t>
        </is>
      </c>
      <c r="G2098" t="n">
        <v>0.8</v>
      </c>
      <c r="H2098" t="n">
        <v>0</v>
      </c>
      <c r="I2098" t="n">
        <v>0</v>
      </c>
      <c r="J2098" t="n">
        <v>0</v>
      </c>
      <c r="K2098" t="n">
        <v>0</v>
      </c>
      <c r="L2098" t="n">
        <v>0</v>
      </c>
      <c r="M2098" t="n">
        <v>0</v>
      </c>
      <c r="N2098" t="n">
        <v>0</v>
      </c>
      <c r="O2098" t="n">
        <v>0</v>
      </c>
      <c r="P2098" t="n">
        <v>0</v>
      </c>
      <c r="Q2098" t="n">
        <v>0</v>
      </c>
      <c r="R2098" s="2" t="inlineStr"/>
    </row>
    <row r="2099" ht="15" customHeight="1">
      <c r="A2099" t="inlineStr">
        <is>
          <t>A 61228-2022</t>
        </is>
      </c>
      <c r="B2099" s="1" t="n">
        <v>44909</v>
      </c>
      <c r="C2099" s="1" t="n">
        <v>45960</v>
      </c>
      <c r="D2099" t="inlineStr">
        <is>
          <t>VÄSTERNORRLANDS LÄN</t>
        </is>
      </c>
      <c r="E2099" t="inlineStr">
        <is>
          <t>ÖRNSKÖLDSVIK</t>
        </is>
      </c>
      <c r="G2099" t="n">
        <v>0.5</v>
      </c>
      <c r="H2099" t="n">
        <v>0</v>
      </c>
      <c r="I2099" t="n">
        <v>0</v>
      </c>
      <c r="J2099" t="n">
        <v>0</v>
      </c>
      <c r="K2099" t="n">
        <v>0</v>
      </c>
      <c r="L2099" t="n">
        <v>0</v>
      </c>
      <c r="M2099" t="n">
        <v>0</v>
      </c>
      <c r="N2099" t="n">
        <v>0</v>
      </c>
      <c r="O2099" t="n">
        <v>0</v>
      </c>
      <c r="P2099" t="n">
        <v>0</v>
      </c>
      <c r="Q2099" t="n">
        <v>0</v>
      </c>
      <c r="R2099" s="2" t="inlineStr"/>
    </row>
    <row r="2100" ht="15" customHeight="1">
      <c r="A2100" t="inlineStr">
        <is>
          <t>A 50382-2025</t>
        </is>
      </c>
      <c r="B2100" s="1" t="n">
        <v>45944.60185185185</v>
      </c>
      <c r="C2100" s="1" t="n">
        <v>45960</v>
      </c>
      <c r="D2100" t="inlineStr">
        <is>
          <t>VÄSTERNORRLANDS LÄN</t>
        </is>
      </c>
      <c r="E2100" t="inlineStr">
        <is>
          <t>ÖRNSKÖLDSVIK</t>
        </is>
      </c>
      <c r="G2100" t="n">
        <v>1.4</v>
      </c>
      <c r="H2100" t="n">
        <v>0</v>
      </c>
      <c r="I2100" t="n">
        <v>0</v>
      </c>
      <c r="J2100" t="n">
        <v>0</v>
      </c>
      <c r="K2100" t="n">
        <v>0</v>
      </c>
      <c r="L2100" t="n">
        <v>0</v>
      </c>
      <c r="M2100" t="n">
        <v>0</v>
      </c>
      <c r="N2100" t="n">
        <v>0</v>
      </c>
      <c r="O2100" t="n">
        <v>0</v>
      </c>
      <c r="P2100" t="n">
        <v>0</v>
      </c>
      <c r="Q2100" t="n">
        <v>0</v>
      </c>
      <c r="R2100" s="2" t="inlineStr"/>
    </row>
    <row r="2101" ht="15" customHeight="1">
      <c r="A2101" t="inlineStr">
        <is>
          <t>A 42035-2025</t>
        </is>
      </c>
      <c r="B2101" s="1" t="n">
        <v>45903.61159722223</v>
      </c>
      <c r="C2101" s="1" t="n">
        <v>45960</v>
      </c>
      <c r="D2101" t="inlineStr">
        <is>
          <t>VÄSTERNORRLANDS LÄN</t>
        </is>
      </c>
      <c r="E2101" t="inlineStr">
        <is>
          <t>ÖRNSKÖLDSVIK</t>
        </is>
      </c>
      <c r="G2101" t="n">
        <v>6.8</v>
      </c>
      <c r="H2101" t="n">
        <v>0</v>
      </c>
      <c r="I2101" t="n">
        <v>0</v>
      </c>
      <c r="J2101" t="n">
        <v>0</v>
      </c>
      <c r="K2101" t="n">
        <v>0</v>
      </c>
      <c r="L2101" t="n">
        <v>0</v>
      </c>
      <c r="M2101" t="n">
        <v>0</v>
      </c>
      <c r="N2101" t="n">
        <v>0</v>
      </c>
      <c r="O2101" t="n">
        <v>0</v>
      </c>
      <c r="P2101" t="n">
        <v>0</v>
      </c>
      <c r="Q2101" t="n">
        <v>0</v>
      </c>
      <c r="R2101" s="2" t="inlineStr"/>
    </row>
    <row r="2102" ht="15" customHeight="1">
      <c r="A2102" t="inlineStr">
        <is>
          <t>A 42010-2025</t>
        </is>
      </c>
      <c r="B2102" s="1" t="n">
        <v>45903.56363425926</v>
      </c>
      <c r="C2102" s="1" t="n">
        <v>45960</v>
      </c>
      <c r="D2102" t="inlineStr">
        <is>
          <t>VÄSTERNORRLANDS LÄN</t>
        </is>
      </c>
      <c r="E2102" t="inlineStr">
        <is>
          <t>ÖRNSKÖLDSVIK</t>
        </is>
      </c>
      <c r="F2102" t="inlineStr">
        <is>
          <t>Holmen skog AB</t>
        </is>
      </c>
      <c r="G2102" t="n">
        <v>11.4</v>
      </c>
      <c r="H2102" t="n">
        <v>0</v>
      </c>
      <c r="I2102" t="n">
        <v>0</v>
      </c>
      <c r="J2102" t="n">
        <v>0</v>
      </c>
      <c r="K2102" t="n">
        <v>0</v>
      </c>
      <c r="L2102" t="n">
        <v>0</v>
      </c>
      <c r="M2102" t="n">
        <v>0</v>
      </c>
      <c r="N2102" t="n">
        <v>0</v>
      </c>
      <c r="O2102" t="n">
        <v>0</v>
      </c>
      <c r="P2102" t="n">
        <v>0</v>
      </c>
      <c r="Q2102" t="n">
        <v>0</v>
      </c>
      <c r="R2102" s="2" t="inlineStr"/>
    </row>
    <row r="2103" ht="15" customHeight="1">
      <c r="A2103" t="inlineStr">
        <is>
          <t>A 42023-2025</t>
        </is>
      </c>
      <c r="B2103" s="1" t="n">
        <v>45903.59159722222</v>
      </c>
      <c r="C2103" s="1" t="n">
        <v>45960</v>
      </c>
      <c r="D2103" t="inlineStr">
        <is>
          <t>VÄSTERNORRLANDS LÄN</t>
        </is>
      </c>
      <c r="E2103" t="inlineStr">
        <is>
          <t>ÖRNSKÖLDSVIK</t>
        </is>
      </c>
      <c r="F2103" t="inlineStr">
        <is>
          <t>Holmen skog AB</t>
        </is>
      </c>
      <c r="G2103" t="n">
        <v>3.5</v>
      </c>
      <c r="H2103" t="n">
        <v>0</v>
      </c>
      <c r="I2103" t="n">
        <v>0</v>
      </c>
      <c r="J2103" t="n">
        <v>0</v>
      </c>
      <c r="K2103" t="n">
        <v>0</v>
      </c>
      <c r="L2103" t="n">
        <v>0</v>
      </c>
      <c r="M2103" t="n">
        <v>0</v>
      </c>
      <c r="N2103" t="n">
        <v>0</v>
      </c>
      <c r="O2103" t="n">
        <v>0</v>
      </c>
      <c r="P2103" t="n">
        <v>0</v>
      </c>
      <c r="Q2103" t="n">
        <v>0</v>
      </c>
      <c r="R2103" s="2" t="inlineStr"/>
    </row>
    <row r="2104" ht="15" customHeight="1">
      <c r="A2104" t="inlineStr">
        <is>
          <t>A 62472-2021</t>
        </is>
      </c>
      <c r="B2104" s="1" t="n">
        <v>44503.5502662037</v>
      </c>
      <c r="C2104" s="1" t="n">
        <v>45960</v>
      </c>
      <c r="D2104" t="inlineStr">
        <is>
          <t>VÄSTERNORRLANDS LÄN</t>
        </is>
      </c>
      <c r="E2104" t="inlineStr">
        <is>
          <t>ÖRNSKÖLDSVIK</t>
        </is>
      </c>
      <c r="G2104" t="n">
        <v>13.6</v>
      </c>
      <c r="H2104" t="n">
        <v>0</v>
      </c>
      <c r="I2104" t="n">
        <v>0</v>
      </c>
      <c r="J2104" t="n">
        <v>0</v>
      </c>
      <c r="K2104" t="n">
        <v>0</v>
      </c>
      <c r="L2104" t="n">
        <v>0</v>
      </c>
      <c r="M2104" t="n">
        <v>0</v>
      </c>
      <c r="N2104" t="n">
        <v>0</v>
      </c>
      <c r="O2104" t="n">
        <v>0</v>
      </c>
      <c r="P2104" t="n">
        <v>0</v>
      </c>
      <c r="Q2104" t="n">
        <v>0</v>
      </c>
      <c r="R2104" s="2" t="inlineStr"/>
    </row>
    <row r="2105" ht="15" customHeight="1">
      <c r="A2105" t="inlineStr">
        <is>
          <t>A 17357-2022</t>
        </is>
      </c>
      <c r="B2105" s="1" t="n">
        <v>44678</v>
      </c>
      <c r="C2105" s="1" t="n">
        <v>45960</v>
      </c>
      <c r="D2105" t="inlineStr">
        <is>
          <t>VÄSTERNORRLANDS LÄN</t>
        </is>
      </c>
      <c r="E2105" t="inlineStr">
        <is>
          <t>ÖRNSKÖLDSVIK</t>
        </is>
      </c>
      <c r="G2105" t="n">
        <v>3.5</v>
      </c>
      <c r="H2105" t="n">
        <v>0</v>
      </c>
      <c r="I2105" t="n">
        <v>0</v>
      </c>
      <c r="J2105" t="n">
        <v>0</v>
      </c>
      <c r="K2105" t="n">
        <v>0</v>
      </c>
      <c r="L2105" t="n">
        <v>0</v>
      </c>
      <c r="M2105" t="n">
        <v>0</v>
      </c>
      <c r="N2105" t="n">
        <v>0</v>
      </c>
      <c r="O2105" t="n">
        <v>0</v>
      </c>
      <c r="P2105" t="n">
        <v>0</v>
      </c>
      <c r="Q2105" t="n">
        <v>0</v>
      </c>
      <c r="R2105" s="2" t="inlineStr"/>
    </row>
    <row r="2106" ht="15" customHeight="1">
      <c r="A2106" t="inlineStr">
        <is>
          <t>A 41775-2025</t>
        </is>
      </c>
      <c r="B2106" s="1" t="n">
        <v>45902.56412037037</v>
      </c>
      <c r="C2106" s="1" t="n">
        <v>45960</v>
      </c>
      <c r="D2106" t="inlineStr">
        <is>
          <t>VÄSTERNORRLANDS LÄN</t>
        </is>
      </c>
      <c r="E2106" t="inlineStr">
        <is>
          <t>ÖRNSKÖLDSVIK</t>
        </is>
      </c>
      <c r="F2106" t="inlineStr">
        <is>
          <t>Holmen skog AB</t>
        </is>
      </c>
      <c r="G2106" t="n">
        <v>7.5</v>
      </c>
      <c r="H2106" t="n">
        <v>0</v>
      </c>
      <c r="I2106" t="n">
        <v>0</v>
      </c>
      <c r="J2106" t="n">
        <v>0</v>
      </c>
      <c r="K2106" t="n">
        <v>0</v>
      </c>
      <c r="L2106" t="n">
        <v>0</v>
      </c>
      <c r="M2106" t="n">
        <v>0</v>
      </c>
      <c r="N2106" t="n">
        <v>0</v>
      </c>
      <c r="O2106" t="n">
        <v>0</v>
      </c>
      <c r="P2106" t="n">
        <v>0</v>
      </c>
      <c r="Q2106" t="n">
        <v>0</v>
      </c>
      <c r="R2106" s="2" t="inlineStr"/>
    </row>
    <row r="2107" ht="15" customHeight="1">
      <c r="A2107" t="inlineStr">
        <is>
          <t>A 831-2024</t>
        </is>
      </c>
      <c r="B2107" s="1" t="n">
        <v>45301</v>
      </c>
      <c r="C2107" s="1" t="n">
        <v>45960</v>
      </c>
      <c r="D2107" t="inlineStr">
        <is>
          <t>VÄSTERNORRLANDS LÄN</t>
        </is>
      </c>
      <c r="E2107" t="inlineStr">
        <is>
          <t>ÖRNSKÖLDSVIK</t>
        </is>
      </c>
      <c r="G2107" t="n">
        <v>1.2</v>
      </c>
      <c r="H2107" t="n">
        <v>0</v>
      </c>
      <c r="I2107" t="n">
        <v>0</v>
      </c>
      <c r="J2107" t="n">
        <v>0</v>
      </c>
      <c r="K2107" t="n">
        <v>0</v>
      </c>
      <c r="L2107" t="n">
        <v>0</v>
      </c>
      <c r="M2107" t="n">
        <v>0</v>
      </c>
      <c r="N2107" t="n">
        <v>0</v>
      </c>
      <c r="O2107" t="n">
        <v>0</v>
      </c>
      <c r="P2107" t="n">
        <v>0</v>
      </c>
      <c r="Q2107" t="n">
        <v>0</v>
      </c>
      <c r="R2107" s="2" t="inlineStr"/>
    </row>
    <row r="2108" ht="15" customHeight="1">
      <c r="A2108" t="inlineStr">
        <is>
          <t>A 41808-2025</t>
        </is>
      </c>
      <c r="B2108" s="1" t="n">
        <v>45902.64255787037</v>
      </c>
      <c r="C2108" s="1" t="n">
        <v>45960</v>
      </c>
      <c r="D2108" t="inlineStr">
        <is>
          <t>VÄSTERNORRLANDS LÄN</t>
        </is>
      </c>
      <c r="E2108" t="inlineStr">
        <is>
          <t>ÖRNSKÖLDSVIK</t>
        </is>
      </c>
      <c r="G2108" t="n">
        <v>1.2</v>
      </c>
      <c r="H2108" t="n">
        <v>0</v>
      </c>
      <c r="I2108" t="n">
        <v>0</v>
      </c>
      <c r="J2108" t="n">
        <v>0</v>
      </c>
      <c r="K2108" t="n">
        <v>0</v>
      </c>
      <c r="L2108" t="n">
        <v>0</v>
      </c>
      <c r="M2108" t="n">
        <v>0</v>
      </c>
      <c r="N2108" t="n">
        <v>0</v>
      </c>
      <c r="O2108" t="n">
        <v>0</v>
      </c>
      <c r="P2108" t="n">
        <v>0</v>
      </c>
      <c r="Q2108" t="n">
        <v>0</v>
      </c>
      <c r="R2108" s="2" t="inlineStr"/>
    </row>
    <row r="2109" ht="15" customHeight="1">
      <c r="A2109" t="inlineStr">
        <is>
          <t>A 50285-2025</t>
        </is>
      </c>
      <c r="B2109" s="1" t="n">
        <v>45944.39403935185</v>
      </c>
      <c r="C2109" s="1" t="n">
        <v>45960</v>
      </c>
      <c r="D2109" t="inlineStr">
        <is>
          <t>VÄSTERNORRLANDS LÄN</t>
        </is>
      </c>
      <c r="E2109" t="inlineStr">
        <is>
          <t>ÖRNSKÖLDSVIK</t>
        </is>
      </c>
      <c r="G2109" t="n">
        <v>1.1</v>
      </c>
      <c r="H2109" t="n">
        <v>0</v>
      </c>
      <c r="I2109" t="n">
        <v>0</v>
      </c>
      <c r="J2109" t="n">
        <v>0</v>
      </c>
      <c r="K2109" t="n">
        <v>0</v>
      </c>
      <c r="L2109" t="n">
        <v>0</v>
      </c>
      <c r="M2109" t="n">
        <v>0</v>
      </c>
      <c r="N2109" t="n">
        <v>0</v>
      </c>
      <c r="O2109" t="n">
        <v>0</v>
      </c>
      <c r="P2109" t="n">
        <v>0</v>
      </c>
      <c r="Q2109" t="n">
        <v>0</v>
      </c>
      <c r="R2109" s="2" t="inlineStr"/>
    </row>
    <row r="2110" ht="15" customHeight="1">
      <c r="A2110" t="inlineStr">
        <is>
          <t>A 50480-2025</t>
        </is>
      </c>
      <c r="B2110" s="1" t="n">
        <v>45945.36724537037</v>
      </c>
      <c r="C2110" s="1" t="n">
        <v>45960</v>
      </c>
      <c r="D2110" t="inlineStr">
        <is>
          <t>VÄSTERNORRLANDS LÄN</t>
        </is>
      </c>
      <c r="E2110" t="inlineStr">
        <is>
          <t>ÖRNSKÖLDSVIK</t>
        </is>
      </c>
      <c r="F2110" t="inlineStr">
        <is>
          <t>Holmen skog AB</t>
        </is>
      </c>
      <c r="G2110" t="n">
        <v>2.6</v>
      </c>
      <c r="H2110" t="n">
        <v>0</v>
      </c>
      <c r="I2110" t="n">
        <v>0</v>
      </c>
      <c r="J2110" t="n">
        <v>0</v>
      </c>
      <c r="K2110" t="n">
        <v>0</v>
      </c>
      <c r="L2110" t="n">
        <v>0</v>
      </c>
      <c r="M2110" t="n">
        <v>0</v>
      </c>
      <c r="N2110" t="n">
        <v>0</v>
      </c>
      <c r="O2110" t="n">
        <v>0</v>
      </c>
      <c r="P2110" t="n">
        <v>0</v>
      </c>
      <c r="Q2110" t="n">
        <v>0</v>
      </c>
      <c r="R2110" s="2" t="inlineStr"/>
    </row>
    <row r="2111" ht="15" customHeight="1">
      <c r="A2111" t="inlineStr">
        <is>
          <t>A 59594-2024</t>
        </is>
      </c>
      <c r="B2111" s="1" t="n">
        <v>45638.69611111111</v>
      </c>
      <c r="C2111" s="1" t="n">
        <v>45960</v>
      </c>
      <c r="D2111" t="inlineStr">
        <is>
          <t>VÄSTERNORRLANDS LÄN</t>
        </is>
      </c>
      <c r="E2111" t="inlineStr">
        <is>
          <t>ÖRNSKÖLDSVIK</t>
        </is>
      </c>
      <c r="G2111" t="n">
        <v>1.7</v>
      </c>
      <c r="H2111" t="n">
        <v>0</v>
      </c>
      <c r="I2111" t="n">
        <v>0</v>
      </c>
      <c r="J2111" t="n">
        <v>0</v>
      </c>
      <c r="K2111" t="n">
        <v>0</v>
      </c>
      <c r="L2111" t="n">
        <v>0</v>
      </c>
      <c r="M2111" t="n">
        <v>0</v>
      </c>
      <c r="N2111" t="n">
        <v>0</v>
      </c>
      <c r="O2111" t="n">
        <v>0</v>
      </c>
      <c r="P2111" t="n">
        <v>0</v>
      </c>
      <c r="Q2111" t="n">
        <v>0</v>
      </c>
      <c r="R2111" s="2" t="inlineStr"/>
    </row>
    <row r="2112" ht="15" customHeight="1">
      <c r="A2112" t="inlineStr">
        <is>
          <t>A 50347-2025</t>
        </is>
      </c>
      <c r="B2112" s="1" t="n">
        <v>45944.54627314815</v>
      </c>
      <c r="C2112" s="1" t="n">
        <v>45960</v>
      </c>
      <c r="D2112" t="inlineStr">
        <is>
          <t>VÄSTERNORRLANDS LÄN</t>
        </is>
      </c>
      <c r="E2112" t="inlineStr">
        <is>
          <t>ÖRNSKÖLDSVIK</t>
        </is>
      </c>
      <c r="G2112" t="n">
        <v>16</v>
      </c>
      <c r="H2112" t="n">
        <v>0</v>
      </c>
      <c r="I2112" t="n">
        <v>0</v>
      </c>
      <c r="J2112" t="n">
        <v>0</v>
      </c>
      <c r="K2112" t="n">
        <v>0</v>
      </c>
      <c r="L2112" t="n">
        <v>0</v>
      </c>
      <c r="M2112" t="n">
        <v>0</v>
      </c>
      <c r="N2112" t="n">
        <v>0</v>
      </c>
      <c r="O2112" t="n">
        <v>0</v>
      </c>
      <c r="P2112" t="n">
        <v>0</v>
      </c>
      <c r="Q2112" t="n">
        <v>0</v>
      </c>
      <c r="R2112" s="2" t="inlineStr"/>
    </row>
    <row r="2113" ht="15" customHeight="1">
      <c r="A2113" t="inlineStr">
        <is>
          <t>A 42764-2023</t>
        </is>
      </c>
      <c r="B2113" s="1" t="n">
        <v>45181.71112268518</v>
      </c>
      <c r="C2113" s="1" t="n">
        <v>45960</v>
      </c>
      <c r="D2113" t="inlineStr">
        <is>
          <t>VÄSTERNORRLANDS LÄN</t>
        </is>
      </c>
      <c r="E2113" t="inlineStr">
        <is>
          <t>ÖRNSKÖLDSVIK</t>
        </is>
      </c>
      <c r="F2113" t="inlineStr">
        <is>
          <t>Holmen skog AB</t>
        </is>
      </c>
      <c r="G2113" t="n">
        <v>0.6</v>
      </c>
      <c r="H2113" t="n">
        <v>0</v>
      </c>
      <c r="I2113" t="n">
        <v>0</v>
      </c>
      <c r="J2113" t="n">
        <v>0</v>
      </c>
      <c r="K2113" t="n">
        <v>0</v>
      </c>
      <c r="L2113" t="n">
        <v>0</v>
      </c>
      <c r="M2113" t="n">
        <v>0</v>
      </c>
      <c r="N2113" t="n">
        <v>0</v>
      </c>
      <c r="O2113" t="n">
        <v>0</v>
      </c>
      <c r="P2113" t="n">
        <v>0</v>
      </c>
      <c r="Q2113" t="n">
        <v>0</v>
      </c>
      <c r="R2113" s="2" t="inlineStr"/>
    </row>
    <row r="2114" ht="15" customHeight="1">
      <c r="A2114" t="inlineStr">
        <is>
          <t>A 2111-2025</t>
        </is>
      </c>
      <c r="B2114" s="1" t="n">
        <v>45672</v>
      </c>
      <c r="C2114" s="1" t="n">
        <v>45960</v>
      </c>
      <c r="D2114" t="inlineStr">
        <is>
          <t>VÄSTERNORRLANDS LÄN</t>
        </is>
      </c>
      <c r="E2114" t="inlineStr">
        <is>
          <t>ÖRNSKÖLDSVIK</t>
        </is>
      </c>
      <c r="G2114" t="n">
        <v>13.7</v>
      </c>
      <c r="H2114" t="n">
        <v>0</v>
      </c>
      <c r="I2114" t="n">
        <v>0</v>
      </c>
      <c r="J2114" t="n">
        <v>0</v>
      </c>
      <c r="K2114" t="n">
        <v>0</v>
      </c>
      <c r="L2114" t="n">
        <v>0</v>
      </c>
      <c r="M2114" t="n">
        <v>0</v>
      </c>
      <c r="N2114" t="n">
        <v>0</v>
      </c>
      <c r="O2114" t="n">
        <v>0</v>
      </c>
      <c r="P2114" t="n">
        <v>0</v>
      </c>
      <c r="Q2114" t="n">
        <v>0</v>
      </c>
      <c r="R2114" s="2" t="inlineStr"/>
    </row>
    <row r="2115" ht="15" customHeight="1">
      <c r="A2115" t="inlineStr">
        <is>
          <t>A 33628-2025</t>
        </is>
      </c>
      <c r="B2115" s="1" t="n">
        <v>45841</v>
      </c>
      <c r="C2115" s="1" t="n">
        <v>45960</v>
      </c>
      <c r="D2115" t="inlineStr">
        <is>
          <t>VÄSTERNORRLANDS LÄN</t>
        </is>
      </c>
      <c r="E2115" t="inlineStr">
        <is>
          <t>ÖRNSKÖLDSVIK</t>
        </is>
      </c>
      <c r="G2115" t="n">
        <v>1.7</v>
      </c>
      <c r="H2115" t="n">
        <v>0</v>
      </c>
      <c r="I2115" t="n">
        <v>0</v>
      </c>
      <c r="J2115" t="n">
        <v>0</v>
      </c>
      <c r="K2115" t="n">
        <v>0</v>
      </c>
      <c r="L2115" t="n">
        <v>0</v>
      </c>
      <c r="M2115" t="n">
        <v>0</v>
      </c>
      <c r="N2115" t="n">
        <v>0</v>
      </c>
      <c r="O2115" t="n">
        <v>0</v>
      </c>
      <c r="P2115" t="n">
        <v>0</v>
      </c>
      <c r="Q2115" t="n">
        <v>0</v>
      </c>
      <c r="R2115" s="2" t="inlineStr"/>
    </row>
    <row r="2116" ht="15" customHeight="1">
      <c r="A2116" t="inlineStr">
        <is>
          <t>A 16300-2025</t>
        </is>
      </c>
      <c r="B2116" s="1" t="n">
        <v>45751.34586805556</v>
      </c>
      <c r="C2116" s="1" t="n">
        <v>45960</v>
      </c>
      <c r="D2116" t="inlineStr">
        <is>
          <t>VÄSTERNORRLANDS LÄN</t>
        </is>
      </c>
      <c r="E2116" t="inlineStr">
        <is>
          <t>ÖRNSKÖLDSVIK</t>
        </is>
      </c>
      <c r="F2116" t="inlineStr">
        <is>
          <t>SCA</t>
        </is>
      </c>
      <c r="G2116" t="n">
        <v>34.4</v>
      </c>
      <c r="H2116" t="n">
        <v>0</v>
      </c>
      <c r="I2116" t="n">
        <v>0</v>
      </c>
      <c r="J2116" t="n">
        <v>0</v>
      </c>
      <c r="K2116" t="n">
        <v>0</v>
      </c>
      <c r="L2116" t="n">
        <v>0</v>
      </c>
      <c r="M2116" t="n">
        <v>0</v>
      </c>
      <c r="N2116" t="n">
        <v>0</v>
      </c>
      <c r="O2116" t="n">
        <v>0</v>
      </c>
      <c r="P2116" t="n">
        <v>0</v>
      </c>
      <c r="Q2116" t="n">
        <v>0</v>
      </c>
      <c r="R2116" s="2" t="inlineStr"/>
    </row>
    <row r="2117" ht="15" customHeight="1">
      <c r="A2117" t="inlineStr">
        <is>
          <t>A 12682-2024</t>
        </is>
      </c>
      <c r="B2117" s="1" t="n">
        <v>45384</v>
      </c>
      <c r="C2117" s="1" t="n">
        <v>45960</v>
      </c>
      <c r="D2117" t="inlineStr">
        <is>
          <t>VÄSTERNORRLANDS LÄN</t>
        </is>
      </c>
      <c r="E2117" t="inlineStr">
        <is>
          <t>ÖRNSKÖLDSVIK</t>
        </is>
      </c>
      <c r="G2117" t="n">
        <v>1.3</v>
      </c>
      <c r="H2117" t="n">
        <v>0</v>
      </c>
      <c r="I2117" t="n">
        <v>0</v>
      </c>
      <c r="J2117" t="n">
        <v>0</v>
      </c>
      <c r="K2117" t="n">
        <v>0</v>
      </c>
      <c r="L2117" t="n">
        <v>0</v>
      </c>
      <c r="M2117" t="n">
        <v>0</v>
      </c>
      <c r="N2117" t="n">
        <v>0</v>
      </c>
      <c r="O2117" t="n">
        <v>0</v>
      </c>
      <c r="P2117" t="n">
        <v>0</v>
      </c>
      <c r="Q2117" t="n">
        <v>0</v>
      </c>
      <c r="R2117" s="2" t="inlineStr"/>
    </row>
    <row r="2118" ht="15" customHeight="1">
      <c r="A2118" t="inlineStr">
        <is>
          <t>A 41976-2025</t>
        </is>
      </c>
      <c r="B2118" s="1" t="n">
        <v>45903.49787037037</v>
      </c>
      <c r="C2118" s="1" t="n">
        <v>45960</v>
      </c>
      <c r="D2118" t="inlineStr">
        <is>
          <t>VÄSTERNORRLANDS LÄN</t>
        </is>
      </c>
      <c r="E2118" t="inlineStr">
        <is>
          <t>ÖRNSKÖLDSVIK</t>
        </is>
      </c>
      <c r="F2118" t="inlineStr">
        <is>
          <t>Holmen skog AB</t>
        </is>
      </c>
      <c r="G2118" t="n">
        <v>2.6</v>
      </c>
      <c r="H2118" t="n">
        <v>0</v>
      </c>
      <c r="I2118" t="n">
        <v>0</v>
      </c>
      <c r="J2118" t="n">
        <v>0</v>
      </c>
      <c r="K2118" t="n">
        <v>0</v>
      </c>
      <c r="L2118" t="n">
        <v>0</v>
      </c>
      <c r="M2118" t="n">
        <v>0</v>
      </c>
      <c r="N2118" t="n">
        <v>0</v>
      </c>
      <c r="O2118" t="n">
        <v>0</v>
      </c>
      <c r="P2118" t="n">
        <v>0</v>
      </c>
      <c r="Q2118" t="n">
        <v>0</v>
      </c>
      <c r="R2118" s="2" t="inlineStr"/>
    </row>
    <row r="2119" ht="15" customHeight="1">
      <c r="A2119" t="inlineStr">
        <is>
          <t>A 47598-2023</t>
        </is>
      </c>
      <c r="B2119" s="1" t="n">
        <v>45197</v>
      </c>
      <c r="C2119" s="1" t="n">
        <v>45960</v>
      </c>
      <c r="D2119" t="inlineStr">
        <is>
          <t>VÄSTERNORRLANDS LÄN</t>
        </is>
      </c>
      <c r="E2119" t="inlineStr">
        <is>
          <t>ÖRNSKÖLDSVIK</t>
        </is>
      </c>
      <c r="G2119" t="n">
        <v>6.2</v>
      </c>
      <c r="H2119" t="n">
        <v>0</v>
      </c>
      <c r="I2119" t="n">
        <v>0</v>
      </c>
      <c r="J2119" t="n">
        <v>0</v>
      </c>
      <c r="K2119" t="n">
        <v>0</v>
      </c>
      <c r="L2119" t="n">
        <v>0</v>
      </c>
      <c r="M2119" t="n">
        <v>0</v>
      </c>
      <c r="N2119" t="n">
        <v>0</v>
      </c>
      <c r="O2119" t="n">
        <v>0</v>
      </c>
      <c r="P2119" t="n">
        <v>0</v>
      </c>
      <c r="Q2119" t="n">
        <v>0</v>
      </c>
      <c r="R2119" s="2" t="inlineStr"/>
    </row>
    <row r="2120" ht="15" customHeight="1">
      <c r="A2120" t="inlineStr">
        <is>
          <t>A 17099-2023</t>
        </is>
      </c>
      <c r="B2120" s="1" t="n">
        <v>45034</v>
      </c>
      <c r="C2120" s="1" t="n">
        <v>45960</v>
      </c>
      <c r="D2120" t="inlineStr">
        <is>
          <t>VÄSTERNORRLANDS LÄN</t>
        </is>
      </c>
      <c r="E2120" t="inlineStr">
        <is>
          <t>ÖRNSKÖLDSVIK</t>
        </is>
      </c>
      <c r="G2120" t="n">
        <v>0.9</v>
      </c>
      <c r="H2120" t="n">
        <v>0</v>
      </c>
      <c r="I2120" t="n">
        <v>0</v>
      </c>
      <c r="J2120" t="n">
        <v>0</v>
      </c>
      <c r="K2120" t="n">
        <v>0</v>
      </c>
      <c r="L2120" t="n">
        <v>0</v>
      </c>
      <c r="M2120" t="n">
        <v>0</v>
      </c>
      <c r="N2120" t="n">
        <v>0</v>
      </c>
      <c r="O2120" t="n">
        <v>0</v>
      </c>
      <c r="P2120" t="n">
        <v>0</v>
      </c>
      <c r="Q2120" t="n">
        <v>0</v>
      </c>
      <c r="R2120" s="2" t="inlineStr"/>
    </row>
    <row r="2121" ht="15" customHeight="1">
      <c r="A2121" t="inlineStr">
        <is>
          <t>A 50710-2025</t>
        </is>
      </c>
      <c r="B2121" s="1" t="n">
        <v>45946.33462962963</v>
      </c>
      <c r="C2121" s="1" t="n">
        <v>45960</v>
      </c>
      <c r="D2121" t="inlineStr">
        <is>
          <t>VÄSTERNORRLANDS LÄN</t>
        </is>
      </c>
      <c r="E2121" t="inlineStr">
        <is>
          <t>ÖRNSKÖLDSVIK</t>
        </is>
      </c>
      <c r="F2121" t="inlineStr">
        <is>
          <t>Holmen skog AB</t>
        </is>
      </c>
      <c r="G2121" t="n">
        <v>11.1</v>
      </c>
      <c r="H2121" t="n">
        <v>0</v>
      </c>
      <c r="I2121" t="n">
        <v>0</v>
      </c>
      <c r="J2121" t="n">
        <v>0</v>
      </c>
      <c r="K2121" t="n">
        <v>0</v>
      </c>
      <c r="L2121" t="n">
        <v>0</v>
      </c>
      <c r="M2121" t="n">
        <v>0</v>
      </c>
      <c r="N2121" t="n">
        <v>0</v>
      </c>
      <c r="O2121" t="n">
        <v>0</v>
      </c>
      <c r="P2121" t="n">
        <v>0</v>
      </c>
      <c r="Q2121" t="n">
        <v>0</v>
      </c>
      <c r="R2121" s="2" t="inlineStr"/>
    </row>
    <row r="2122" ht="15" customHeight="1">
      <c r="A2122" t="inlineStr">
        <is>
          <t>A 45363-2023</t>
        </is>
      </c>
      <c r="B2122" s="1" t="n">
        <v>45192.55768518519</v>
      </c>
      <c r="C2122" s="1" t="n">
        <v>45960</v>
      </c>
      <c r="D2122" t="inlineStr">
        <is>
          <t>VÄSTERNORRLANDS LÄN</t>
        </is>
      </c>
      <c r="E2122" t="inlineStr">
        <is>
          <t>ÖRNSKÖLDSVIK</t>
        </is>
      </c>
      <c r="G2122" t="n">
        <v>2.9</v>
      </c>
      <c r="H2122" t="n">
        <v>0</v>
      </c>
      <c r="I2122" t="n">
        <v>0</v>
      </c>
      <c r="J2122" t="n">
        <v>0</v>
      </c>
      <c r="K2122" t="n">
        <v>0</v>
      </c>
      <c r="L2122" t="n">
        <v>0</v>
      </c>
      <c r="M2122" t="n">
        <v>0</v>
      </c>
      <c r="N2122" t="n">
        <v>0</v>
      </c>
      <c r="O2122" t="n">
        <v>0</v>
      </c>
      <c r="P2122" t="n">
        <v>0</v>
      </c>
      <c r="Q2122" t="n">
        <v>0</v>
      </c>
      <c r="R2122" s="2" t="inlineStr"/>
    </row>
    <row r="2123" ht="15" customHeight="1">
      <c r="A2123" t="inlineStr">
        <is>
          <t>A 20222-2024</t>
        </is>
      </c>
      <c r="B2123" s="1" t="n">
        <v>45434</v>
      </c>
      <c r="C2123" s="1" t="n">
        <v>45960</v>
      </c>
      <c r="D2123" t="inlineStr">
        <is>
          <t>VÄSTERNORRLANDS LÄN</t>
        </is>
      </c>
      <c r="E2123" t="inlineStr">
        <is>
          <t>ÖRNSKÖLDSVIK</t>
        </is>
      </c>
      <c r="G2123" t="n">
        <v>0.3</v>
      </c>
      <c r="H2123" t="n">
        <v>0</v>
      </c>
      <c r="I2123" t="n">
        <v>0</v>
      </c>
      <c r="J2123" t="n">
        <v>0</v>
      </c>
      <c r="K2123" t="n">
        <v>0</v>
      </c>
      <c r="L2123" t="n">
        <v>0</v>
      </c>
      <c r="M2123" t="n">
        <v>0</v>
      </c>
      <c r="N2123" t="n">
        <v>0</v>
      </c>
      <c r="O2123" t="n">
        <v>0</v>
      </c>
      <c r="P2123" t="n">
        <v>0</v>
      </c>
      <c r="Q2123" t="n">
        <v>0</v>
      </c>
      <c r="R2123" s="2" t="inlineStr"/>
    </row>
    <row r="2124" ht="15" customHeight="1">
      <c r="A2124" t="inlineStr">
        <is>
          <t>A 42160-2025</t>
        </is>
      </c>
      <c r="B2124" s="1" t="n">
        <v>45904.41231481481</v>
      </c>
      <c r="C2124" s="1" t="n">
        <v>45960</v>
      </c>
      <c r="D2124" t="inlineStr">
        <is>
          <t>VÄSTERNORRLANDS LÄN</t>
        </is>
      </c>
      <c r="E2124" t="inlineStr">
        <is>
          <t>ÖRNSKÖLDSVIK</t>
        </is>
      </c>
      <c r="F2124" t="inlineStr">
        <is>
          <t>Holmen skog AB</t>
        </is>
      </c>
      <c r="G2124" t="n">
        <v>3</v>
      </c>
      <c r="H2124" t="n">
        <v>0</v>
      </c>
      <c r="I2124" t="n">
        <v>0</v>
      </c>
      <c r="J2124" t="n">
        <v>0</v>
      </c>
      <c r="K2124" t="n">
        <v>0</v>
      </c>
      <c r="L2124" t="n">
        <v>0</v>
      </c>
      <c r="M2124" t="n">
        <v>0</v>
      </c>
      <c r="N2124" t="n">
        <v>0</v>
      </c>
      <c r="O2124" t="n">
        <v>0</v>
      </c>
      <c r="P2124" t="n">
        <v>0</v>
      </c>
      <c r="Q2124" t="n">
        <v>0</v>
      </c>
      <c r="R2124" s="2" t="inlineStr"/>
    </row>
    <row r="2125" ht="15" customHeight="1">
      <c r="A2125" t="inlineStr">
        <is>
          <t>A 42164-2025</t>
        </is>
      </c>
      <c r="B2125" s="1" t="n">
        <v>45904.42023148148</v>
      </c>
      <c r="C2125" s="1" t="n">
        <v>45960</v>
      </c>
      <c r="D2125" t="inlineStr">
        <is>
          <t>VÄSTERNORRLANDS LÄN</t>
        </is>
      </c>
      <c r="E2125" t="inlineStr">
        <is>
          <t>ÖRNSKÖLDSVIK</t>
        </is>
      </c>
      <c r="F2125" t="inlineStr">
        <is>
          <t>Holmen skog AB</t>
        </is>
      </c>
      <c r="G2125" t="n">
        <v>0.5</v>
      </c>
      <c r="H2125" t="n">
        <v>0</v>
      </c>
      <c r="I2125" t="n">
        <v>0</v>
      </c>
      <c r="J2125" t="n">
        <v>0</v>
      </c>
      <c r="K2125" t="n">
        <v>0</v>
      </c>
      <c r="L2125" t="n">
        <v>0</v>
      </c>
      <c r="M2125" t="n">
        <v>0</v>
      </c>
      <c r="N2125" t="n">
        <v>0</v>
      </c>
      <c r="O2125" t="n">
        <v>0</v>
      </c>
      <c r="P2125" t="n">
        <v>0</v>
      </c>
      <c r="Q2125" t="n">
        <v>0</v>
      </c>
      <c r="R2125" s="2" t="inlineStr"/>
    </row>
    <row r="2126" ht="15" customHeight="1">
      <c r="A2126" t="inlineStr">
        <is>
          <t>A 51229-2025</t>
        </is>
      </c>
      <c r="B2126" s="1" t="n">
        <v>45947.66895833334</v>
      </c>
      <c r="C2126" s="1" t="n">
        <v>45960</v>
      </c>
      <c r="D2126" t="inlineStr">
        <is>
          <t>VÄSTERNORRLANDS LÄN</t>
        </is>
      </c>
      <c r="E2126" t="inlineStr">
        <is>
          <t>ÖRNSKÖLDSVIK</t>
        </is>
      </c>
      <c r="G2126" t="n">
        <v>2.2</v>
      </c>
      <c r="H2126" t="n">
        <v>0</v>
      </c>
      <c r="I2126" t="n">
        <v>0</v>
      </c>
      <c r="J2126" t="n">
        <v>0</v>
      </c>
      <c r="K2126" t="n">
        <v>0</v>
      </c>
      <c r="L2126" t="n">
        <v>0</v>
      </c>
      <c r="M2126" t="n">
        <v>0</v>
      </c>
      <c r="N2126" t="n">
        <v>0</v>
      </c>
      <c r="O2126" t="n">
        <v>0</v>
      </c>
      <c r="P2126" t="n">
        <v>0</v>
      </c>
      <c r="Q2126" t="n">
        <v>0</v>
      </c>
      <c r="R2126" s="2" t="inlineStr"/>
    </row>
    <row r="2127" ht="15" customHeight="1">
      <c r="A2127" t="inlineStr">
        <is>
          <t>A 51008-2025</t>
        </is>
      </c>
      <c r="B2127" s="1" t="n">
        <v>45947.37548611111</v>
      </c>
      <c r="C2127" s="1" t="n">
        <v>45960</v>
      </c>
      <c r="D2127" t="inlineStr">
        <is>
          <t>VÄSTERNORRLANDS LÄN</t>
        </is>
      </c>
      <c r="E2127" t="inlineStr">
        <is>
          <t>ÖRNSKÖLDSVIK</t>
        </is>
      </c>
      <c r="G2127" t="n">
        <v>0.9</v>
      </c>
      <c r="H2127" t="n">
        <v>0</v>
      </c>
      <c r="I2127" t="n">
        <v>0</v>
      </c>
      <c r="J2127" t="n">
        <v>0</v>
      </c>
      <c r="K2127" t="n">
        <v>0</v>
      </c>
      <c r="L2127" t="n">
        <v>0</v>
      </c>
      <c r="M2127" t="n">
        <v>0</v>
      </c>
      <c r="N2127" t="n">
        <v>0</v>
      </c>
      <c r="O2127" t="n">
        <v>0</v>
      </c>
      <c r="P2127" t="n">
        <v>0</v>
      </c>
      <c r="Q2127" t="n">
        <v>0</v>
      </c>
      <c r="R2127" s="2" t="inlineStr"/>
    </row>
    <row r="2128" ht="15" customHeight="1">
      <c r="A2128" t="inlineStr">
        <is>
          <t>A 60511-2021</t>
        </is>
      </c>
      <c r="B2128" s="1" t="n">
        <v>44495</v>
      </c>
      <c r="C2128" s="1" t="n">
        <v>45960</v>
      </c>
      <c r="D2128" t="inlineStr">
        <is>
          <t>VÄSTERNORRLANDS LÄN</t>
        </is>
      </c>
      <c r="E2128" t="inlineStr">
        <is>
          <t>ÖRNSKÖLDSVIK</t>
        </is>
      </c>
      <c r="G2128" t="n">
        <v>0.8</v>
      </c>
      <c r="H2128" t="n">
        <v>0</v>
      </c>
      <c r="I2128" t="n">
        <v>0</v>
      </c>
      <c r="J2128" t="n">
        <v>0</v>
      </c>
      <c r="K2128" t="n">
        <v>0</v>
      </c>
      <c r="L2128" t="n">
        <v>0</v>
      </c>
      <c r="M2128" t="n">
        <v>0</v>
      </c>
      <c r="N2128" t="n">
        <v>0</v>
      </c>
      <c r="O2128" t="n">
        <v>0</v>
      </c>
      <c r="P2128" t="n">
        <v>0</v>
      </c>
      <c r="Q2128" t="n">
        <v>0</v>
      </c>
      <c r="R2128" s="2" t="inlineStr"/>
    </row>
    <row r="2129" ht="15" customHeight="1">
      <c r="A2129" t="inlineStr">
        <is>
          <t>A 21133-2024</t>
        </is>
      </c>
      <c r="B2129" s="1" t="n">
        <v>45440.37265046296</v>
      </c>
      <c r="C2129" s="1" t="n">
        <v>45960</v>
      </c>
      <c r="D2129" t="inlineStr">
        <is>
          <t>VÄSTERNORRLANDS LÄN</t>
        </is>
      </c>
      <c r="E2129" t="inlineStr">
        <is>
          <t>ÖRNSKÖLDSVIK</t>
        </is>
      </c>
      <c r="G2129" t="n">
        <v>0.8</v>
      </c>
      <c r="H2129" t="n">
        <v>0</v>
      </c>
      <c r="I2129" t="n">
        <v>0</v>
      </c>
      <c r="J2129" t="n">
        <v>0</v>
      </c>
      <c r="K2129" t="n">
        <v>0</v>
      </c>
      <c r="L2129" t="n">
        <v>0</v>
      </c>
      <c r="M2129" t="n">
        <v>0</v>
      </c>
      <c r="N2129" t="n">
        <v>0</v>
      </c>
      <c r="O2129" t="n">
        <v>0</v>
      </c>
      <c r="P2129" t="n">
        <v>0</v>
      </c>
      <c r="Q2129" t="n">
        <v>0</v>
      </c>
      <c r="R2129" s="2" t="inlineStr"/>
    </row>
    <row r="2130" ht="15" customHeight="1">
      <c r="A2130" t="inlineStr">
        <is>
          <t>A 51114-2025</t>
        </is>
      </c>
      <c r="B2130" s="1" t="n">
        <v>45947.51740740741</v>
      </c>
      <c r="C2130" s="1" t="n">
        <v>45960</v>
      </c>
      <c r="D2130" t="inlineStr">
        <is>
          <t>VÄSTERNORRLANDS LÄN</t>
        </is>
      </c>
      <c r="E2130" t="inlineStr">
        <is>
          <t>ÖRNSKÖLDSVIK</t>
        </is>
      </c>
      <c r="G2130" t="n">
        <v>1.1</v>
      </c>
      <c r="H2130" t="n">
        <v>0</v>
      </c>
      <c r="I2130" t="n">
        <v>0</v>
      </c>
      <c r="J2130" t="n">
        <v>0</v>
      </c>
      <c r="K2130" t="n">
        <v>0</v>
      </c>
      <c r="L2130" t="n">
        <v>0</v>
      </c>
      <c r="M2130" t="n">
        <v>0</v>
      </c>
      <c r="N2130" t="n">
        <v>0</v>
      </c>
      <c r="O2130" t="n">
        <v>0</v>
      </c>
      <c r="P2130" t="n">
        <v>0</v>
      </c>
      <c r="Q2130" t="n">
        <v>0</v>
      </c>
      <c r="R2130" s="2" t="inlineStr"/>
    </row>
    <row r="2131" ht="15" customHeight="1">
      <c r="A2131" t="inlineStr">
        <is>
          <t>A 61195-2024</t>
        </is>
      </c>
      <c r="B2131" s="1" t="n">
        <v>45645.63046296296</v>
      </c>
      <c r="C2131" s="1" t="n">
        <v>45960</v>
      </c>
      <c r="D2131" t="inlineStr">
        <is>
          <t>VÄSTERNORRLANDS LÄN</t>
        </is>
      </c>
      <c r="E2131" t="inlineStr">
        <is>
          <t>ÖRNSKÖLDSVIK</t>
        </is>
      </c>
      <c r="F2131" t="inlineStr">
        <is>
          <t>Holmen skog AB</t>
        </is>
      </c>
      <c r="G2131" t="n">
        <v>9.5</v>
      </c>
      <c r="H2131" t="n">
        <v>0</v>
      </c>
      <c r="I2131" t="n">
        <v>0</v>
      </c>
      <c r="J2131" t="n">
        <v>0</v>
      </c>
      <c r="K2131" t="n">
        <v>0</v>
      </c>
      <c r="L2131" t="n">
        <v>0</v>
      </c>
      <c r="M2131" t="n">
        <v>0</v>
      </c>
      <c r="N2131" t="n">
        <v>0</v>
      </c>
      <c r="O2131" t="n">
        <v>0</v>
      </c>
      <c r="P2131" t="n">
        <v>0</v>
      </c>
      <c r="Q2131" t="n">
        <v>0</v>
      </c>
      <c r="R2131" s="2" t="inlineStr"/>
    </row>
    <row r="2132" ht="15" customHeight="1">
      <c r="A2132" t="inlineStr">
        <is>
          <t>A 50904-2025</t>
        </is>
      </c>
      <c r="B2132" s="1" t="n">
        <v>45946.6493287037</v>
      </c>
      <c r="C2132" s="1" t="n">
        <v>45960</v>
      </c>
      <c r="D2132" t="inlineStr">
        <is>
          <t>VÄSTERNORRLANDS LÄN</t>
        </is>
      </c>
      <c r="E2132" t="inlineStr">
        <is>
          <t>ÖRNSKÖLDSVIK</t>
        </is>
      </c>
      <c r="F2132" t="inlineStr">
        <is>
          <t>Holmen skog AB</t>
        </is>
      </c>
      <c r="G2132" t="n">
        <v>3.9</v>
      </c>
      <c r="H2132" t="n">
        <v>0</v>
      </c>
      <c r="I2132" t="n">
        <v>0</v>
      </c>
      <c r="J2132" t="n">
        <v>0</v>
      </c>
      <c r="K2132" t="n">
        <v>0</v>
      </c>
      <c r="L2132" t="n">
        <v>0</v>
      </c>
      <c r="M2132" t="n">
        <v>0</v>
      </c>
      <c r="N2132" t="n">
        <v>0</v>
      </c>
      <c r="O2132" t="n">
        <v>0</v>
      </c>
      <c r="P2132" t="n">
        <v>0</v>
      </c>
      <c r="Q2132" t="n">
        <v>0</v>
      </c>
      <c r="R2132" s="2" t="inlineStr"/>
    </row>
    <row r="2133" ht="15" customHeight="1">
      <c r="A2133" t="inlineStr">
        <is>
          <t>A 42450-2025</t>
        </is>
      </c>
      <c r="B2133" s="1" t="n">
        <v>45905.44320601852</v>
      </c>
      <c r="C2133" s="1" t="n">
        <v>45960</v>
      </c>
      <c r="D2133" t="inlineStr">
        <is>
          <t>VÄSTERNORRLANDS LÄN</t>
        </is>
      </c>
      <c r="E2133" t="inlineStr">
        <is>
          <t>ÖRNSKÖLDSVIK</t>
        </is>
      </c>
      <c r="G2133" t="n">
        <v>0.5</v>
      </c>
      <c r="H2133" t="n">
        <v>0</v>
      </c>
      <c r="I2133" t="n">
        <v>0</v>
      </c>
      <c r="J2133" t="n">
        <v>0</v>
      </c>
      <c r="K2133" t="n">
        <v>0</v>
      </c>
      <c r="L2133" t="n">
        <v>0</v>
      </c>
      <c r="M2133" t="n">
        <v>0</v>
      </c>
      <c r="N2133" t="n">
        <v>0</v>
      </c>
      <c r="O2133" t="n">
        <v>0</v>
      </c>
      <c r="P2133" t="n">
        <v>0</v>
      </c>
      <c r="Q2133" t="n">
        <v>0</v>
      </c>
      <c r="R2133" s="2" t="inlineStr"/>
    </row>
    <row r="2134" ht="15" customHeight="1">
      <c r="A2134" t="inlineStr">
        <is>
          <t>A 42451-2025</t>
        </is>
      </c>
      <c r="B2134" s="1" t="n">
        <v>45905.44340277778</v>
      </c>
      <c r="C2134" s="1" t="n">
        <v>45960</v>
      </c>
      <c r="D2134" t="inlineStr">
        <is>
          <t>VÄSTERNORRLANDS LÄN</t>
        </is>
      </c>
      <c r="E2134" t="inlineStr">
        <is>
          <t>ÖRNSKÖLDSVIK</t>
        </is>
      </c>
      <c r="G2134" t="n">
        <v>5.4</v>
      </c>
      <c r="H2134" t="n">
        <v>0</v>
      </c>
      <c r="I2134" t="n">
        <v>0</v>
      </c>
      <c r="J2134" t="n">
        <v>0</v>
      </c>
      <c r="K2134" t="n">
        <v>0</v>
      </c>
      <c r="L2134" t="n">
        <v>0</v>
      </c>
      <c r="M2134" t="n">
        <v>0</v>
      </c>
      <c r="N2134" t="n">
        <v>0</v>
      </c>
      <c r="O2134" t="n">
        <v>0</v>
      </c>
      <c r="P2134" t="n">
        <v>0</v>
      </c>
      <c r="Q2134" t="n">
        <v>0</v>
      </c>
      <c r="R2134" s="2" t="inlineStr"/>
    </row>
    <row r="2135" ht="15" customHeight="1">
      <c r="A2135" t="inlineStr">
        <is>
          <t>A 23346-2024</t>
        </is>
      </c>
      <c r="B2135" s="1" t="n">
        <v>45453.51660879629</v>
      </c>
      <c r="C2135" s="1" t="n">
        <v>45960</v>
      </c>
      <c r="D2135" t="inlineStr">
        <is>
          <t>VÄSTERNORRLANDS LÄN</t>
        </is>
      </c>
      <c r="E2135" t="inlineStr">
        <is>
          <t>ÖRNSKÖLDSVIK</t>
        </is>
      </c>
      <c r="G2135" t="n">
        <v>1.7</v>
      </c>
      <c r="H2135" t="n">
        <v>0</v>
      </c>
      <c r="I2135" t="n">
        <v>0</v>
      </c>
      <c r="J2135" t="n">
        <v>0</v>
      </c>
      <c r="K2135" t="n">
        <v>0</v>
      </c>
      <c r="L2135" t="n">
        <v>0</v>
      </c>
      <c r="M2135" t="n">
        <v>0</v>
      </c>
      <c r="N2135" t="n">
        <v>0</v>
      </c>
      <c r="O2135" t="n">
        <v>0</v>
      </c>
      <c r="P2135" t="n">
        <v>0</v>
      </c>
      <c r="Q2135" t="n">
        <v>0</v>
      </c>
      <c r="R2135" s="2" t="inlineStr"/>
    </row>
    <row r="2136" ht="15" customHeight="1">
      <c r="A2136" t="inlineStr">
        <is>
          <t>A 33922-2023</t>
        </is>
      </c>
      <c r="B2136" s="1" t="n">
        <v>45122</v>
      </c>
      <c r="C2136" s="1" t="n">
        <v>45960</v>
      </c>
      <c r="D2136" t="inlineStr">
        <is>
          <t>VÄSTERNORRLANDS LÄN</t>
        </is>
      </c>
      <c r="E2136" t="inlineStr">
        <is>
          <t>ÖRNSKÖLDSVIK</t>
        </is>
      </c>
      <c r="G2136" t="n">
        <v>1.3</v>
      </c>
      <c r="H2136" t="n">
        <v>0</v>
      </c>
      <c r="I2136" t="n">
        <v>0</v>
      </c>
      <c r="J2136" t="n">
        <v>0</v>
      </c>
      <c r="K2136" t="n">
        <v>0</v>
      </c>
      <c r="L2136" t="n">
        <v>0</v>
      </c>
      <c r="M2136" t="n">
        <v>0</v>
      </c>
      <c r="N2136" t="n">
        <v>0</v>
      </c>
      <c r="O2136" t="n">
        <v>0</v>
      </c>
      <c r="P2136" t="n">
        <v>0</v>
      </c>
      <c r="Q2136" t="n">
        <v>0</v>
      </c>
      <c r="R2136" s="2" t="inlineStr"/>
    </row>
    <row r="2137" ht="15" customHeight="1">
      <c r="A2137" t="inlineStr">
        <is>
          <t>A 19519-2023</t>
        </is>
      </c>
      <c r="B2137" s="1" t="n">
        <v>45050</v>
      </c>
      <c r="C2137" s="1" t="n">
        <v>45960</v>
      </c>
      <c r="D2137" t="inlineStr">
        <is>
          <t>VÄSTERNORRLANDS LÄN</t>
        </is>
      </c>
      <c r="E2137" t="inlineStr">
        <is>
          <t>ÖRNSKÖLDSVIK</t>
        </is>
      </c>
      <c r="G2137" t="n">
        <v>2.3</v>
      </c>
      <c r="H2137" t="n">
        <v>0</v>
      </c>
      <c r="I2137" t="n">
        <v>0</v>
      </c>
      <c r="J2137" t="n">
        <v>0</v>
      </c>
      <c r="K2137" t="n">
        <v>0</v>
      </c>
      <c r="L2137" t="n">
        <v>0</v>
      </c>
      <c r="M2137" t="n">
        <v>0</v>
      </c>
      <c r="N2137" t="n">
        <v>0</v>
      </c>
      <c r="O2137" t="n">
        <v>0</v>
      </c>
      <c r="P2137" t="n">
        <v>0</v>
      </c>
      <c r="Q2137" t="n">
        <v>0</v>
      </c>
      <c r="R2137" s="2" t="inlineStr"/>
    </row>
    <row r="2138" ht="15" customHeight="1">
      <c r="A2138" t="inlineStr">
        <is>
          <t>A 39079-2023</t>
        </is>
      </c>
      <c r="B2138" s="1" t="n">
        <v>45163.95831018518</v>
      </c>
      <c r="C2138" s="1" t="n">
        <v>45960</v>
      </c>
      <c r="D2138" t="inlineStr">
        <is>
          <t>VÄSTERNORRLANDS LÄN</t>
        </is>
      </c>
      <c r="E2138" t="inlineStr">
        <is>
          <t>ÖRNSKÖLDSVIK</t>
        </is>
      </c>
      <c r="F2138" t="inlineStr">
        <is>
          <t>SCA</t>
        </is>
      </c>
      <c r="G2138" t="n">
        <v>9</v>
      </c>
      <c r="H2138" t="n">
        <v>0</v>
      </c>
      <c r="I2138" t="n">
        <v>0</v>
      </c>
      <c r="J2138" t="n">
        <v>0</v>
      </c>
      <c r="K2138" t="n">
        <v>0</v>
      </c>
      <c r="L2138" t="n">
        <v>0</v>
      </c>
      <c r="M2138" t="n">
        <v>0</v>
      </c>
      <c r="N2138" t="n">
        <v>0</v>
      </c>
      <c r="O2138" t="n">
        <v>0</v>
      </c>
      <c r="P2138" t="n">
        <v>0</v>
      </c>
      <c r="Q2138" t="n">
        <v>0</v>
      </c>
      <c r="R2138" s="2" t="inlineStr"/>
    </row>
    <row r="2139" ht="15" customHeight="1">
      <c r="A2139" t="inlineStr">
        <is>
          <t>A 16193-2023</t>
        </is>
      </c>
      <c r="B2139" s="1" t="n">
        <v>45027.94125</v>
      </c>
      <c r="C2139" s="1" t="n">
        <v>45960</v>
      </c>
      <c r="D2139" t="inlineStr">
        <is>
          <t>VÄSTERNORRLANDS LÄN</t>
        </is>
      </c>
      <c r="E2139" t="inlineStr">
        <is>
          <t>ÖRNSKÖLDSVIK</t>
        </is>
      </c>
      <c r="F2139" t="inlineStr">
        <is>
          <t>SCA</t>
        </is>
      </c>
      <c r="G2139" t="n">
        <v>2.3</v>
      </c>
      <c r="H2139" t="n">
        <v>0</v>
      </c>
      <c r="I2139" t="n">
        <v>0</v>
      </c>
      <c r="J2139" t="n">
        <v>0</v>
      </c>
      <c r="K2139" t="n">
        <v>0</v>
      </c>
      <c r="L2139" t="n">
        <v>0</v>
      </c>
      <c r="M2139" t="n">
        <v>0</v>
      </c>
      <c r="N2139" t="n">
        <v>0</v>
      </c>
      <c r="O2139" t="n">
        <v>0</v>
      </c>
      <c r="P2139" t="n">
        <v>0</v>
      </c>
      <c r="Q2139" t="n">
        <v>0</v>
      </c>
      <c r="R2139" s="2" t="inlineStr"/>
    </row>
    <row r="2140" ht="15" customHeight="1">
      <c r="A2140" t="inlineStr">
        <is>
          <t>A 28763-2024</t>
        </is>
      </c>
      <c r="B2140" s="1" t="n">
        <v>45478.59087962963</v>
      </c>
      <c r="C2140" s="1" t="n">
        <v>45960</v>
      </c>
      <c r="D2140" t="inlineStr">
        <is>
          <t>VÄSTERNORRLANDS LÄN</t>
        </is>
      </c>
      <c r="E2140" t="inlineStr">
        <is>
          <t>ÖRNSKÖLDSVIK</t>
        </is>
      </c>
      <c r="F2140" t="inlineStr">
        <is>
          <t>Holmen skog AB</t>
        </is>
      </c>
      <c r="G2140" t="n">
        <v>4.6</v>
      </c>
      <c r="H2140" t="n">
        <v>0</v>
      </c>
      <c r="I2140" t="n">
        <v>0</v>
      </c>
      <c r="J2140" t="n">
        <v>0</v>
      </c>
      <c r="K2140" t="n">
        <v>0</v>
      </c>
      <c r="L2140" t="n">
        <v>0</v>
      </c>
      <c r="M2140" t="n">
        <v>0</v>
      </c>
      <c r="N2140" t="n">
        <v>0</v>
      </c>
      <c r="O2140" t="n">
        <v>0</v>
      </c>
      <c r="P2140" t="n">
        <v>0</v>
      </c>
      <c r="Q2140" t="n">
        <v>0</v>
      </c>
      <c r="R2140" s="2" t="inlineStr"/>
    </row>
    <row r="2141" ht="15" customHeight="1">
      <c r="A2141" t="inlineStr">
        <is>
          <t>A 20765-2025</t>
        </is>
      </c>
      <c r="B2141" s="1" t="n">
        <v>45776.57975694445</v>
      </c>
      <c r="C2141" s="1" t="n">
        <v>45960</v>
      </c>
      <c r="D2141" t="inlineStr">
        <is>
          <t>VÄSTERNORRLANDS LÄN</t>
        </is>
      </c>
      <c r="E2141" t="inlineStr">
        <is>
          <t>ÖRNSKÖLDSVIK</t>
        </is>
      </c>
      <c r="G2141" t="n">
        <v>20</v>
      </c>
      <c r="H2141" t="n">
        <v>0</v>
      </c>
      <c r="I2141" t="n">
        <v>0</v>
      </c>
      <c r="J2141" t="n">
        <v>0</v>
      </c>
      <c r="K2141" t="n">
        <v>0</v>
      </c>
      <c r="L2141" t="n">
        <v>0</v>
      </c>
      <c r="M2141" t="n">
        <v>0</v>
      </c>
      <c r="N2141" t="n">
        <v>0</v>
      </c>
      <c r="O2141" t="n">
        <v>0</v>
      </c>
      <c r="P2141" t="n">
        <v>0</v>
      </c>
      <c r="Q2141" t="n">
        <v>0</v>
      </c>
      <c r="R2141" s="2" t="inlineStr"/>
    </row>
    <row r="2142" ht="15" customHeight="1">
      <c r="A2142" t="inlineStr">
        <is>
          <t>A 42419-2025</t>
        </is>
      </c>
      <c r="B2142" s="1" t="n">
        <v>45905</v>
      </c>
      <c r="C2142" s="1" t="n">
        <v>45960</v>
      </c>
      <c r="D2142" t="inlineStr">
        <is>
          <t>VÄSTERNORRLANDS LÄN</t>
        </is>
      </c>
      <c r="E2142" t="inlineStr">
        <is>
          <t>ÖRNSKÖLDSVIK</t>
        </is>
      </c>
      <c r="G2142" t="n">
        <v>2.6</v>
      </c>
      <c r="H2142" t="n">
        <v>0</v>
      </c>
      <c r="I2142" t="n">
        <v>0</v>
      </c>
      <c r="J2142" t="n">
        <v>0</v>
      </c>
      <c r="K2142" t="n">
        <v>0</v>
      </c>
      <c r="L2142" t="n">
        <v>0</v>
      </c>
      <c r="M2142" t="n">
        <v>0</v>
      </c>
      <c r="N2142" t="n">
        <v>0</v>
      </c>
      <c r="O2142" t="n">
        <v>0</v>
      </c>
      <c r="P2142" t="n">
        <v>0</v>
      </c>
      <c r="Q2142" t="n">
        <v>0</v>
      </c>
      <c r="R2142" s="2" t="inlineStr"/>
    </row>
    <row r="2143" ht="15" customHeight="1">
      <c r="A2143" t="inlineStr">
        <is>
          <t>A 21304-2021</t>
        </is>
      </c>
      <c r="B2143" s="1" t="n">
        <v>44320</v>
      </c>
      <c r="C2143" s="1" t="n">
        <v>45960</v>
      </c>
      <c r="D2143" t="inlineStr">
        <is>
          <t>VÄSTERNORRLANDS LÄN</t>
        </is>
      </c>
      <c r="E2143" t="inlineStr">
        <is>
          <t>ÖRNSKÖLDSVIK</t>
        </is>
      </c>
      <c r="G2143" t="n">
        <v>6.1</v>
      </c>
      <c r="H2143" t="n">
        <v>0</v>
      </c>
      <c r="I2143" t="n">
        <v>0</v>
      </c>
      <c r="J2143" t="n">
        <v>0</v>
      </c>
      <c r="K2143" t="n">
        <v>0</v>
      </c>
      <c r="L2143" t="n">
        <v>0</v>
      </c>
      <c r="M2143" t="n">
        <v>0</v>
      </c>
      <c r="N2143" t="n">
        <v>0</v>
      </c>
      <c r="O2143" t="n">
        <v>0</v>
      </c>
      <c r="P2143" t="n">
        <v>0</v>
      </c>
      <c r="Q2143" t="n">
        <v>0</v>
      </c>
      <c r="R2143" s="2" t="inlineStr"/>
    </row>
    <row r="2144" ht="15" customHeight="1">
      <c r="A2144" t="inlineStr">
        <is>
          <t>A 42568-2025</t>
        </is>
      </c>
      <c r="B2144" s="1" t="n">
        <v>45905.60607638889</v>
      </c>
      <c r="C2144" s="1" t="n">
        <v>45960</v>
      </c>
      <c r="D2144" t="inlineStr">
        <is>
          <t>VÄSTERNORRLANDS LÄN</t>
        </is>
      </c>
      <c r="E2144" t="inlineStr">
        <is>
          <t>ÖRNSKÖLDSVIK</t>
        </is>
      </c>
      <c r="F2144" t="inlineStr">
        <is>
          <t>Holmen skog AB</t>
        </is>
      </c>
      <c r="G2144" t="n">
        <v>0.7</v>
      </c>
      <c r="H2144" t="n">
        <v>0</v>
      </c>
      <c r="I2144" t="n">
        <v>0</v>
      </c>
      <c r="J2144" t="n">
        <v>0</v>
      </c>
      <c r="K2144" t="n">
        <v>0</v>
      </c>
      <c r="L2144" t="n">
        <v>0</v>
      </c>
      <c r="M2144" t="n">
        <v>0</v>
      </c>
      <c r="N2144" t="n">
        <v>0</v>
      </c>
      <c r="O2144" t="n">
        <v>0</v>
      </c>
      <c r="P2144" t="n">
        <v>0</v>
      </c>
      <c r="Q2144" t="n">
        <v>0</v>
      </c>
      <c r="R2144" s="2" t="inlineStr"/>
    </row>
    <row r="2145" ht="15" customHeight="1">
      <c r="A2145" t="inlineStr">
        <is>
          <t>A 42326-2025</t>
        </is>
      </c>
      <c r="B2145" s="1" t="n">
        <v>45904.68515046296</v>
      </c>
      <c r="C2145" s="1" t="n">
        <v>45960</v>
      </c>
      <c r="D2145" t="inlineStr">
        <is>
          <t>VÄSTERNORRLANDS LÄN</t>
        </is>
      </c>
      <c r="E2145" t="inlineStr">
        <is>
          <t>ÖRNSKÖLDSVIK</t>
        </is>
      </c>
      <c r="F2145" t="inlineStr">
        <is>
          <t>Holmen skog AB</t>
        </is>
      </c>
      <c r="G2145" t="n">
        <v>4.4</v>
      </c>
      <c r="H2145" t="n">
        <v>0</v>
      </c>
      <c r="I2145" t="n">
        <v>0</v>
      </c>
      <c r="J2145" t="n">
        <v>0</v>
      </c>
      <c r="K2145" t="n">
        <v>0</v>
      </c>
      <c r="L2145" t="n">
        <v>0</v>
      </c>
      <c r="M2145" t="n">
        <v>0</v>
      </c>
      <c r="N2145" t="n">
        <v>0</v>
      </c>
      <c r="O2145" t="n">
        <v>0</v>
      </c>
      <c r="P2145" t="n">
        <v>0</v>
      </c>
      <c r="Q2145" t="n">
        <v>0</v>
      </c>
      <c r="R2145" s="2" t="inlineStr"/>
    </row>
    <row r="2146" ht="15" customHeight="1">
      <c r="A2146" t="inlineStr">
        <is>
          <t>A 42594-2025</t>
        </is>
      </c>
      <c r="B2146" s="1" t="n">
        <v>45905.65270833333</v>
      </c>
      <c r="C2146" s="1" t="n">
        <v>45960</v>
      </c>
      <c r="D2146" t="inlineStr">
        <is>
          <t>VÄSTERNORRLANDS LÄN</t>
        </is>
      </c>
      <c r="E2146" t="inlineStr">
        <is>
          <t>ÖRNSKÖLDSVIK</t>
        </is>
      </c>
      <c r="F2146" t="inlineStr">
        <is>
          <t>Holmen skog AB</t>
        </is>
      </c>
      <c r="G2146" t="n">
        <v>6.6</v>
      </c>
      <c r="H2146" t="n">
        <v>0</v>
      </c>
      <c r="I2146" t="n">
        <v>0</v>
      </c>
      <c r="J2146" t="n">
        <v>0</v>
      </c>
      <c r="K2146" t="n">
        <v>0</v>
      </c>
      <c r="L2146" t="n">
        <v>0</v>
      </c>
      <c r="M2146" t="n">
        <v>0</v>
      </c>
      <c r="N2146" t="n">
        <v>0</v>
      </c>
      <c r="O2146" t="n">
        <v>0</v>
      </c>
      <c r="P2146" t="n">
        <v>0</v>
      </c>
      <c r="Q2146" t="n">
        <v>0</v>
      </c>
      <c r="R2146" s="2" t="inlineStr"/>
    </row>
    <row r="2147" ht="15" customHeight="1">
      <c r="A2147" t="inlineStr">
        <is>
          <t>A 51004-2025</t>
        </is>
      </c>
      <c r="B2147" s="1" t="n">
        <v>45947.36502314815</v>
      </c>
      <c r="C2147" s="1" t="n">
        <v>45960</v>
      </c>
      <c r="D2147" t="inlineStr">
        <is>
          <t>VÄSTERNORRLANDS LÄN</t>
        </is>
      </c>
      <c r="E2147" t="inlineStr">
        <is>
          <t>ÖRNSKÖLDSVIK</t>
        </is>
      </c>
      <c r="F2147" t="inlineStr">
        <is>
          <t>SCA</t>
        </is>
      </c>
      <c r="G2147" t="n">
        <v>1.8</v>
      </c>
      <c r="H2147" t="n">
        <v>0</v>
      </c>
      <c r="I2147" t="n">
        <v>0</v>
      </c>
      <c r="J2147" t="n">
        <v>0</v>
      </c>
      <c r="K2147" t="n">
        <v>0</v>
      </c>
      <c r="L2147" t="n">
        <v>0</v>
      </c>
      <c r="M2147" t="n">
        <v>0</v>
      </c>
      <c r="N2147" t="n">
        <v>0</v>
      </c>
      <c r="O2147" t="n">
        <v>0</v>
      </c>
      <c r="P2147" t="n">
        <v>0</v>
      </c>
      <c r="Q2147" t="n">
        <v>0</v>
      </c>
      <c r="R2147" s="2" t="inlineStr"/>
    </row>
    <row r="2148" ht="15" customHeight="1">
      <c r="A2148" t="inlineStr">
        <is>
          <t>A 42254-2025</t>
        </is>
      </c>
      <c r="B2148" s="1" t="n">
        <v>45904.58797453704</v>
      </c>
      <c r="C2148" s="1" t="n">
        <v>45960</v>
      </c>
      <c r="D2148" t="inlineStr">
        <is>
          <t>VÄSTERNORRLANDS LÄN</t>
        </is>
      </c>
      <c r="E2148" t="inlineStr">
        <is>
          <t>ÖRNSKÖLDSVIK</t>
        </is>
      </c>
      <c r="F2148" t="inlineStr">
        <is>
          <t>Holmen skog AB</t>
        </is>
      </c>
      <c r="G2148" t="n">
        <v>2.1</v>
      </c>
      <c r="H2148" t="n">
        <v>0</v>
      </c>
      <c r="I2148" t="n">
        <v>0</v>
      </c>
      <c r="J2148" t="n">
        <v>0</v>
      </c>
      <c r="K2148" t="n">
        <v>0</v>
      </c>
      <c r="L2148" t="n">
        <v>0</v>
      </c>
      <c r="M2148" t="n">
        <v>0</v>
      </c>
      <c r="N2148" t="n">
        <v>0</v>
      </c>
      <c r="O2148" t="n">
        <v>0</v>
      </c>
      <c r="P2148" t="n">
        <v>0</v>
      </c>
      <c r="Q2148" t="n">
        <v>0</v>
      </c>
      <c r="R2148" s="2" t="inlineStr"/>
    </row>
    <row r="2149" ht="15" customHeight="1">
      <c r="A2149" t="inlineStr">
        <is>
          <t>A 51170-2025</t>
        </is>
      </c>
      <c r="B2149" s="1" t="n">
        <v>45947.60293981482</v>
      </c>
      <c r="C2149" s="1" t="n">
        <v>45960</v>
      </c>
      <c r="D2149" t="inlineStr">
        <is>
          <t>VÄSTERNORRLANDS LÄN</t>
        </is>
      </c>
      <c r="E2149" t="inlineStr">
        <is>
          <t>ÖRNSKÖLDSVIK</t>
        </is>
      </c>
      <c r="F2149" t="inlineStr">
        <is>
          <t>Holmen skog AB</t>
        </is>
      </c>
      <c r="G2149" t="n">
        <v>4.8</v>
      </c>
      <c r="H2149" t="n">
        <v>0</v>
      </c>
      <c r="I2149" t="n">
        <v>0</v>
      </c>
      <c r="J2149" t="n">
        <v>0</v>
      </c>
      <c r="K2149" t="n">
        <v>0</v>
      </c>
      <c r="L2149" t="n">
        <v>0</v>
      </c>
      <c r="M2149" t="n">
        <v>0</v>
      </c>
      <c r="N2149" t="n">
        <v>0</v>
      </c>
      <c r="O2149" t="n">
        <v>0</v>
      </c>
      <c r="P2149" t="n">
        <v>0</v>
      </c>
      <c r="Q2149" t="n">
        <v>0</v>
      </c>
      <c r="R2149" s="2" t="inlineStr"/>
    </row>
    <row r="2150" ht="15" customHeight="1">
      <c r="A2150" t="inlineStr">
        <is>
          <t>A 42418-2025</t>
        </is>
      </c>
      <c r="B2150" s="1" t="n">
        <v>45905.39775462963</v>
      </c>
      <c r="C2150" s="1" t="n">
        <v>45960</v>
      </c>
      <c r="D2150" t="inlineStr">
        <is>
          <t>VÄSTERNORRLANDS LÄN</t>
        </is>
      </c>
      <c r="E2150" t="inlineStr">
        <is>
          <t>ÖRNSKÖLDSVIK</t>
        </is>
      </c>
      <c r="G2150" t="n">
        <v>0.6</v>
      </c>
      <c r="H2150" t="n">
        <v>0</v>
      </c>
      <c r="I2150" t="n">
        <v>0</v>
      </c>
      <c r="J2150" t="n">
        <v>0</v>
      </c>
      <c r="K2150" t="n">
        <v>0</v>
      </c>
      <c r="L2150" t="n">
        <v>0</v>
      </c>
      <c r="M2150" t="n">
        <v>0</v>
      </c>
      <c r="N2150" t="n">
        <v>0</v>
      </c>
      <c r="O2150" t="n">
        <v>0</v>
      </c>
      <c r="P2150" t="n">
        <v>0</v>
      </c>
      <c r="Q2150" t="n">
        <v>0</v>
      </c>
      <c r="R2150" s="2" t="inlineStr"/>
    </row>
    <row r="2151" ht="15" customHeight="1">
      <c r="A2151" t="inlineStr">
        <is>
          <t>A 50900-2025</t>
        </is>
      </c>
      <c r="B2151" s="1" t="n">
        <v>45946.64461805556</v>
      </c>
      <c r="C2151" s="1" t="n">
        <v>45960</v>
      </c>
      <c r="D2151" t="inlineStr">
        <is>
          <t>VÄSTERNORRLANDS LÄN</t>
        </is>
      </c>
      <c r="E2151" t="inlineStr">
        <is>
          <t>ÖRNSKÖLDSVIK</t>
        </is>
      </c>
      <c r="F2151" t="inlineStr">
        <is>
          <t>Holmen skog AB</t>
        </is>
      </c>
      <c r="G2151" t="n">
        <v>1.8</v>
      </c>
      <c r="H2151" t="n">
        <v>0</v>
      </c>
      <c r="I2151" t="n">
        <v>0</v>
      </c>
      <c r="J2151" t="n">
        <v>0</v>
      </c>
      <c r="K2151" t="n">
        <v>0</v>
      </c>
      <c r="L2151" t="n">
        <v>0</v>
      </c>
      <c r="M2151" t="n">
        <v>0</v>
      </c>
      <c r="N2151" t="n">
        <v>0</v>
      </c>
      <c r="O2151" t="n">
        <v>0</v>
      </c>
      <c r="P2151" t="n">
        <v>0</v>
      </c>
      <c r="Q2151" t="n">
        <v>0</v>
      </c>
      <c r="R2151" s="2" t="inlineStr"/>
    </row>
    <row r="2152" ht="15" customHeight="1">
      <c r="A2152" t="inlineStr">
        <is>
          <t>A 42538-2025</t>
        </is>
      </c>
      <c r="B2152" s="1" t="n">
        <v>45905.57106481482</v>
      </c>
      <c r="C2152" s="1" t="n">
        <v>45960</v>
      </c>
      <c r="D2152" t="inlineStr">
        <is>
          <t>VÄSTERNORRLANDS LÄN</t>
        </is>
      </c>
      <c r="E2152" t="inlineStr">
        <is>
          <t>ÖRNSKÖLDSVIK</t>
        </is>
      </c>
      <c r="F2152" t="inlineStr">
        <is>
          <t>Holmen skog AB</t>
        </is>
      </c>
      <c r="G2152" t="n">
        <v>10.4</v>
      </c>
      <c r="H2152" t="n">
        <v>0</v>
      </c>
      <c r="I2152" t="n">
        <v>0</v>
      </c>
      <c r="J2152" t="n">
        <v>0</v>
      </c>
      <c r="K2152" t="n">
        <v>0</v>
      </c>
      <c r="L2152" t="n">
        <v>0</v>
      </c>
      <c r="M2152" t="n">
        <v>0</v>
      </c>
      <c r="N2152" t="n">
        <v>0</v>
      </c>
      <c r="O2152" t="n">
        <v>0</v>
      </c>
      <c r="P2152" t="n">
        <v>0</v>
      </c>
      <c r="Q2152" t="n">
        <v>0</v>
      </c>
      <c r="R2152" s="2" t="inlineStr"/>
    </row>
    <row r="2153" ht="15" customHeight="1">
      <c r="A2153" t="inlineStr">
        <is>
          <t>A 42122-2025</t>
        </is>
      </c>
      <c r="B2153" s="1" t="n">
        <v>45904.34324074074</v>
      </c>
      <c r="C2153" s="1" t="n">
        <v>45960</v>
      </c>
      <c r="D2153" t="inlineStr">
        <is>
          <t>VÄSTERNORRLANDS LÄN</t>
        </is>
      </c>
      <c r="E2153" t="inlineStr">
        <is>
          <t>ÖRNSKÖLDSVIK</t>
        </is>
      </c>
      <c r="G2153" t="n">
        <v>3.4</v>
      </c>
      <c r="H2153" t="n">
        <v>0</v>
      </c>
      <c r="I2153" t="n">
        <v>0</v>
      </c>
      <c r="J2153" t="n">
        <v>0</v>
      </c>
      <c r="K2153" t="n">
        <v>0</v>
      </c>
      <c r="L2153" t="n">
        <v>0</v>
      </c>
      <c r="M2153" t="n">
        <v>0</v>
      </c>
      <c r="N2153" t="n">
        <v>0</v>
      </c>
      <c r="O2153" t="n">
        <v>0</v>
      </c>
      <c r="P2153" t="n">
        <v>0</v>
      </c>
      <c r="Q2153" t="n">
        <v>0</v>
      </c>
      <c r="R2153" s="2" t="inlineStr"/>
    </row>
    <row r="2154" ht="15" customHeight="1">
      <c r="A2154" t="inlineStr">
        <is>
          <t>A 20663-2025</t>
        </is>
      </c>
      <c r="B2154" s="1" t="n">
        <v>45776</v>
      </c>
      <c r="C2154" s="1" t="n">
        <v>45960</v>
      </c>
      <c r="D2154" t="inlineStr">
        <is>
          <t>VÄSTERNORRLANDS LÄN</t>
        </is>
      </c>
      <c r="E2154" t="inlineStr">
        <is>
          <t>ÖRNSKÖLDSVIK</t>
        </is>
      </c>
      <c r="G2154" t="n">
        <v>6.6</v>
      </c>
      <c r="H2154" t="n">
        <v>0</v>
      </c>
      <c r="I2154" t="n">
        <v>0</v>
      </c>
      <c r="J2154" t="n">
        <v>0</v>
      </c>
      <c r="K2154" t="n">
        <v>0</v>
      </c>
      <c r="L2154" t="n">
        <v>0</v>
      </c>
      <c r="M2154" t="n">
        <v>0</v>
      </c>
      <c r="N2154" t="n">
        <v>0</v>
      </c>
      <c r="O2154" t="n">
        <v>0</v>
      </c>
      <c r="P2154" t="n">
        <v>0</v>
      </c>
      <c r="Q2154" t="n">
        <v>0</v>
      </c>
      <c r="R2154" s="2" t="inlineStr"/>
    </row>
    <row r="2155" ht="15" customHeight="1">
      <c r="A2155" t="inlineStr">
        <is>
          <t>A 20700-2025</t>
        </is>
      </c>
      <c r="B2155" s="1" t="n">
        <v>45776.47576388889</v>
      </c>
      <c r="C2155" s="1" t="n">
        <v>45960</v>
      </c>
      <c r="D2155" t="inlineStr">
        <is>
          <t>VÄSTERNORRLANDS LÄN</t>
        </is>
      </c>
      <c r="E2155" t="inlineStr">
        <is>
          <t>ÖRNSKÖLDSVIK</t>
        </is>
      </c>
      <c r="F2155" t="inlineStr">
        <is>
          <t>Holmen skog AB</t>
        </is>
      </c>
      <c r="G2155" t="n">
        <v>1.9</v>
      </c>
      <c r="H2155" t="n">
        <v>0</v>
      </c>
      <c r="I2155" t="n">
        <v>0</v>
      </c>
      <c r="J2155" t="n">
        <v>0</v>
      </c>
      <c r="K2155" t="n">
        <v>0</v>
      </c>
      <c r="L2155" t="n">
        <v>0</v>
      </c>
      <c r="M2155" t="n">
        <v>0</v>
      </c>
      <c r="N2155" t="n">
        <v>0</v>
      </c>
      <c r="O2155" t="n">
        <v>0</v>
      </c>
      <c r="P2155" t="n">
        <v>0</v>
      </c>
      <c r="Q2155" t="n">
        <v>0</v>
      </c>
      <c r="R2155" s="2" t="inlineStr"/>
    </row>
    <row r="2156" ht="15" customHeight="1">
      <c r="A2156" t="inlineStr">
        <is>
          <t>A 42299-2025</t>
        </is>
      </c>
      <c r="B2156" s="1" t="n">
        <v>45904.64100694445</v>
      </c>
      <c r="C2156" s="1" t="n">
        <v>45960</v>
      </c>
      <c r="D2156" t="inlineStr">
        <is>
          <t>VÄSTERNORRLANDS LÄN</t>
        </is>
      </c>
      <c r="E2156" t="inlineStr">
        <is>
          <t>ÖRNSKÖLDSVIK</t>
        </is>
      </c>
      <c r="F2156" t="inlineStr">
        <is>
          <t>Holmen skog AB</t>
        </is>
      </c>
      <c r="G2156" t="n">
        <v>2.1</v>
      </c>
      <c r="H2156" t="n">
        <v>0</v>
      </c>
      <c r="I2156" t="n">
        <v>0</v>
      </c>
      <c r="J2156" t="n">
        <v>0</v>
      </c>
      <c r="K2156" t="n">
        <v>0</v>
      </c>
      <c r="L2156" t="n">
        <v>0</v>
      </c>
      <c r="M2156" t="n">
        <v>0</v>
      </c>
      <c r="N2156" t="n">
        <v>0</v>
      </c>
      <c r="O2156" t="n">
        <v>0</v>
      </c>
      <c r="P2156" t="n">
        <v>0</v>
      </c>
      <c r="Q2156" t="n">
        <v>0</v>
      </c>
      <c r="R2156" s="2" t="inlineStr"/>
    </row>
    <row r="2157" ht="15" customHeight="1">
      <c r="A2157" t="inlineStr">
        <is>
          <t>A 20675-2025</t>
        </is>
      </c>
      <c r="B2157" s="1" t="n">
        <v>45776.44221064815</v>
      </c>
      <c r="C2157" s="1" t="n">
        <v>45960</v>
      </c>
      <c r="D2157" t="inlineStr">
        <is>
          <t>VÄSTERNORRLANDS LÄN</t>
        </is>
      </c>
      <c r="E2157" t="inlineStr">
        <is>
          <t>ÖRNSKÖLDSVIK</t>
        </is>
      </c>
      <c r="F2157" t="inlineStr">
        <is>
          <t>Holmen skog AB</t>
        </is>
      </c>
      <c r="G2157" t="n">
        <v>1</v>
      </c>
      <c r="H2157" t="n">
        <v>0</v>
      </c>
      <c r="I2157" t="n">
        <v>0</v>
      </c>
      <c r="J2157" t="n">
        <v>0</v>
      </c>
      <c r="K2157" t="n">
        <v>0</v>
      </c>
      <c r="L2157" t="n">
        <v>0</v>
      </c>
      <c r="M2157" t="n">
        <v>0</v>
      </c>
      <c r="N2157" t="n">
        <v>0</v>
      </c>
      <c r="O2157" t="n">
        <v>0</v>
      </c>
      <c r="P2157" t="n">
        <v>0</v>
      </c>
      <c r="Q2157" t="n">
        <v>0</v>
      </c>
      <c r="R2157" s="2" t="inlineStr"/>
    </row>
    <row r="2158" ht="15" customHeight="1">
      <c r="A2158" t="inlineStr">
        <is>
          <t>A 42228-2025</t>
        </is>
      </c>
      <c r="B2158" s="1" t="n">
        <v>45904.54723379629</v>
      </c>
      <c r="C2158" s="1" t="n">
        <v>45960</v>
      </c>
      <c r="D2158" t="inlineStr">
        <is>
          <t>VÄSTERNORRLANDS LÄN</t>
        </is>
      </c>
      <c r="E2158" t="inlineStr">
        <is>
          <t>ÖRNSKÖLDSVIK</t>
        </is>
      </c>
      <c r="F2158" t="inlineStr">
        <is>
          <t>Holmen skog AB</t>
        </is>
      </c>
      <c r="G2158" t="n">
        <v>3.5</v>
      </c>
      <c r="H2158" t="n">
        <v>0</v>
      </c>
      <c r="I2158" t="n">
        <v>0</v>
      </c>
      <c r="J2158" t="n">
        <v>0</v>
      </c>
      <c r="K2158" t="n">
        <v>0</v>
      </c>
      <c r="L2158" t="n">
        <v>0</v>
      </c>
      <c r="M2158" t="n">
        <v>0</v>
      </c>
      <c r="N2158" t="n">
        <v>0</v>
      </c>
      <c r="O2158" t="n">
        <v>0</v>
      </c>
      <c r="P2158" t="n">
        <v>0</v>
      </c>
      <c r="Q2158" t="n">
        <v>0</v>
      </c>
      <c r="R2158" s="2" t="inlineStr"/>
    </row>
    <row r="2159" ht="15" customHeight="1">
      <c r="A2159" t="inlineStr">
        <is>
          <t>A 50670-2025</t>
        </is>
      </c>
      <c r="B2159" s="1" t="n">
        <v>45945</v>
      </c>
      <c r="C2159" s="1" t="n">
        <v>45960</v>
      </c>
      <c r="D2159" t="inlineStr">
        <is>
          <t>VÄSTERNORRLANDS LÄN</t>
        </is>
      </c>
      <c r="E2159" t="inlineStr">
        <is>
          <t>ÖRNSKÖLDSVIK</t>
        </is>
      </c>
      <c r="G2159" t="n">
        <v>2</v>
      </c>
      <c r="H2159" t="n">
        <v>0</v>
      </c>
      <c r="I2159" t="n">
        <v>0</v>
      </c>
      <c r="J2159" t="n">
        <v>0</v>
      </c>
      <c r="K2159" t="n">
        <v>0</v>
      </c>
      <c r="L2159" t="n">
        <v>0</v>
      </c>
      <c r="M2159" t="n">
        <v>0</v>
      </c>
      <c r="N2159" t="n">
        <v>0</v>
      </c>
      <c r="O2159" t="n">
        <v>0</v>
      </c>
      <c r="P2159" t="n">
        <v>0</v>
      </c>
      <c r="Q2159" t="n">
        <v>0</v>
      </c>
      <c r="R2159" s="2" t="inlineStr"/>
    </row>
    <row r="2160" ht="15" customHeight="1">
      <c r="A2160" t="inlineStr">
        <is>
          <t>A 42239-2025</t>
        </is>
      </c>
      <c r="B2160" s="1" t="n">
        <v>45904.56450231482</v>
      </c>
      <c r="C2160" s="1" t="n">
        <v>45960</v>
      </c>
      <c r="D2160" t="inlineStr">
        <is>
          <t>VÄSTERNORRLANDS LÄN</t>
        </is>
      </c>
      <c r="E2160" t="inlineStr">
        <is>
          <t>ÖRNSKÖLDSVIK</t>
        </is>
      </c>
      <c r="F2160" t="inlineStr">
        <is>
          <t>Holmen skog AB</t>
        </is>
      </c>
      <c r="G2160" t="n">
        <v>1.8</v>
      </c>
      <c r="H2160" t="n">
        <v>0</v>
      </c>
      <c r="I2160" t="n">
        <v>0</v>
      </c>
      <c r="J2160" t="n">
        <v>0</v>
      </c>
      <c r="K2160" t="n">
        <v>0</v>
      </c>
      <c r="L2160" t="n">
        <v>0</v>
      </c>
      <c r="M2160" t="n">
        <v>0</v>
      </c>
      <c r="N2160" t="n">
        <v>0</v>
      </c>
      <c r="O2160" t="n">
        <v>0</v>
      </c>
      <c r="P2160" t="n">
        <v>0</v>
      </c>
      <c r="Q2160" t="n">
        <v>0</v>
      </c>
      <c r="R2160" s="2" t="inlineStr"/>
    </row>
    <row r="2161" ht="15" customHeight="1">
      <c r="A2161" t="inlineStr">
        <is>
          <t>A 51516-2025</t>
        </is>
      </c>
      <c r="B2161" s="1" t="n">
        <v>45950.65561342592</v>
      </c>
      <c r="C2161" s="1" t="n">
        <v>45960</v>
      </c>
      <c r="D2161" t="inlineStr">
        <is>
          <t>VÄSTERNORRLANDS LÄN</t>
        </is>
      </c>
      <c r="E2161" t="inlineStr">
        <is>
          <t>ÖRNSKÖLDSVIK</t>
        </is>
      </c>
      <c r="F2161" t="inlineStr">
        <is>
          <t>Holmen skog AB</t>
        </is>
      </c>
      <c r="G2161" t="n">
        <v>6.8</v>
      </c>
      <c r="H2161" t="n">
        <v>0</v>
      </c>
      <c r="I2161" t="n">
        <v>0</v>
      </c>
      <c r="J2161" t="n">
        <v>0</v>
      </c>
      <c r="K2161" t="n">
        <v>0</v>
      </c>
      <c r="L2161" t="n">
        <v>0</v>
      </c>
      <c r="M2161" t="n">
        <v>0</v>
      </c>
      <c r="N2161" t="n">
        <v>0</v>
      </c>
      <c r="O2161" t="n">
        <v>0</v>
      </c>
      <c r="P2161" t="n">
        <v>0</v>
      </c>
      <c r="Q2161" t="n">
        <v>0</v>
      </c>
      <c r="R2161" s="2" t="inlineStr"/>
    </row>
    <row r="2162" ht="15" customHeight="1">
      <c r="A2162" t="inlineStr">
        <is>
          <t>A 51490-2025</t>
        </is>
      </c>
      <c r="B2162" s="1" t="n">
        <v>45950.63325231482</v>
      </c>
      <c r="C2162" s="1" t="n">
        <v>45960</v>
      </c>
      <c r="D2162" t="inlineStr">
        <is>
          <t>VÄSTERNORRLANDS LÄN</t>
        </is>
      </c>
      <c r="E2162" t="inlineStr">
        <is>
          <t>ÖRNSKÖLDSVIK</t>
        </is>
      </c>
      <c r="F2162" t="inlineStr">
        <is>
          <t>Holmen skog AB</t>
        </is>
      </c>
      <c r="G2162" t="n">
        <v>4.5</v>
      </c>
      <c r="H2162" t="n">
        <v>0</v>
      </c>
      <c r="I2162" t="n">
        <v>0</v>
      </c>
      <c r="J2162" t="n">
        <v>0</v>
      </c>
      <c r="K2162" t="n">
        <v>0</v>
      </c>
      <c r="L2162" t="n">
        <v>0</v>
      </c>
      <c r="M2162" t="n">
        <v>0</v>
      </c>
      <c r="N2162" t="n">
        <v>0</v>
      </c>
      <c r="O2162" t="n">
        <v>0</v>
      </c>
      <c r="P2162" t="n">
        <v>0</v>
      </c>
      <c r="Q2162" t="n">
        <v>0</v>
      </c>
      <c r="R2162" s="2" t="inlineStr"/>
    </row>
    <row r="2163" ht="15" customHeight="1">
      <c r="A2163" t="inlineStr">
        <is>
          <t>A 51507-2025</t>
        </is>
      </c>
      <c r="B2163" s="1" t="n">
        <v>45950.64262731482</v>
      </c>
      <c r="C2163" s="1" t="n">
        <v>45960</v>
      </c>
      <c r="D2163" t="inlineStr">
        <is>
          <t>VÄSTERNORRLANDS LÄN</t>
        </is>
      </c>
      <c r="E2163" t="inlineStr">
        <is>
          <t>ÖRNSKÖLDSVIK</t>
        </is>
      </c>
      <c r="F2163" t="inlineStr">
        <is>
          <t>Holmen skog AB</t>
        </is>
      </c>
      <c r="G2163" t="n">
        <v>4.5</v>
      </c>
      <c r="H2163" t="n">
        <v>0</v>
      </c>
      <c r="I2163" t="n">
        <v>0</v>
      </c>
      <c r="J2163" t="n">
        <v>0</v>
      </c>
      <c r="K2163" t="n">
        <v>0</v>
      </c>
      <c r="L2163" t="n">
        <v>0</v>
      </c>
      <c r="M2163" t="n">
        <v>0</v>
      </c>
      <c r="N2163" t="n">
        <v>0</v>
      </c>
      <c r="O2163" t="n">
        <v>0</v>
      </c>
      <c r="P2163" t="n">
        <v>0</v>
      </c>
      <c r="Q2163" t="n">
        <v>0</v>
      </c>
      <c r="R2163" s="2" t="inlineStr"/>
    </row>
    <row r="2164" ht="15" customHeight="1">
      <c r="A2164" t="inlineStr">
        <is>
          <t>A 51562-2025</t>
        </is>
      </c>
      <c r="B2164" s="1" t="n">
        <v>45951.26741898148</v>
      </c>
      <c r="C2164" s="1" t="n">
        <v>45960</v>
      </c>
      <c r="D2164" t="inlineStr">
        <is>
          <t>VÄSTERNORRLANDS LÄN</t>
        </is>
      </c>
      <c r="E2164" t="inlineStr">
        <is>
          <t>ÖRNSKÖLDSVIK</t>
        </is>
      </c>
      <c r="F2164" t="inlineStr">
        <is>
          <t>Holmen skog AB</t>
        </is>
      </c>
      <c r="G2164" t="n">
        <v>22.5</v>
      </c>
      <c r="H2164" t="n">
        <v>0</v>
      </c>
      <c r="I2164" t="n">
        <v>0</v>
      </c>
      <c r="J2164" t="n">
        <v>0</v>
      </c>
      <c r="K2164" t="n">
        <v>0</v>
      </c>
      <c r="L2164" t="n">
        <v>0</v>
      </c>
      <c r="M2164" t="n">
        <v>0</v>
      </c>
      <c r="N2164" t="n">
        <v>0</v>
      </c>
      <c r="O2164" t="n">
        <v>0</v>
      </c>
      <c r="P2164" t="n">
        <v>0</v>
      </c>
      <c r="Q2164" t="n">
        <v>0</v>
      </c>
      <c r="R2164" s="2" t="inlineStr"/>
    </row>
    <row r="2165" ht="15" customHeight="1">
      <c r="A2165" t="inlineStr">
        <is>
          <t>A 20719-2025</t>
        </is>
      </c>
      <c r="B2165" s="1" t="n">
        <v>45776.49252314815</v>
      </c>
      <c r="C2165" s="1" t="n">
        <v>45960</v>
      </c>
      <c r="D2165" t="inlineStr">
        <is>
          <t>VÄSTERNORRLANDS LÄN</t>
        </is>
      </c>
      <c r="E2165" t="inlineStr">
        <is>
          <t>ÖRNSKÖLDSVIK</t>
        </is>
      </c>
      <c r="F2165" t="inlineStr">
        <is>
          <t>Holmen skog AB</t>
        </is>
      </c>
      <c r="G2165" t="n">
        <v>3.5</v>
      </c>
      <c r="H2165" t="n">
        <v>0</v>
      </c>
      <c r="I2165" t="n">
        <v>0</v>
      </c>
      <c r="J2165" t="n">
        <v>0</v>
      </c>
      <c r="K2165" t="n">
        <v>0</v>
      </c>
      <c r="L2165" t="n">
        <v>0</v>
      </c>
      <c r="M2165" t="n">
        <v>0</v>
      </c>
      <c r="N2165" t="n">
        <v>0</v>
      </c>
      <c r="O2165" t="n">
        <v>0</v>
      </c>
      <c r="P2165" t="n">
        <v>0</v>
      </c>
      <c r="Q2165" t="n">
        <v>0</v>
      </c>
      <c r="R2165" s="2" t="inlineStr"/>
    </row>
    <row r="2166" ht="15" customHeight="1">
      <c r="A2166" t="inlineStr">
        <is>
          <t>A 20726-2025</t>
        </is>
      </c>
      <c r="B2166" s="1" t="n">
        <v>45776.51077546296</v>
      </c>
      <c r="C2166" s="1" t="n">
        <v>45960</v>
      </c>
      <c r="D2166" t="inlineStr">
        <is>
          <t>VÄSTERNORRLANDS LÄN</t>
        </is>
      </c>
      <c r="E2166" t="inlineStr">
        <is>
          <t>ÖRNSKÖLDSVIK</t>
        </is>
      </c>
      <c r="F2166" t="inlineStr">
        <is>
          <t>Holmen skog AB</t>
        </is>
      </c>
      <c r="G2166" t="n">
        <v>0.6</v>
      </c>
      <c r="H2166" t="n">
        <v>0</v>
      </c>
      <c r="I2166" t="n">
        <v>0</v>
      </c>
      <c r="J2166" t="n">
        <v>0</v>
      </c>
      <c r="K2166" t="n">
        <v>0</v>
      </c>
      <c r="L2166" t="n">
        <v>0</v>
      </c>
      <c r="M2166" t="n">
        <v>0</v>
      </c>
      <c r="N2166" t="n">
        <v>0</v>
      </c>
      <c r="O2166" t="n">
        <v>0</v>
      </c>
      <c r="P2166" t="n">
        <v>0</v>
      </c>
      <c r="Q2166" t="n">
        <v>0</v>
      </c>
      <c r="R2166" s="2" t="inlineStr"/>
    </row>
    <row r="2167" ht="15" customHeight="1">
      <c r="A2167" t="inlineStr">
        <is>
          <t>A 51299-2025</t>
        </is>
      </c>
      <c r="B2167" s="1" t="n">
        <v>45950.36258101852</v>
      </c>
      <c r="C2167" s="1" t="n">
        <v>45960</v>
      </c>
      <c r="D2167" t="inlineStr">
        <is>
          <t>VÄSTERNORRLANDS LÄN</t>
        </is>
      </c>
      <c r="E2167" t="inlineStr">
        <is>
          <t>ÖRNSKÖLDSVIK</t>
        </is>
      </c>
      <c r="F2167" t="inlineStr">
        <is>
          <t>Holmen skog AB</t>
        </is>
      </c>
      <c r="G2167" t="n">
        <v>4.2</v>
      </c>
      <c r="H2167" t="n">
        <v>0</v>
      </c>
      <c r="I2167" t="n">
        <v>0</v>
      </c>
      <c r="J2167" t="n">
        <v>0</v>
      </c>
      <c r="K2167" t="n">
        <v>0</v>
      </c>
      <c r="L2167" t="n">
        <v>0</v>
      </c>
      <c r="M2167" t="n">
        <v>0</v>
      </c>
      <c r="N2167" t="n">
        <v>0</v>
      </c>
      <c r="O2167" t="n">
        <v>0</v>
      </c>
      <c r="P2167" t="n">
        <v>0</v>
      </c>
      <c r="Q2167" t="n">
        <v>0</v>
      </c>
      <c r="R2167" s="2" t="inlineStr"/>
    </row>
    <row r="2168" ht="15" customHeight="1">
      <c r="A2168" t="inlineStr">
        <is>
          <t>A 51492-2025</t>
        </is>
      </c>
      <c r="B2168" s="1" t="n">
        <v>45950.63407407407</v>
      </c>
      <c r="C2168" s="1" t="n">
        <v>45960</v>
      </c>
      <c r="D2168" t="inlineStr">
        <is>
          <t>VÄSTERNORRLANDS LÄN</t>
        </is>
      </c>
      <c r="E2168" t="inlineStr">
        <is>
          <t>ÖRNSKÖLDSVIK</t>
        </is>
      </c>
      <c r="F2168" t="inlineStr">
        <is>
          <t>Holmen skog AB</t>
        </is>
      </c>
      <c r="G2168" t="n">
        <v>3.5</v>
      </c>
      <c r="H2168" t="n">
        <v>0</v>
      </c>
      <c r="I2168" t="n">
        <v>0</v>
      </c>
      <c r="J2168" t="n">
        <v>0</v>
      </c>
      <c r="K2168" t="n">
        <v>0</v>
      </c>
      <c r="L2168" t="n">
        <v>0</v>
      </c>
      <c r="M2168" t="n">
        <v>0</v>
      </c>
      <c r="N2168" t="n">
        <v>0</v>
      </c>
      <c r="O2168" t="n">
        <v>0</v>
      </c>
      <c r="P2168" t="n">
        <v>0</v>
      </c>
      <c r="Q2168" t="n">
        <v>0</v>
      </c>
      <c r="R2168" s="2" t="inlineStr"/>
    </row>
    <row r="2169" ht="15" customHeight="1">
      <c r="A2169" t="inlineStr">
        <is>
          <t>A 43120-2025</t>
        </is>
      </c>
      <c r="B2169" s="1" t="n">
        <v>45909.67707175926</v>
      </c>
      <c r="C2169" s="1" t="n">
        <v>45960</v>
      </c>
      <c r="D2169" t="inlineStr">
        <is>
          <t>VÄSTERNORRLANDS LÄN</t>
        </is>
      </c>
      <c r="E2169" t="inlineStr">
        <is>
          <t>ÖRNSKÖLDSVIK</t>
        </is>
      </c>
      <c r="F2169" t="inlineStr">
        <is>
          <t>Holmen skog AB</t>
        </is>
      </c>
      <c r="G2169" t="n">
        <v>6.6</v>
      </c>
      <c r="H2169" t="n">
        <v>0</v>
      </c>
      <c r="I2169" t="n">
        <v>0</v>
      </c>
      <c r="J2169" t="n">
        <v>0</v>
      </c>
      <c r="K2169" t="n">
        <v>0</v>
      </c>
      <c r="L2169" t="n">
        <v>0</v>
      </c>
      <c r="M2169" t="n">
        <v>0</v>
      </c>
      <c r="N2169" t="n">
        <v>0</v>
      </c>
      <c r="O2169" t="n">
        <v>0</v>
      </c>
      <c r="P2169" t="n">
        <v>0</v>
      </c>
      <c r="Q2169" t="n">
        <v>0</v>
      </c>
      <c r="R2169" s="2" t="inlineStr"/>
    </row>
    <row r="2170" ht="15" customHeight="1">
      <c r="A2170" t="inlineStr">
        <is>
          <t>A 32115-2025</t>
        </is>
      </c>
      <c r="B2170" s="1" t="n">
        <v>45835.48665509259</v>
      </c>
      <c r="C2170" s="1" t="n">
        <v>45960</v>
      </c>
      <c r="D2170" t="inlineStr">
        <is>
          <t>VÄSTERNORRLANDS LÄN</t>
        </is>
      </c>
      <c r="E2170" t="inlineStr">
        <is>
          <t>ÖRNSKÖLDSVIK</t>
        </is>
      </c>
      <c r="F2170" t="inlineStr">
        <is>
          <t>Holmen skog AB</t>
        </is>
      </c>
      <c r="G2170" t="n">
        <v>3.1</v>
      </c>
      <c r="H2170" t="n">
        <v>0</v>
      </c>
      <c r="I2170" t="n">
        <v>0</v>
      </c>
      <c r="J2170" t="n">
        <v>0</v>
      </c>
      <c r="K2170" t="n">
        <v>0</v>
      </c>
      <c r="L2170" t="n">
        <v>0</v>
      </c>
      <c r="M2170" t="n">
        <v>0</v>
      </c>
      <c r="N2170" t="n">
        <v>0</v>
      </c>
      <c r="O2170" t="n">
        <v>0</v>
      </c>
      <c r="P2170" t="n">
        <v>0</v>
      </c>
      <c r="Q2170" t="n">
        <v>0</v>
      </c>
      <c r="R2170" s="2" t="inlineStr"/>
    </row>
    <row r="2171" ht="15" customHeight="1">
      <c r="A2171" t="inlineStr">
        <is>
          <t>A 28659-2024</t>
        </is>
      </c>
      <c r="B2171" s="1" t="n">
        <v>45478.47100694444</v>
      </c>
      <c r="C2171" s="1" t="n">
        <v>45960</v>
      </c>
      <c r="D2171" t="inlineStr">
        <is>
          <t>VÄSTERNORRLANDS LÄN</t>
        </is>
      </c>
      <c r="E2171" t="inlineStr">
        <is>
          <t>ÖRNSKÖLDSVIK</t>
        </is>
      </c>
      <c r="F2171" t="inlineStr">
        <is>
          <t>Holmen skog AB</t>
        </is>
      </c>
      <c r="G2171" t="n">
        <v>2.2</v>
      </c>
      <c r="H2171" t="n">
        <v>0</v>
      </c>
      <c r="I2171" t="n">
        <v>0</v>
      </c>
      <c r="J2171" t="n">
        <v>0</v>
      </c>
      <c r="K2171" t="n">
        <v>0</v>
      </c>
      <c r="L2171" t="n">
        <v>0</v>
      </c>
      <c r="M2171" t="n">
        <v>0</v>
      </c>
      <c r="N2171" t="n">
        <v>0</v>
      </c>
      <c r="O2171" t="n">
        <v>0</v>
      </c>
      <c r="P2171" t="n">
        <v>0</v>
      </c>
      <c r="Q2171" t="n">
        <v>0</v>
      </c>
      <c r="R2171" s="2" t="inlineStr"/>
    </row>
    <row r="2172" ht="15" customHeight="1">
      <c r="A2172" t="inlineStr">
        <is>
          <t>A 36661-2024</t>
        </is>
      </c>
      <c r="B2172" s="1" t="n">
        <v>45537</v>
      </c>
      <c r="C2172" s="1" t="n">
        <v>45960</v>
      </c>
      <c r="D2172" t="inlineStr">
        <is>
          <t>VÄSTERNORRLANDS LÄN</t>
        </is>
      </c>
      <c r="E2172" t="inlineStr">
        <is>
          <t>ÖRNSKÖLDSVIK</t>
        </is>
      </c>
      <c r="F2172" t="inlineStr">
        <is>
          <t>Holmen skog AB</t>
        </is>
      </c>
      <c r="G2172" t="n">
        <v>6.5</v>
      </c>
      <c r="H2172" t="n">
        <v>0</v>
      </c>
      <c r="I2172" t="n">
        <v>0</v>
      </c>
      <c r="J2172" t="n">
        <v>0</v>
      </c>
      <c r="K2172" t="n">
        <v>0</v>
      </c>
      <c r="L2172" t="n">
        <v>0</v>
      </c>
      <c r="M2172" t="n">
        <v>0</v>
      </c>
      <c r="N2172" t="n">
        <v>0</v>
      </c>
      <c r="O2172" t="n">
        <v>0</v>
      </c>
      <c r="P2172" t="n">
        <v>0</v>
      </c>
      <c r="Q2172" t="n">
        <v>0</v>
      </c>
      <c r="R2172" s="2" t="inlineStr"/>
    </row>
    <row r="2173" ht="15" customHeight="1">
      <c r="A2173" t="inlineStr">
        <is>
          <t>A 21243-2025</t>
        </is>
      </c>
      <c r="B2173" s="1" t="n">
        <v>45779.57131944445</v>
      </c>
      <c r="C2173" s="1" t="n">
        <v>45960</v>
      </c>
      <c r="D2173" t="inlineStr">
        <is>
          <t>VÄSTERNORRLANDS LÄN</t>
        </is>
      </c>
      <c r="E2173" t="inlineStr">
        <is>
          <t>ÖRNSKÖLDSVIK</t>
        </is>
      </c>
      <c r="G2173" t="n">
        <v>2.2</v>
      </c>
      <c r="H2173" t="n">
        <v>0</v>
      </c>
      <c r="I2173" t="n">
        <v>0</v>
      </c>
      <c r="J2173" t="n">
        <v>0</v>
      </c>
      <c r="K2173" t="n">
        <v>0</v>
      </c>
      <c r="L2173" t="n">
        <v>0</v>
      </c>
      <c r="M2173" t="n">
        <v>0</v>
      </c>
      <c r="N2173" t="n">
        <v>0</v>
      </c>
      <c r="O2173" t="n">
        <v>0</v>
      </c>
      <c r="P2173" t="n">
        <v>0</v>
      </c>
      <c r="Q2173" t="n">
        <v>0</v>
      </c>
      <c r="R2173" s="2" t="inlineStr"/>
    </row>
    <row r="2174" ht="15" customHeight="1">
      <c r="A2174" t="inlineStr">
        <is>
          <t>A 51784-2025</t>
        </is>
      </c>
      <c r="B2174" s="1" t="n">
        <v>45951.67762731481</v>
      </c>
      <c r="C2174" s="1" t="n">
        <v>45960</v>
      </c>
      <c r="D2174" t="inlineStr">
        <is>
          <t>VÄSTERNORRLANDS LÄN</t>
        </is>
      </c>
      <c r="E2174" t="inlineStr">
        <is>
          <t>ÖRNSKÖLDSVIK</t>
        </is>
      </c>
      <c r="F2174" t="inlineStr">
        <is>
          <t>SCA</t>
        </is>
      </c>
      <c r="G2174" t="n">
        <v>7.6</v>
      </c>
      <c r="H2174" t="n">
        <v>0</v>
      </c>
      <c r="I2174" t="n">
        <v>0</v>
      </c>
      <c r="J2174" t="n">
        <v>0</v>
      </c>
      <c r="K2174" t="n">
        <v>0</v>
      </c>
      <c r="L2174" t="n">
        <v>0</v>
      </c>
      <c r="M2174" t="n">
        <v>0</v>
      </c>
      <c r="N2174" t="n">
        <v>0</v>
      </c>
      <c r="O2174" t="n">
        <v>0</v>
      </c>
      <c r="P2174" t="n">
        <v>0</v>
      </c>
      <c r="Q2174" t="n">
        <v>0</v>
      </c>
      <c r="R2174" s="2" t="inlineStr"/>
    </row>
    <row r="2175" ht="15" customHeight="1">
      <c r="A2175" t="inlineStr">
        <is>
          <t>A 51645-2025</t>
        </is>
      </c>
      <c r="B2175" s="1" t="n">
        <v>45951.44699074074</v>
      </c>
      <c r="C2175" s="1" t="n">
        <v>45960</v>
      </c>
      <c r="D2175" t="inlineStr">
        <is>
          <t>VÄSTERNORRLANDS LÄN</t>
        </is>
      </c>
      <c r="E2175" t="inlineStr">
        <is>
          <t>ÖRNSKÖLDSVIK</t>
        </is>
      </c>
      <c r="F2175" t="inlineStr">
        <is>
          <t>Holmen skog AB</t>
        </is>
      </c>
      <c r="G2175" t="n">
        <v>1.5</v>
      </c>
      <c r="H2175" t="n">
        <v>0</v>
      </c>
      <c r="I2175" t="n">
        <v>0</v>
      </c>
      <c r="J2175" t="n">
        <v>0</v>
      </c>
      <c r="K2175" t="n">
        <v>0</v>
      </c>
      <c r="L2175" t="n">
        <v>0</v>
      </c>
      <c r="M2175" t="n">
        <v>0</v>
      </c>
      <c r="N2175" t="n">
        <v>0</v>
      </c>
      <c r="O2175" t="n">
        <v>0</v>
      </c>
      <c r="P2175" t="n">
        <v>0</v>
      </c>
      <c r="Q2175" t="n">
        <v>0</v>
      </c>
      <c r="R2175" s="2" t="inlineStr"/>
    </row>
    <row r="2176" ht="15" customHeight="1">
      <c r="A2176" t="inlineStr">
        <is>
          <t>A 51749-2025</t>
        </is>
      </c>
      <c r="B2176" s="1" t="n">
        <v>45951.61526620371</v>
      </c>
      <c r="C2176" s="1" t="n">
        <v>45960</v>
      </c>
      <c r="D2176" t="inlineStr">
        <is>
          <t>VÄSTERNORRLANDS LÄN</t>
        </is>
      </c>
      <c r="E2176" t="inlineStr">
        <is>
          <t>ÖRNSKÖLDSVIK</t>
        </is>
      </c>
      <c r="G2176" t="n">
        <v>3.9</v>
      </c>
      <c r="H2176" t="n">
        <v>0</v>
      </c>
      <c r="I2176" t="n">
        <v>0</v>
      </c>
      <c r="J2176" t="n">
        <v>0</v>
      </c>
      <c r="K2176" t="n">
        <v>0</v>
      </c>
      <c r="L2176" t="n">
        <v>0</v>
      </c>
      <c r="M2176" t="n">
        <v>0</v>
      </c>
      <c r="N2176" t="n">
        <v>0</v>
      </c>
      <c r="O2176" t="n">
        <v>0</v>
      </c>
      <c r="P2176" t="n">
        <v>0</v>
      </c>
      <c r="Q2176" t="n">
        <v>0</v>
      </c>
      <c r="R2176" s="2" t="inlineStr"/>
    </row>
    <row r="2177" ht="15" customHeight="1">
      <c r="A2177" t="inlineStr">
        <is>
          <t>A 21241-2025</t>
        </is>
      </c>
      <c r="B2177" s="1" t="n">
        <v>45779.56971064815</v>
      </c>
      <c r="C2177" s="1" t="n">
        <v>45960</v>
      </c>
      <c r="D2177" t="inlineStr">
        <is>
          <t>VÄSTERNORRLANDS LÄN</t>
        </is>
      </c>
      <c r="E2177" t="inlineStr">
        <is>
          <t>ÖRNSKÖLDSVIK</t>
        </is>
      </c>
      <c r="G2177" t="n">
        <v>0.2</v>
      </c>
      <c r="H2177" t="n">
        <v>0</v>
      </c>
      <c r="I2177" t="n">
        <v>0</v>
      </c>
      <c r="J2177" t="n">
        <v>0</v>
      </c>
      <c r="K2177" t="n">
        <v>0</v>
      </c>
      <c r="L2177" t="n">
        <v>0</v>
      </c>
      <c r="M2177" t="n">
        <v>0</v>
      </c>
      <c r="N2177" t="n">
        <v>0</v>
      </c>
      <c r="O2177" t="n">
        <v>0</v>
      </c>
      <c r="P2177" t="n">
        <v>0</v>
      </c>
      <c r="Q2177" t="n">
        <v>0</v>
      </c>
      <c r="R2177" s="2" t="inlineStr"/>
    </row>
    <row r="2178" ht="15" customHeight="1">
      <c r="A2178" t="inlineStr">
        <is>
          <t>A 21249-2025</t>
        </is>
      </c>
      <c r="B2178" s="1" t="n">
        <v>45779.57402777778</v>
      </c>
      <c r="C2178" s="1" t="n">
        <v>45960</v>
      </c>
      <c r="D2178" t="inlineStr">
        <is>
          <t>VÄSTERNORRLANDS LÄN</t>
        </is>
      </c>
      <c r="E2178" t="inlineStr">
        <is>
          <t>ÖRNSKÖLDSVIK</t>
        </is>
      </c>
      <c r="G2178" t="n">
        <v>1.5</v>
      </c>
      <c r="H2178" t="n">
        <v>0</v>
      </c>
      <c r="I2178" t="n">
        <v>0</v>
      </c>
      <c r="J2178" t="n">
        <v>0</v>
      </c>
      <c r="K2178" t="n">
        <v>0</v>
      </c>
      <c r="L2178" t="n">
        <v>0</v>
      </c>
      <c r="M2178" t="n">
        <v>0</v>
      </c>
      <c r="N2178" t="n">
        <v>0</v>
      </c>
      <c r="O2178" t="n">
        <v>0</v>
      </c>
      <c r="P2178" t="n">
        <v>0</v>
      </c>
      <c r="Q2178" t="n">
        <v>0</v>
      </c>
      <c r="R2178" s="2" t="inlineStr"/>
    </row>
    <row r="2179" ht="15" customHeight="1">
      <c r="A2179" t="inlineStr">
        <is>
          <t>A 51281-2025</t>
        </is>
      </c>
      <c r="B2179" s="1" t="n">
        <v>45950.32935185185</v>
      </c>
      <c r="C2179" s="1" t="n">
        <v>45960</v>
      </c>
      <c r="D2179" t="inlineStr">
        <is>
          <t>VÄSTERNORRLANDS LÄN</t>
        </is>
      </c>
      <c r="E2179" t="inlineStr">
        <is>
          <t>ÖRNSKÖLDSVIK</t>
        </is>
      </c>
      <c r="F2179" t="inlineStr">
        <is>
          <t>Holmen skog AB</t>
        </is>
      </c>
      <c r="G2179" t="n">
        <v>1.1</v>
      </c>
      <c r="H2179" t="n">
        <v>0</v>
      </c>
      <c r="I2179" t="n">
        <v>0</v>
      </c>
      <c r="J2179" t="n">
        <v>0</v>
      </c>
      <c r="K2179" t="n">
        <v>0</v>
      </c>
      <c r="L2179" t="n">
        <v>0</v>
      </c>
      <c r="M2179" t="n">
        <v>0</v>
      </c>
      <c r="N2179" t="n">
        <v>0</v>
      </c>
      <c r="O2179" t="n">
        <v>0</v>
      </c>
      <c r="P2179" t="n">
        <v>0</v>
      </c>
      <c r="Q2179" t="n">
        <v>0</v>
      </c>
      <c r="R2179" s="2" t="inlineStr"/>
    </row>
    <row r="2180" ht="15" customHeight="1">
      <c r="A2180" t="inlineStr">
        <is>
          <t>A 51297-2025</t>
        </is>
      </c>
      <c r="B2180" s="1" t="n">
        <v>45950.35905092592</v>
      </c>
      <c r="C2180" s="1" t="n">
        <v>45960</v>
      </c>
      <c r="D2180" t="inlineStr">
        <is>
          <t>VÄSTERNORRLANDS LÄN</t>
        </is>
      </c>
      <c r="E2180" t="inlineStr">
        <is>
          <t>ÖRNSKÖLDSVIK</t>
        </is>
      </c>
      <c r="F2180" t="inlineStr">
        <is>
          <t>Holmen skog AB</t>
        </is>
      </c>
      <c r="G2180" t="n">
        <v>16.9</v>
      </c>
      <c r="H2180" t="n">
        <v>0</v>
      </c>
      <c r="I2180" t="n">
        <v>0</v>
      </c>
      <c r="J2180" t="n">
        <v>0</v>
      </c>
      <c r="K2180" t="n">
        <v>0</v>
      </c>
      <c r="L2180" t="n">
        <v>0</v>
      </c>
      <c r="M2180" t="n">
        <v>0</v>
      </c>
      <c r="N2180" t="n">
        <v>0</v>
      </c>
      <c r="O2180" t="n">
        <v>0</v>
      </c>
      <c r="P2180" t="n">
        <v>0</v>
      </c>
      <c r="Q2180" t="n">
        <v>0</v>
      </c>
      <c r="R2180" s="2" t="inlineStr"/>
    </row>
    <row r="2181" ht="15" customHeight="1">
      <c r="A2181" t="inlineStr">
        <is>
          <t>A 43053-2025</t>
        </is>
      </c>
      <c r="B2181" s="1" t="n">
        <v>45909.57015046296</v>
      </c>
      <c r="C2181" s="1" t="n">
        <v>45960</v>
      </c>
      <c r="D2181" t="inlineStr">
        <is>
          <t>VÄSTERNORRLANDS LÄN</t>
        </is>
      </c>
      <c r="E2181" t="inlineStr">
        <is>
          <t>ÖRNSKÖLDSVIK</t>
        </is>
      </c>
      <c r="G2181" t="n">
        <v>2</v>
      </c>
      <c r="H2181" t="n">
        <v>0</v>
      </c>
      <c r="I2181" t="n">
        <v>0</v>
      </c>
      <c r="J2181" t="n">
        <v>0</v>
      </c>
      <c r="K2181" t="n">
        <v>0</v>
      </c>
      <c r="L2181" t="n">
        <v>0</v>
      </c>
      <c r="M2181" t="n">
        <v>0</v>
      </c>
      <c r="N2181" t="n">
        <v>0</v>
      </c>
      <c r="O2181" t="n">
        <v>0</v>
      </c>
      <c r="P2181" t="n">
        <v>0</v>
      </c>
      <c r="Q2181" t="n">
        <v>0</v>
      </c>
      <c r="R2181" s="2" t="inlineStr"/>
    </row>
    <row r="2182" ht="15" customHeight="1">
      <c r="A2182" t="inlineStr">
        <is>
          <t>A 51359-2025</t>
        </is>
      </c>
      <c r="B2182" s="1" t="n">
        <v>45950.44296296296</v>
      </c>
      <c r="C2182" s="1" t="n">
        <v>45960</v>
      </c>
      <c r="D2182" t="inlineStr">
        <is>
          <t>VÄSTERNORRLANDS LÄN</t>
        </is>
      </c>
      <c r="E2182" t="inlineStr">
        <is>
          <t>ÖRNSKÖLDSVIK</t>
        </is>
      </c>
      <c r="F2182" t="inlineStr">
        <is>
          <t>Holmen skog AB</t>
        </is>
      </c>
      <c r="G2182" t="n">
        <v>11.9</v>
      </c>
      <c r="H2182" t="n">
        <v>0</v>
      </c>
      <c r="I2182" t="n">
        <v>0</v>
      </c>
      <c r="J2182" t="n">
        <v>0</v>
      </c>
      <c r="K2182" t="n">
        <v>0</v>
      </c>
      <c r="L2182" t="n">
        <v>0</v>
      </c>
      <c r="M2182" t="n">
        <v>0</v>
      </c>
      <c r="N2182" t="n">
        <v>0</v>
      </c>
      <c r="O2182" t="n">
        <v>0</v>
      </c>
      <c r="P2182" t="n">
        <v>0</v>
      </c>
      <c r="Q2182" t="n">
        <v>0</v>
      </c>
      <c r="R2182" s="2" t="inlineStr"/>
    </row>
    <row r="2183" ht="15" customHeight="1">
      <c r="A2183" t="inlineStr">
        <is>
          <t>A 21199-2025</t>
        </is>
      </c>
      <c r="B2183" s="1" t="n">
        <v>45779.47327546297</v>
      </c>
      <c r="C2183" s="1" t="n">
        <v>45960</v>
      </c>
      <c r="D2183" t="inlineStr">
        <is>
          <t>VÄSTERNORRLANDS LÄN</t>
        </is>
      </c>
      <c r="E2183" t="inlineStr">
        <is>
          <t>ÖRNSKÖLDSVIK</t>
        </is>
      </c>
      <c r="G2183" t="n">
        <v>4.3</v>
      </c>
      <c r="H2183" t="n">
        <v>0</v>
      </c>
      <c r="I2183" t="n">
        <v>0</v>
      </c>
      <c r="J2183" t="n">
        <v>0</v>
      </c>
      <c r="K2183" t="n">
        <v>0</v>
      </c>
      <c r="L2183" t="n">
        <v>0</v>
      </c>
      <c r="M2183" t="n">
        <v>0</v>
      </c>
      <c r="N2183" t="n">
        <v>0</v>
      </c>
      <c r="O2183" t="n">
        <v>0</v>
      </c>
      <c r="P2183" t="n">
        <v>0</v>
      </c>
      <c r="Q2183" t="n">
        <v>0</v>
      </c>
      <c r="R2183" s="2" t="inlineStr"/>
    </row>
    <row r="2184" ht="15" customHeight="1">
      <c r="A2184" t="inlineStr">
        <is>
          <t>A 21250-2025</t>
        </is>
      </c>
      <c r="B2184" s="1" t="n">
        <v>45779.57409722222</v>
      </c>
      <c r="C2184" s="1" t="n">
        <v>45960</v>
      </c>
      <c r="D2184" t="inlineStr">
        <is>
          <t>VÄSTERNORRLANDS LÄN</t>
        </is>
      </c>
      <c r="E2184" t="inlineStr">
        <is>
          <t>ÖRNSKÖLDSVIK</t>
        </is>
      </c>
      <c r="G2184" t="n">
        <v>1.7</v>
      </c>
      <c r="H2184" t="n">
        <v>0</v>
      </c>
      <c r="I2184" t="n">
        <v>0</v>
      </c>
      <c r="J2184" t="n">
        <v>0</v>
      </c>
      <c r="K2184" t="n">
        <v>0</v>
      </c>
      <c r="L2184" t="n">
        <v>0</v>
      </c>
      <c r="M2184" t="n">
        <v>0</v>
      </c>
      <c r="N2184" t="n">
        <v>0</v>
      </c>
      <c r="O2184" t="n">
        <v>0</v>
      </c>
      <c r="P2184" t="n">
        <v>0</v>
      </c>
      <c r="Q2184" t="n">
        <v>0</v>
      </c>
      <c r="R2184" s="2" t="inlineStr"/>
    </row>
    <row r="2185" ht="15" customHeight="1">
      <c r="A2185" t="inlineStr">
        <is>
          <t>A 49746-2025</t>
        </is>
      </c>
      <c r="B2185" s="1" t="n">
        <v>45940.34447916667</v>
      </c>
      <c r="C2185" s="1" t="n">
        <v>45960</v>
      </c>
      <c r="D2185" t="inlineStr">
        <is>
          <t>VÄSTERNORRLANDS LÄN</t>
        </is>
      </c>
      <c r="E2185" t="inlineStr">
        <is>
          <t>ÖRNSKÖLDSVIK</t>
        </is>
      </c>
      <c r="F2185" t="inlineStr">
        <is>
          <t>SCA</t>
        </is>
      </c>
      <c r="G2185" t="n">
        <v>4.5</v>
      </c>
      <c r="H2185" t="n">
        <v>0</v>
      </c>
      <c r="I2185" t="n">
        <v>0</v>
      </c>
      <c r="J2185" t="n">
        <v>0</v>
      </c>
      <c r="K2185" t="n">
        <v>0</v>
      </c>
      <c r="L2185" t="n">
        <v>0</v>
      </c>
      <c r="M2185" t="n">
        <v>0</v>
      </c>
      <c r="N2185" t="n">
        <v>0</v>
      </c>
      <c r="O2185" t="n">
        <v>0</v>
      </c>
      <c r="P2185" t="n">
        <v>0</v>
      </c>
      <c r="Q2185" t="n">
        <v>0</v>
      </c>
      <c r="R2185" s="2" t="inlineStr"/>
    </row>
    <row r="2186" ht="15" customHeight="1">
      <c r="A2186" t="inlineStr">
        <is>
          <t>A 42746-2025</t>
        </is>
      </c>
      <c r="B2186" s="1" t="n">
        <v>45908.43310185185</v>
      </c>
      <c r="C2186" s="1" t="n">
        <v>45960</v>
      </c>
      <c r="D2186" t="inlineStr">
        <is>
          <t>VÄSTERNORRLANDS LÄN</t>
        </is>
      </c>
      <c r="E2186" t="inlineStr">
        <is>
          <t>ÖRNSKÖLDSVIK</t>
        </is>
      </c>
      <c r="G2186" t="n">
        <v>16</v>
      </c>
      <c r="H2186" t="n">
        <v>0</v>
      </c>
      <c r="I2186" t="n">
        <v>0</v>
      </c>
      <c r="J2186" t="n">
        <v>0</v>
      </c>
      <c r="K2186" t="n">
        <v>0</v>
      </c>
      <c r="L2186" t="n">
        <v>0</v>
      </c>
      <c r="M2186" t="n">
        <v>0</v>
      </c>
      <c r="N2186" t="n">
        <v>0</v>
      </c>
      <c r="O2186" t="n">
        <v>0</v>
      </c>
      <c r="P2186" t="n">
        <v>0</v>
      </c>
      <c r="Q2186" t="n">
        <v>0</v>
      </c>
      <c r="R2186" s="2" t="inlineStr"/>
    </row>
    <row r="2187" ht="15" customHeight="1">
      <c r="A2187" t="inlineStr">
        <is>
          <t>A 43035-2025</t>
        </is>
      </c>
      <c r="B2187" s="1" t="n">
        <v>45909.54824074074</v>
      </c>
      <c r="C2187" s="1" t="n">
        <v>45960</v>
      </c>
      <c r="D2187" t="inlineStr">
        <is>
          <t>VÄSTERNORRLANDS LÄN</t>
        </is>
      </c>
      <c r="E2187" t="inlineStr">
        <is>
          <t>ÖRNSKÖLDSVIK</t>
        </is>
      </c>
      <c r="G2187" t="n">
        <v>2.9</v>
      </c>
      <c r="H2187" t="n">
        <v>0</v>
      </c>
      <c r="I2187" t="n">
        <v>0</v>
      </c>
      <c r="J2187" t="n">
        <v>0</v>
      </c>
      <c r="K2187" t="n">
        <v>0</v>
      </c>
      <c r="L2187" t="n">
        <v>0</v>
      </c>
      <c r="M2187" t="n">
        <v>0</v>
      </c>
      <c r="N2187" t="n">
        <v>0</v>
      </c>
      <c r="O2187" t="n">
        <v>0</v>
      </c>
      <c r="P2187" t="n">
        <v>0</v>
      </c>
      <c r="Q2187" t="n">
        <v>0</v>
      </c>
      <c r="R2187" s="2" t="inlineStr"/>
    </row>
    <row r="2188" ht="15" customHeight="1">
      <c r="A2188" t="inlineStr">
        <is>
          <t>A 42874-2025</t>
        </is>
      </c>
      <c r="B2188" s="1" t="n">
        <v>45908.6328125</v>
      </c>
      <c r="C2188" s="1" t="n">
        <v>45960</v>
      </c>
      <c r="D2188" t="inlineStr">
        <is>
          <t>VÄSTERNORRLANDS LÄN</t>
        </is>
      </c>
      <c r="E2188" t="inlineStr">
        <is>
          <t>ÖRNSKÖLDSVIK</t>
        </is>
      </c>
      <c r="F2188" t="inlineStr">
        <is>
          <t>Holmen skog AB</t>
        </is>
      </c>
      <c r="G2188" t="n">
        <v>24.6</v>
      </c>
      <c r="H2188" t="n">
        <v>0</v>
      </c>
      <c r="I2188" t="n">
        <v>0</v>
      </c>
      <c r="J2188" t="n">
        <v>0</v>
      </c>
      <c r="K2188" t="n">
        <v>0</v>
      </c>
      <c r="L2188" t="n">
        <v>0</v>
      </c>
      <c r="M2188" t="n">
        <v>0</v>
      </c>
      <c r="N2188" t="n">
        <v>0</v>
      </c>
      <c r="O2188" t="n">
        <v>0</v>
      </c>
      <c r="P2188" t="n">
        <v>0</v>
      </c>
      <c r="Q2188" t="n">
        <v>0</v>
      </c>
      <c r="R2188" s="2" t="inlineStr"/>
    </row>
    <row r="2189" ht="15" customHeight="1">
      <c r="A2189" t="inlineStr">
        <is>
          <t>A 21475-2025</t>
        </is>
      </c>
      <c r="B2189" s="1" t="n">
        <v>45782.59091435185</v>
      </c>
      <c r="C2189" s="1" t="n">
        <v>45960</v>
      </c>
      <c r="D2189" t="inlineStr">
        <is>
          <t>VÄSTERNORRLANDS LÄN</t>
        </is>
      </c>
      <c r="E2189" t="inlineStr">
        <is>
          <t>ÖRNSKÖLDSVIK</t>
        </is>
      </c>
      <c r="F2189" t="inlineStr">
        <is>
          <t>Holmen skog AB</t>
        </is>
      </c>
      <c r="G2189" t="n">
        <v>5.9</v>
      </c>
      <c r="H2189" t="n">
        <v>0</v>
      </c>
      <c r="I2189" t="n">
        <v>0</v>
      </c>
      <c r="J2189" t="n">
        <v>0</v>
      </c>
      <c r="K2189" t="n">
        <v>0</v>
      </c>
      <c r="L2189" t="n">
        <v>0</v>
      </c>
      <c r="M2189" t="n">
        <v>0</v>
      </c>
      <c r="N2189" t="n">
        <v>0</v>
      </c>
      <c r="O2189" t="n">
        <v>0</v>
      </c>
      <c r="P2189" t="n">
        <v>0</v>
      </c>
      <c r="Q2189" t="n">
        <v>0</v>
      </c>
      <c r="R2189" s="2" t="inlineStr"/>
    </row>
    <row r="2190" ht="15" customHeight="1">
      <c r="A2190" t="inlineStr">
        <is>
          <t>A 21666-2025</t>
        </is>
      </c>
      <c r="B2190" s="1" t="n">
        <v>45783.46287037037</v>
      </c>
      <c r="C2190" s="1" t="n">
        <v>45960</v>
      </c>
      <c r="D2190" t="inlineStr">
        <is>
          <t>VÄSTERNORRLANDS LÄN</t>
        </is>
      </c>
      <c r="E2190" t="inlineStr">
        <is>
          <t>ÖRNSKÖLDSVIK</t>
        </is>
      </c>
      <c r="G2190" t="n">
        <v>4.2</v>
      </c>
      <c r="H2190" t="n">
        <v>0</v>
      </c>
      <c r="I2190" t="n">
        <v>0</v>
      </c>
      <c r="J2190" t="n">
        <v>0</v>
      </c>
      <c r="K2190" t="n">
        <v>0</v>
      </c>
      <c r="L2190" t="n">
        <v>0</v>
      </c>
      <c r="M2190" t="n">
        <v>0</v>
      </c>
      <c r="N2190" t="n">
        <v>0</v>
      </c>
      <c r="O2190" t="n">
        <v>0</v>
      </c>
      <c r="P2190" t="n">
        <v>0</v>
      </c>
      <c r="Q2190" t="n">
        <v>0</v>
      </c>
      <c r="R2190" s="2" t="inlineStr"/>
    </row>
    <row r="2191" ht="15" customHeight="1">
      <c r="A2191" t="inlineStr">
        <is>
          <t>A 42846-2025</t>
        </is>
      </c>
      <c r="B2191" s="1" t="n">
        <v>45908.59391203704</v>
      </c>
      <c r="C2191" s="1" t="n">
        <v>45960</v>
      </c>
      <c r="D2191" t="inlineStr">
        <is>
          <t>VÄSTERNORRLANDS LÄN</t>
        </is>
      </c>
      <c r="E2191" t="inlineStr">
        <is>
          <t>ÖRNSKÖLDSVIK</t>
        </is>
      </c>
      <c r="G2191" t="n">
        <v>2.6</v>
      </c>
      <c r="H2191" t="n">
        <v>0</v>
      </c>
      <c r="I2191" t="n">
        <v>0</v>
      </c>
      <c r="J2191" t="n">
        <v>0</v>
      </c>
      <c r="K2191" t="n">
        <v>0</v>
      </c>
      <c r="L2191" t="n">
        <v>0</v>
      </c>
      <c r="M2191" t="n">
        <v>0</v>
      </c>
      <c r="N2191" t="n">
        <v>0</v>
      </c>
      <c r="O2191" t="n">
        <v>0</v>
      </c>
      <c r="P2191" t="n">
        <v>0</v>
      </c>
      <c r="Q2191" t="n">
        <v>0</v>
      </c>
      <c r="R2191" s="2" t="inlineStr"/>
    </row>
    <row r="2192" ht="15" customHeight="1">
      <c r="A2192" t="inlineStr">
        <is>
          <t>A 42844-2025</t>
        </is>
      </c>
      <c r="B2192" s="1" t="n">
        <v>45908.58981481481</v>
      </c>
      <c r="C2192" s="1" t="n">
        <v>45960</v>
      </c>
      <c r="D2192" t="inlineStr">
        <is>
          <t>VÄSTERNORRLANDS LÄN</t>
        </is>
      </c>
      <c r="E2192" t="inlineStr">
        <is>
          <t>ÖRNSKÖLDSVIK</t>
        </is>
      </c>
      <c r="G2192" t="n">
        <v>5.2</v>
      </c>
      <c r="H2192" t="n">
        <v>0</v>
      </c>
      <c r="I2192" t="n">
        <v>0</v>
      </c>
      <c r="J2192" t="n">
        <v>0</v>
      </c>
      <c r="K2192" t="n">
        <v>0</v>
      </c>
      <c r="L2192" t="n">
        <v>0</v>
      </c>
      <c r="M2192" t="n">
        <v>0</v>
      </c>
      <c r="N2192" t="n">
        <v>0</v>
      </c>
      <c r="O2192" t="n">
        <v>0</v>
      </c>
      <c r="P2192" t="n">
        <v>0</v>
      </c>
      <c r="Q2192" t="n">
        <v>0</v>
      </c>
      <c r="R2192" s="2" t="inlineStr"/>
    </row>
    <row r="2193" ht="15" customHeight="1">
      <c r="A2193" t="inlineStr">
        <is>
          <t>A 21392-2025</t>
        </is>
      </c>
      <c r="B2193" s="1" t="n">
        <v>45782.47944444444</v>
      </c>
      <c r="C2193" s="1" t="n">
        <v>45960</v>
      </c>
      <c r="D2193" t="inlineStr">
        <is>
          <t>VÄSTERNORRLANDS LÄN</t>
        </is>
      </c>
      <c r="E2193" t="inlineStr">
        <is>
          <t>ÖRNSKÖLDSVIK</t>
        </is>
      </c>
      <c r="G2193" t="n">
        <v>8.4</v>
      </c>
      <c r="H2193" t="n">
        <v>0</v>
      </c>
      <c r="I2193" t="n">
        <v>0</v>
      </c>
      <c r="J2193" t="n">
        <v>0</v>
      </c>
      <c r="K2193" t="n">
        <v>0</v>
      </c>
      <c r="L2193" t="n">
        <v>0</v>
      </c>
      <c r="M2193" t="n">
        <v>0</v>
      </c>
      <c r="N2193" t="n">
        <v>0</v>
      </c>
      <c r="O2193" t="n">
        <v>0</v>
      </c>
      <c r="P2193" t="n">
        <v>0</v>
      </c>
      <c r="Q2193" t="n">
        <v>0</v>
      </c>
      <c r="R2193" s="2" t="inlineStr"/>
    </row>
    <row r="2194" ht="15" customHeight="1">
      <c r="A2194" t="inlineStr">
        <is>
          <t>A 37749-2025</t>
        </is>
      </c>
      <c r="B2194" s="1" t="n">
        <v>45880.66991898148</v>
      </c>
      <c r="C2194" s="1" t="n">
        <v>45960</v>
      </c>
      <c r="D2194" t="inlineStr">
        <is>
          <t>VÄSTERNORRLANDS LÄN</t>
        </is>
      </c>
      <c r="E2194" t="inlineStr">
        <is>
          <t>ÖRNSKÖLDSVIK</t>
        </is>
      </c>
      <c r="F2194" t="inlineStr">
        <is>
          <t>Holmen skog AB</t>
        </is>
      </c>
      <c r="G2194" t="n">
        <v>7.3</v>
      </c>
      <c r="H2194" t="n">
        <v>0</v>
      </c>
      <c r="I2194" t="n">
        <v>0</v>
      </c>
      <c r="J2194" t="n">
        <v>0</v>
      </c>
      <c r="K2194" t="n">
        <v>0</v>
      </c>
      <c r="L2194" t="n">
        <v>0</v>
      </c>
      <c r="M2194" t="n">
        <v>0</v>
      </c>
      <c r="N2194" t="n">
        <v>0</v>
      </c>
      <c r="O2194" t="n">
        <v>0</v>
      </c>
      <c r="P2194" t="n">
        <v>0</v>
      </c>
      <c r="Q2194" t="n">
        <v>0</v>
      </c>
      <c r="R2194" s="2" t="inlineStr"/>
    </row>
    <row r="2195" ht="15" customHeight="1">
      <c r="A2195" t="inlineStr">
        <is>
          <t>A 43023-2025</t>
        </is>
      </c>
      <c r="B2195" s="1" t="n">
        <v>45909</v>
      </c>
      <c r="C2195" s="1" t="n">
        <v>45960</v>
      </c>
      <c r="D2195" t="inlineStr">
        <is>
          <t>VÄSTERNORRLANDS LÄN</t>
        </is>
      </c>
      <c r="E2195" t="inlineStr">
        <is>
          <t>ÖRNSKÖLDSVIK</t>
        </is>
      </c>
      <c r="G2195" t="n">
        <v>8.4</v>
      </c>
      <c r="H2195" t="n">
        <v>0</v>
      </c>
      <c r="I2195" t="n">
        <v>0</v>
      </c>
      <c r="J2195" t="n">
        <v>0</v>
      </c>
      <c r="K2195" t="n">
        <v>0</v>
      </c>
      <c r="L2195" t="n">
        <v>0</v>
      </c>
      <c r="M2195" t="n">
        <v>0</v>
      </c>
      <c r="N2195" t="n">
        <v>0</v>
      </c>
      <c r="O2195" t="n">
        <v>0</v>
      </c>
      <c r="P2195" t="n">
        <v>0</v>
      </c>
      <c r="Q2195" t="n">
        <v>0</v>
      </c>
      <c r="R2195" s="2" t="inlineStr"/>
    </row>
    <row r="2196" ht="15" customHeight="1">
      <c r="A2196" t="inlineStr">
        <is>
          <t>A 21387-2025</t>
        </is>
      </c>
      <c r="B2196" s="1" t="n">
        <v>45782.47387731481</v>
      </c>
      <c r="C2196" s="1" t="n">
        <v>45960</v>
      </c>
      <c r="D2196" t="inlineStr">
        <is>
          <t>VÄSTERNORRLANDS LÄN</t>
        </is>
      </c>
      <c r="E2196" t="inlineStr">
        <is>
          <t>ÖRNSKÖLDSVIK</t>
        </is>
      </c>
      <c r="F2196" t="inlineStr">
        <is>
          <t>Holmen skog AB</t>
        </is>
      </c>
      <c r="G2196" t="n">
        <v>1.4</v>
      </c>
      <c r="H2196" t="n">
        <v>0</v>
      </c>
      <c r="I2196" t="n">
        <v>0</v>
      </c>
      <c r="J2196" t="n">
        <v>0</v>
      </c>
      <c r="K2196" t="n">
        <v>0</v>
      </c>
      <c r="L2196" t="n">
        <v>0</v>
      </c>
      <c r="M2196" t="n">
        <v>0</v>
      </c>
      <c r="N2196" t="n">
        <v>0</v>
      </c>
      <c r="O2196" t="n">
        <v>0</v>
      </c>
      <c r="P2196" t="n">
        <v>0</v>
      </c>
      <c r="Q2196" t="n">
        <v>0</v>
      </c>
      <c r="R2196" s="2" t="inlineStr"/>
    </row>
    <row r="2197" ht="15" customHeight="1">
      <c r="A2197" t="inlineStr">
        <is>
          <t>A 21415-2025</t>
        </is>
      </c>
      <c r="B2197" s="1" t="n">
        <v>45782.4940625</v>
      </c>
      <c r="C2197" s="1" t="n">
        <v>45960</v>
      </c>
      <c r="D2197" t="inlineStr">
        <is>
          <t>VÄSTERNORRLANDS LÄN</t>
        </is>
      </c>
      <c r="E2197" t="inlineStr">
        <is>
          <t>ÖRNSKÖLDSVIK</t>
        </is>
      </c>
      <c r="F2197" t="inlineStr">
        <is>
          <t>Holmen skog AB</t>
        </is>
      </c>
      <c r="G2197" t="n">
        <v>3.8</v>
      </c>
      <c r="H2197" t="n">
        <v>0</v>
      </c>
      <c r="I2197" t="n">
        <v>0</v>
      </c>
      <c r="J2197" t="n">
        <v>0</v>
      </c>
      <c r="K2197" t="n">
        <v>0</v>
      </c>
      <c r="L2197" t="n">
        <v>0</v>
      </c>
      <c r="M2197" t="n">
        <v>0</v>
      </c>
      <c r="N2197" t="n">
        <v>0</v>
      </c>
      <c r="O2197" t="n">
        <v>0</v>
      </c>
      <c r="P2197" t="n">
        <v>0</v>
      </c>
      <c r="Q2197" t="n">
        <v>0</v>
      </c>
      <c r="R2197" s="2" t="inlineStr"/>
    </row>
    <row r="2198" ht="15" customHeight="1">
      <c r="A2198" t="inlineStr">
        <is>
          <t>A 51658-2025</t>
        </is>
      </c>
      <c r="B2198" s="1" t="n">
        <v>45951.4737962963</v>
      </c>
      <c r="C2198" s="1" t="n">
        <v>45960</v>
      </c>
      <c r="D2198" t="inlineStr">
        <is>
          <t>VÄSTERNORRLANDS LÄN</t>
        </is>
      </c>
      <c r="E2198" t="inlineStr">
        <is>
          <t>ÖRNSKÖLDSVIK</t>
        </is>
      </c>
      <c r="F2198" t="inlineStr">
        <is>
          <t>Holmen skog AB</t>
        </is>
      </c>
      <c r="G2198" t="n">
        <v>2.7</v>
      </c>
      <c r="H2198" t="n">
        <v>0</v>
      </c>
      <c r="I2198" t="n">
        <v>0</v>
      </c>
      <c r="J2198" t="n">
        <v>0</v>
      </c>
      <c r="K2198" t="n">
        <v>0</v>
      </c>
      <c r="L2198" t="n">
        <v>0</v>
      </c>
      <c r="M2198" t="n">
        <v>0</v>
      </c>
      <c r="N2198" t="n">
        <v>0</v>
      </c>
      <c r="O2198" t="n">
        <v>0</v>
      </c>
      <c r="P2198" t="n">
        <v>0</v>
      </c>
      <c r="Q2198" t="n">
        <v>0</v>
      </c>
      <c r="R2198" s="2" t="inlineStr"/>
    </row>
    <row r="2199" ht="15" customHeight="1">
      <c r="A2199" t="inlineStr">
        <is>
          <t>A 51530-2025</t>
        </is>
      </c>
      <c r="B2199" s="1" t="n">
        <v>45950.68016203704</v>
      </c>
      <c r="C2199" s="1" t="n">
        <v>45960</v>
      </c>
      <c r="D2199" t="inlineStr">
        <is>
          <t>VÄSTERNORRLANDS LÄN</t>
        </is>
      </c>
      <c r="E2199" t="inlineStr">
        <is>
          <t>ÖRNSKÖLDSVIK</t>
        </is>
      </c>
      <c r="F2199" t="inlineStr">
        <is>
          <t>Holmen skog AB</t>
        </is>
      </c>
      <c r="G2199" t="n">
        <v>2.8</v>
      </c>
      <c r="H2199" t="n">
        <v>0</v>
      </c>
      <c r="I2199" t="n">
        <v>0</v>
      </c>
      <c r="J2199" t="n">
        <v>0</v>
      </c>
      <c r="K2199" t="n">
        <v>0</v>
      </c>
      <c r="L2199" t="n">
        <v>0</v>
      </c>
      <c r="M2199" t="n">
        <v>0</v>
      </c>
      <c r="N2199" t="n">
        <v>0</v>
      </c>
      <c r="O2199" t="n">
        <v>0</v>
      </c>
      <c r="P2199" t="n">
        <v>0</v>
      </c>
      <c r="Q2199" t="n">
        <v>0</v>
      </c>
      <c r="R2199" s="2" t="inlineStr"/>
    </row>
    <row r="2200" ht="15" customHeight="1">
      <c r="A2200" t="inlineStr">
        <is>
          <t>A 17230-2024</t>
        </is>
      </c>
      <c r="B2200" s="1" t="n">
        <v>45414</v>
      </c>
      <c r="C2200" s="1" t="n">
        <v>45960</v>
      </c>
      <c r="D2200" t="inlineStr">
        <is>
          <t>VÄSTERNORRLANDS LÄN</t>
        </is>
      </c>
      <c r="E2200" t="inlineStr">
        <is>
          <t>ÖRNSKÖLDSVIK</t>
        </is>
      </c>
      <c r="G2200" t="n">
        <v>5.6</v>
      </c>
      <c r="H2200" t="n">
        <v>0</v>
      </c>
      <c r="I2200" t="n">
        <v>0</v>
      </c>
      <c r="J2200" t="n">
        <v>0</v>
      </c>
      <c r="K2200" t="n">
        <v>0</v>
      </c>
      <c r="L2200" t="n">
        <v>0</v>
      </c>
      <c r="M2200" t="n">
        <v>0</v>
      </c>
      <c r="N2200" t="n">
        <v>0</v>
      </c>
      <c r="O2200" t="n">
        <v>0</v>
      </c>
      <c r="P2200" t="n">
        <v>0</v>
      </c>
      <c r="Q2200" t="n">
        <v>0</v>
      </c>
      <c r="R2200" s="2" t="inlineStr"/>
    </row>
    <row r="2201" ht="15" customHeight="1">
      <c r="A2201" t="inlineStr">
        <is>
          <t>A 21777-2025</t>
        </is>
      </c>
      <c r="B2201" s="1" t="n">
        <v>45783.66395833333</v>
      </c>
      <c r="C2201" s="1" t="n">
        <v>45960</v>
      </c>
      <c r="D2201" t="inlineStr">
        <is>
          <t>VÄSTERNORRLANDS LÄN</t>
        </is>
      </c>
      <c r="E2201" t="inlineStr">
        <is>
          <t>ÖRNSKÖLDSVIK</t>
        </is>
      </c>
      <c r="G2201" t="n">
        <v>3.5</v>
      </c>
      <c r="H2201" t="n">
        <v>0</v>
      </c>
      <c r="I2201" t="n">
        <v>0</v>
      </c>
      <c r="J2201" t="n">
        <v>0</v>
      </c>
      <c r="K2201" t="n">
        <v>0</v>
      </c>
      <c r="L2201" t="n">
        <v>0</v>
      </c>
      <c r="M2201" t="n">
        <v>0</v>
      </c>
      <c r="N2201" t="n">
        <v>0</v>
      </c>
      <c r="O2201" t="n">
        <v>0</v>
      </c>
      <c r="P2201" t="n">
        <v>0</v>
      </c>
      <c r="Q2201" t="n">
        <v>0</v>
      </c>
      <c r="R2201" s="2" t="inlineStr"/>
    </row>
    <row r="2202" ht="15" customHeight="1">
      <c r="A2202" t="inlineStr">
        <is>
          <t>A 21521-2025</t>
        </is>
      </c>
      <c r="B2202" s="1" t="n">
        <v>45782.63612268519</v>
      </c>
      <c r="C2202" s="1" t="n">
        <v>45960</v>
      </c>
      <c r="D2202" t="inlineStr">
        <is>
          <t>VÄSTERNORRLANDS LÄN</t>
        </is>
      </c>
      <c r="E2202" t="inlineStr">
        <is>
          <t>ÖRNSKÖLDSVIK</t>
        </is>
      </c>
      <c r="G2202" t="n">
        <v>1.8</v>
      </c>
      <c r="H2202" t="n">
        <v>0</v>
      </c>
      <c r="I2202" t="n">
        <v>0</v>
      </c>
      <c r="J2202" t="n">
        <v>0</v>
      </c>
      <c r="K2202" t="n">
        <v>0</v>
      </c>
      <c r="L2202" t="n">
        <v>0</v>
      </c>
      <c r="M2202" t="n">
        <v>0</v>
      </c>
      <c r="N2202" t="n">
        <v>0</v>
      </c>
      <c r="O2202" t="n">
        <v>0</v>
      </c>
      <c r="P2202" t="n">
        <v>0</v>
      </c>
      <c r="Q2202" t="n">
        <v>0</v>
      </c>
      <c r="R2202" s="2" t="inlineStr"/>
    </row>
    <row r="2203" ht="15" customHeight="1">
      <c r="A2203" t="inlineStr">
        <is>
          <t>A 42699-2025</t>
        </is>
      </c>
      <c r="B2203" s="1" t="n">
        <v>45908.36521990741</v>
      </c>
      <c r="C2203" s="1" t="n">
        <v>45960</v>
      </c>
      <c r="D2203" t="inlineStr">
        <is>
          <t>VÄSTERNORRLANDS LÄN</t>
        </is>
      </c>
      <c r="E2203" t="inlineStr">
        <is>
          <t>ÖRNSKÖLDSVIK</t>
        </is>
      </c>
      <c r="F2203" t="inlineStr">
        <is>
          <t>SCA</t>
        </is>
      </c>
      <c r="G2203" t="n">
        <v>4.6</v>
      </c>
      <c r="H2203" t="n">
        <v>0</v>
      </c>
      <c r="I2203" t="n">
        <v>0</v>
      </c>
      <c r="J2203" t="n">
        <v>0</v>
      </c>
      <c r="K2203" t="n">
        <v>0</v>
      </c>
      <c r="L2203" t="n">
        <v>0</v>
      </c>
      <c r="M2203" t="n">
        <v>0</v>
      </c>
      <c r="N2203" t="n">
        <v>0</v>
      </c>
      <c r="O2203" t="n">
        <v>0</v>
      </c>
      <c r="P2203" t="n">
        <v>0</v>
      </c>
      <c r="Q2203" t="n">
        <v>0</v>
      </c>
      <c r="R2203" s="2" t="inlineStr"/>
    </row>
    <row r="2204" ht="15" customHeight="1">
      <c r="A2204" t="inlineStr">
        <is>
          <t>A 42700-2025</t>
        </is>
      </c>
      <c r="B2204" s="1" t="n">
        <v>45908.36534722222</v>
      </c>
      <c r="C2204" s="1" t="n">
        <v>45960</v>
      </c>
      <c r="D2204" t="inlineStr">
        <is>
          <t>VÄSTERNORRLANDS LÄN</t>
        </is>
      </c>
      <c r="E2204" t="inlineStr">
        <is>
          <t>ÖRNSKÖLDSVIK</t>
        </is>
      </c>
      <c r="F2204" t="inlineStr">
        <is>
          <t>SCA</t>
        </is>
      </c>
      <c r="G2204" t="n">
        <v>0.4</v>
      </c>
      <c r="H2204" t="n">
        <v>0</v>
      </c>
      <c r="I2204" t="n">
        <v>0</v>
      </c>
      <c r="J2204" t="n">
        <v>0</v>
      </c>
      <c r="K2204" t="n">
        <v>0</v>
      </c>
      <c r="L2204" t="n">
        <v>0</v>
      </c>
      <c r="M2204" t="n">
        <v>0</v>
      </c>
      <c r="N2204" t="n">
        <v>0</v>
      </c>
      <c r="O2204" t="n">
        <v>0</v>
      </c>
      <c r="P2204" t="n">
        <v>0</v>
      </c>
      <c r="Q2204" t="n">
        <v>0</v>
      </c>
      <c r="R2204" s="2" t="inlineStr"/>
    </row>
    <row r="2205" ht="15" customHeight="1">
      <c r="A2205" t="inlineStr">
        <is>
          <t>A 43104-2025</t>
        </is>
      </c>
      <c r="B2205" s="1" t="n">
        <v>45909</v>
      </c>
      <c r="C2205" s="1" t="n">
        <v>45960</v>
      </c>
      <c r="D2205" t="inlineStr">
        <is>
          <t>VÄSTERNORRLANDS LÄN</t>
        </is>
      </c>
      <c r="E2205" t="inlineStr">
        <is>
          <t>ÖRNSKÖLDSVIK</t>
        </is>
      </c>
      <c r="G2205" t="n">
        <v>2.3</v>
      </c>
      <c r="H2205" t="n">
        <v>0</v>
      </c>
      <c r="I2205" t="n">
        <v>0</v>
      </c>
      <c r="J2205" t="n">
        <v>0</v>
      </c>
      <c r="K2205" t="n">
        <v>0</v>
      </c>
      <c r="L2205" t="n">
        <v>0</v>
      </c>
      <c r="M2205" t="n">
        <v>0</v>
      </c>
      <c r="N2205" t="n">
        <v>0</v>
      </c>
      <c r="O2205" t="n">
        <v>0</v>
      </c>
      <c r="P2205" t="n">
        <v>0</v>
      </c>
      <c r="Q2205" t="n">
        <v>0</v>
      </c>
      <c r="R2205" s="2" t="inlineStr"/>
    </row>
    <row r="2206" ht="15" customHeight="1">
      <c r="A2206" t="inlineStr">
        <is>
          <t>A 51761-2025</t>
        </is>
      </c>
      <c r="B2206" s="1" t="n">
        <v>45951.63597222222</v>
      </c>
      <c r="C2206" s="1" t="n">
        <v>45960</v>
      </c>
      <c r="D2206" t="inlineStr">
        <is>
          <t>VÄSTERNORRLANDS LÄN</t>
        </is>
      </c>
      <c r="E2206" t="inlineStr">
        <is>
          <t>ÖRNSKÖLDSVIK</t>
        </is>
      </c>
      <c r="G2206" t="n">
        <v>8.5</v>
      </c>
      <c r="H2206" t="n">
        <v>0</v>
      </c>
      <c r="I2206" t="n">
        <v>0</v>
      </c>
      <c r="J2206" t="n">
        <v>0</v>
      </c>
      <c r="K2206" t="n">
        <v>0</v>
      </c>
      <c r="L2206" t="n">
        <v>0</v>
      </c>
      <c r="M2206" t="n">
        <v>0</v>
      </c>
      <c r="N2206" t="n">
        <v>0</v>
      </c>
      <c r="O2206" t="n">
        <v>0</v>
      </c>
      <c r="P2206" t="n">
        <v>0</v>
      </c>
      <c r="Q2206" t="n">
        <v>0</v>
      </c>
      <c r="R2206" s="2" t="inlineStr"/>
    </row>
    <row r="2207" ht="15" customHeight="1">
      <c r="A2207" t="inlineStr">
        <is>
          <t>A 21313-2025</t>
        </is>
      </c>
      <c r="B2207" s="1" t="n">
        <v>45782.28538194444</v>
      </c>
      <c r="C2207" s="1" t="n">
        <v>45960</v>
      </c>
      <c r="D2207" t="inlineStr">
        <is>
          <t>VÄSTERNORRLANDS LÄN</t>
        </is>
      </c>
      <c r="E2207" t="inlineStr">
        <is>
          <t>ÖRNSKÖLDSVIK</t>
        </is>
      </c>
      <c r="F2207" t="inlineStr">
        <is>
          <t>Holmen skog AB</t>
        </is>
      </c>
      <c r="G2207" t="n">
        <v>1.3</v>
      </c>
      <c r="H2207" t="n">
        <v>0</v>
      </c>
      <c r="I2207" t="n">
        <v>0</v>
      </c>
      <c r="J2207" t="n">
        <v>0</v>
      </c>
      <c r="K2207" t="n">
        <v>0</v>
      </c>
      <c r="L2207" t="n">
        <v>0</v>
      </c>
      <c r="M2207" t="n">
        <v>0</v>
      </c>
      <c r="N2207" t="n">
        <v>0</v>
      </c>
      <c r="O2207" t="n">
        <v>0</v>
      </c>
      <c r="P2207" t="n">
        <v>0</v>
      </c>
      <c r="Q2207" t="n">
        <v>0</v>
      </c>
      <c r="R2207" s="2" t="inlineStr"/>
    </row>
    <row r="2208" ht="15" customHeight="1">
      <c r="A2208" t="inlineStr">
        <is>
          <t>A 43105-2025</t>
        </is>
      </c>
      <c r="B2208" s="1" t="n">
        <v>45909.6418287037</v>
      </c>
      <c r="C2208" s="1" t="n">
        <v>45960</v>
      </c>
      <c r="D2208" t="inlineStr">
        <is>
          <t>VÄSTERNORRLANDS LÄN</t>
        </is>
      </c>
      <c r="E2208" t="inlineStr">
        <is>
          <t>ÖRNSKÖLDSVIK</t>
        </is>
      </c>
      <c r="F2208" t="inlineStr">
        <is>
          <t>Holmen skog AB</t>
        </is>
      </c>
      <c r="G2208" t="n">
        <v>0.7</v>
      </c>
      <c r="H2208" t="n">
        <v>0</v>
      </c>
      <c r="I2208" t="n">
        <v>0</v>
      </c>
      <c r="J2208" t="n">
        <v>0</v>
      </c>
      <c r="K2208" t="n">
        <v>0</v>
      </c>
      <c r="L2208" t="n">
        <v>0</v>
      </c>
      <c r="M2208" t="n">
        <v>0</v>
      </c>
      <c r="N2208" t="n">
        <v>0</v>
      </c>
      <c r="O2208" t="n">
        <v>0</v>
      </c>
      <c r="P2208" t="n">
        <v>0</v>
      </c>
      <c r="Q2208" t="n">
        <v>0</v>
      </c>
      <c r="R2208" s="2" t="inlineStr"/>
    </row>
    <row r="2209" ht="15" customHeight="1">
      <c r="A2209" t="inlineStr">
        <is>
          <t>A 48740-2025</t>
        </is>
      </c>
      <c r="B2209" s="1" t="n">
        <v>45936.67753472222</v>
      </c>
      <c r="C2209" s="1" t="n">
        <v>45960</v>
      </c>
      <c r="D2209" t="inlineStr">
        <is>
          <t>VÄSTERNORRLANDS LÄN</t>
        </is>
      </c>
      <c r="E2209" t="inlineStr">
        <is>
          <t>ÖRNSKÖLDSVIK</t>
        </is>
      </c>
      <c r="F2209" t="inlineStr">
        <is>
          <t>SCA</t>
        </is>
      </c>
      <c r="G2209" t="n">
        <v>7.6</v>
      </c>
      <c r="H2209" t="n">
        <v>0</v>
      </c>
      <c r="I2209" t="n">
        <v>0</v>
      </c>
      <c r="J2209" t="n">
        <v>0</v>
      </c>
      <c r="K2209" t="n">
        <v>0</v>
      </c>
      <c r="L2209" t="n">
        <v>0</v>
      </c>
      <c r="M2209" t="n">
        <v>0</v>
      </c>
      <c r="N2209" t="n">
        <v>0</v>
      </c>
      <c r="O2209" t="n">
        <v>0</v>
      </c>
      <c r="P2209" t="n">
        <v>0</v>
      </c>
      <c r="Q2209" t="n">
        <v>0</v>
      </c>
      <c r="R2209" s="2" t="inlineStr"/>
    </row>
    <row r="2210" ht="15" customHeight="1">
      <c r="A2210" t="inlineStr">
        <is>
          <t>A 43045-2025</t>
        </is>
      </c>
      <c r="B2210" s="1" t="n">
        <v>45909.56072916667</v>
      </c>
      <c r="C2210" s="1" t="n">
        <v>45960</v>
      </c>
      <c r="D2210" t="inlineStr">
        <is>
          <t>VÄSTERNORRLANDS LÄN</t>
        </is>
      </c>
      <c r="E2210" t="inlineStr">
        <is>
          <t>ÖRNSKÖLDSVIK</t>
        </is>
      </c>
      <c r="F2210" t="inlineStr">
        <is>
          <t>Holmen skog AB</t>
        </is>
      </c>
      <c r="G2210" t="n">
        <v>0.5</v>
      </c>
      <c r="H2210" t="n">
        <v>0</v>
      </c>
      <c r="I2210" t="n">
        <v>0</v>
      </c>
      <c r="J2210" t="n">
        <v>0</v>
      </c>
      <c r="K2210" t="n">
        <v>0</v>
      </c>
      <c r="L2210" t="n">
        <v>0</v>
      </c>
      <c r="M2210" t="n">
        <v>0</v>
      </c>
      <c r="N2210" t="n">
        <v>0</v>
      </c>
      <c r="O2210" t="n">
        <v>0</v>
      </c>
      <c r="P2210" t="n">
        <v>0</v>
      </c>
      <c r="Q2210" t="n">
        <v>0</v>
      </c>
      <c r="R2210" s="2" t="inlineStr"/>
    </row>
    <row r="2211" ht="15" customHeight="1">
      <c r="A2211" t="inlineStr">
        <is>
          <t>A 42904-2025</t>
        </is>
      </c>
      <c r="B2211" s="1" t="n">
        <v>45908.68134259259</v>
      </c>
      <c r="C2211" s="1" t="n">
        <v>45960</v>
      </c>
      <c r="D2211" t="inlineStr">
        <is>
          <t>VÄSTERNORRLANDS LÄN</t>
        </is>
      </c>
      <c r="E2211" t="inlineStr">
        <is>
          <t>ÖRNSKÖLDSVIK</t>
        </is>
      </c>
      <c r="G2211" t="n">
        <v>22.5</v>
      </c>
      <c r="H2211" t="n">
        <v>0</v>
      </c>
      <c r="I2211" t="n">
        <v>0</v>
      </c>
      <c r="J2211" t="n">
        <v>0</v>
      </c>
      <c r="K2211" t="n">
        <v>0</v>
      </c>
      <c r="L2211" t="n">
        <v>0</v>
      </c>
      <c r="M2211" t="n">
        <v>0</v>
      </c>
      <c r="N2211" t="n">
        <v>0</v>
      </c>
      <c r="O2211" t="n">
        <v>0</v>
      </c>
      <c r="P2211" t="n">
        <v>0</v>
      </c>
      <c r="Q2211" t="n">
        <v>0</v>
      </c>
      <c r="R2211" s="2" t="inlineStr"/>
    </row>
    <row r="2212" ht="15" customHeight="1">
      <c r="A2212" t="inlineStr">
        <is>
          <t>A 51387-2025</t>
        </is>
      </c>
      <c r="B2212" s="1" t="n">
        <v>45950.46667824074</v>
      </c>
      <c r="C2212" s="1" t="n">
        <v>45960</v>
      </c>
      <c r="D2212" t="inlineStr">
        <is>
          <t>VÄSTERNORRLANDS LÄN</t>
        </is>
      </c>
      <c r="E2212" t="inlineStr">
        <is>
          <t>ÖRNSKÖLDSVIK</t>
        </is>
      </c>
      <c r="F2212" t="inlineStr">
        <is>
          <t>Holmen skog AB</t>
        </is>
      </c>
      <c r="G2212" t="n">
        <v>23.1</v>
      </c>
      <c r="H2212" t="n">
        <v>0</v>
      </c>
      <c r="I2212" t="n">
        <v>0</v>
      </c>
      <c r="J2212" t="n">
        <v>0</v>
      </c>
      <c r="K2212" t="n">
        <v>0</v>
      </c>
      <c r="L2212" t="n">
        <v>0</v>
      </c>
      <c r="M2212" t="n">
        <v>0</v>
      </c>
      <c r="N2212" t="n">
        <v>0</v>
      </c>
      <c r="O2212" t="n">
        <v>0</v>
      </c>
      <c r="P2212" t="n">
        <v>0</v>
      </c>
      <c r="Q2212" t="n">
        <v>0</v>
      </c>
      <c r="R2212" s="2" t="inlineStr"/>
    </row>
    <row r="2213" ht="15" customHeight="1">
      <c r="A2213" t="inlineStr">
        <is>
          <t>A 51713-2025</t>
        </is>
      </c>
      <c r="B2213" s="1" t="n">
        <v>45951.5744212963</v>
      </c>
      <c r="C2213" s="1" t="n">
        <v>45960</v>
      </c>
      <c r="D2213" t="inlineStr">
        <is>
          <t>VÄSTERNORRLANDS LÄN</t>
        </is>
      </c>
      <c r="E2213" t="inlineStr">
        <is>
          <t>ÖRNSKÖLDSVIK</t>
        </is>
      </c>
      <c r="G2213" t="n">
        <v>2.9</v>
      </c>
      <c r="H2213" t="n">
        <v>0</v>
      </c>
      <c r="I2213" t="n">
        <v>0</v>
      </c>
      <c r="J2213" t="n">
        <v>0</v>
      </c>
      <c r="K2213" t="n">
        <v>0</v>
      </c>
      <c r="L2213" t="n">
        <v>0</v>
      </c>
      <c r="M2213" t="n">
        <v>0</v>
      </c>
      <c r="N2213" t="n">
        <v>0</v>
      </c>
      <c r="O2213" t="n">
        <v>0</v>
      </c>
      <c r="P2213" t="n">
        <v>0</v>
      </c>
      <c r="Q2213" t="n">
        <v>0</v>
      </c>
      <c r="R2213" s="2" t="inlineStr"/>
    </row>
    <row r="2214" ht="15" customHeight="1">
      <c r="A2214" t="inlineStr">
        <is>
          <t>A 63748-2023</t>
        </is>
      </c>
      <c r="B2214" s="1" t="n">
        <v>45277</v>
      </c>
      <c r="C2214" s="1" t="n">
        <v>45960</v>
      </c>
      <c r="D2214" t="inlineStr">
        <is>
          <t>VÄSTERNORRLANDS LÄN</t>
        </is>
      </c>
      <c r="E2214" t="inlineStr">
        <is>
          <t>ÖRNSKÖLDSVIK</t>
        </is>
      </c>
      <c r="F2214" t="inlineStr">
        <is>
          <t>Övriga Aktiebolag</t>
        </is>
      </c>
      <c r="G2214" t="n">
        <v>4.6</v>
      </c>
      <c r="H2214" t="n">
        <v>0</v>
      </c>
      <c r="I2214" t="n">
        <v>0</v>
      </c>
      <c r="J2214" t="n">
        <v>0</v>
      </c>
      <c r="K2214" t="n">
        <v>0</v>
      </c>
      <c r="L2214" t="n">
        <v>0</v>
      </c>
      <c r="M2214" t="n">
        <v>0</v>
      </c>
      <c r="N2214" t="n">
        <v>0</v>
      </c>
      <c r="O2214" t="n">
        <v>0</v>
      </c>
      <c r="P2214" t="n">
        <v>0</v>
      </c>
      <c r="Q2214" t="n">
        <v>0</v>
      </c>
      <c r="R2214" s="2" t="inlineStr"/>
    </row>
    <row r="2215" ht="15" customHeight="1">
      <c r="A2215" t="inlineStr">
        <is>
          <t>A 51316-2025</t>
        </is>
      </c>
      <c r="B2215" s="1" t="n">
        <v>45950.38076388889</v>
      </c>
      <c r="C2215" s="1" t="n">
        <v>45960</v>
      </c>
      <c r="D2215" t="inlineStr">
        <is>
          <t>VÄSTERNORRLANDS LÄN</t>
        </is>
      </c>
      <c r="E2215" t="inlineStr">
        <is>
          <t>ÖRNSKÖLDSVIK</t>
        </is>
      </c>
      <c r="F2215" t="inlineStr">
        <is>
          <t>Holmen skog AB</t>
        </is>
      </c>
      <c r="G2215" t="n">
        <v>3.6</v>
      </c>
      <c r="H2215" t="n">
        <v>0</v>
      </c>
      <c r="I2215" t="n">
        <v>0</v>
      </c>
      <c r="J2215" t="n">
        <v>0</v>
      </c>
      <c r="K2215" t="n">
        <v>0</v>
      </c>
      <c r="L2215" t="n">
        <v>0</v>
      </c>
      <c r="M2215" t="n">
        <v>0</v>
      </c>
      <c r="N2215" t="n">
        <v>0</v>
      </c>
      <c r="O2215" t="n">
        <v>0</v>
      </c>
      <c r="P2215" t="n">
        <v>0</v>
      </c>
      <c r="Q2215" t="n">
        <v>0</v>
      </c>
      <c r="R2215" s="2" t="inlineStr"/>
    </row>
    <row r="2216" ht="15" customHeight="1">
      <c r="A2216" t="inlineStr">
        <is>
          <t>A 22038-2025</t>
        </is>
      </c>
      <c r="B2216" s="1" t="n">
        <v>45785.32254629629</v>
      </c>
      <c r="C2216" s="1" t="n">
        <v>45960</v>
      </c>
      <c r="D2216" t="inlineStr">
        <is>
          <t>VÄSTERNORRLANDS LÄN</t>
        </is>
      </c>
      <c r="E2216" t="inlineStr">
        <is>
          <t>ÖRNSKÖLDSVIK</t>
        </is>
      </c>
      <c r="F2216" t="inlineStr">
        <is>
          <t>Holmen skog AB</t>
        </is>
      </c>
      <c r="G2216" t="n">
        <v>7.2</v>
      </c>
      <c r="H2216" t="n">
        <v>0</v>
      </c>
      <c r="I2216" t="n">
        <v>0</v>
      </c>
      <c r="J2216" t="n">
        <v>0</v>
      </c>
      <c r="K2216" t="n">
        <v>0</v>
      </c>
      <c r="L2216" t="n">
        <v>0</v>
      </c>
      <c r="M2216" t="n">
        <v>0</v>
      </c>
      <c r="N2216" t="n">
        <v>0</v>
      </c>
      <c r="O2216" t="n">
        <v>0</v>
      </c>
      <c r="P2216" t="n">
        <v>0</v>
      </c>
      <c r="Q2216" t="n">
        <v>0</v>
      </c>
      <c r="R2216" s="2" t="inlineStr"/>
    </row>
    <row r="2217" ht="15" customHeight="1">
      <c r="A2217" t="inlineStr">
        <is>
          <t>A 42755-2025</t>
        </is>
      </c>
      <c r="B2217" s="1" t="n">
        <v>45908.44833333333</v>
      </c>
      <c r="C2217" s="1" t="n">
        <v>45960</v>
      </c>
      <c r="D2217" t="inlineStr">
        <is>
          <t>VÄSTERNORRLANDS LÄN</t>
        </is>
      </c>
      <c r="E2217" t="inlineStr">
        <is>
          <t>ÖRNSKÖLDSVIK</t>
        </is>
      </c>
      <c r="G2217" t="n">
        <v>1</v>
      </c>
      <c r="H2217" t="n">
        <v>0</v>
      </c>
      <c r="I2217" t="n">
        <v>0</v>
      </c>
      <c r="J2217" t="n">
        <v>0</v>
      </c>
      <c r="K2217" t="n">
        <v>0</v>
      </c>
      <c r="L2217" t="n">
        <v>0</v>
      </c>
      <c r="M2217" t="n">
        <v>0</v>
      </c>
      <c r="N2217" t="n">
        <v>0</v>
      </c>
      <c r="O2217" t="n">
        <v>0</v>
      </c>
      <c r="P2217" t="n">
        <v>0</v>
      </c>
      <c r="Q2217" t="n">
        <v>0</v>
      </c>
      <c r="R2217" s="2" t="inlineStr"/>
    </row>
    <row r="2218" ht="15" customHeight="1">
      <c r="A2218" t="inlineStr">
        <is>
          <t>A 21908-2025</t>
        </is>
      </c>
      <c r="B2218" s="1" t="n">
        <v>45784.46751157408</v>
      </c>
      <c r="C2218" s="1" t="n">
        <v>45960</v>
      </c>
      <c r="D2218" t="inlineStr">
        <is>
          <t>VÄSTERNORRLANDS LÄN</t>
        </is>
      </c>
      <c r="E2218" t="inlineStr">
        <is>
          <t>ÖRNSKÖLDSVIK</t>
        </is>
      </c>
      <c r="G2218" t="n">
        <v>1.7</v>
      </c>
      <c r="H2218" t="n">
        <v>0</v>
      </c>
      <c r="I2218" t="n">
        <v>0</v>
      </c>
      <c r="J2218" t="n">
        <v>0</v>
      </c>
      <c r="K2218" t="n">
        <v>0</v>
      </c>
      <c r="L2218" t="n">
        <v>0</v>
      </c>
      <c r="M2218" t="n">
        <v>0</v>
      </c>
      <c r="N2218" t="n">
        <v>0</v>
      </c>
      <c r="O2218" t="n">
        <v>0</v>
      </c>
      <c r="P2218" t="n">
        <v>0</v>
      </c>
      <c r="Q2218" t="n">
        <v>0</v>
      </c>
      <c r="R2218" s="2" t="inlineStr"/>
    </row>
    <row r="2219" ht="15" customHeight="1">
      <c r="A2219" t="inlineStr">
        <is>
          <t>A 51599-2025</t>
        </is>
      </c>
      <c r="B2219" s="1" t="n">
        <v>45951.37236111111</v>
      </c>
      <c r="C2219" s="1" t="n">
        <v>45960</v>
      </c>
      <c r="D2219" t="inlineStr">
        <is>
          <t>VÄSTERNORRLANDS LÄN</t>
        </is>
      </c>
      <c r="E2219" t="inlineStr">
        <is>
          <t>ÖRNSKÖLDSVIK</t>
        </is>
      </c>
      <c r="F2219" t="inlineStr">
        <is>
          <t>Holmen skog AB</t>
        </is>
      </c>
      <c r="G2219" t="n">
        <v>0.5</v>
      </c>
      <c r="H2219" t="n">
        <v>0</v>
      </c>
      <c r="I2219" t="n">
        <v>0</v>
      </c>
      <c r="J2219" t="n">
        <v>0</v>
      </c>
      <c r="K2219" t="n">
        <v>0</v>
      </c>
      <c r="L2219" t="n">
        <v>0</v>
      </c>
      <c r="M2219" t="n">
        <v>0</v>
      </c>
      <c r="N2219" t="n">
        <v>0</v>
      </c>
      <c r="O2219" t="n">
        <v>0</v>
      </c>
      <c r="P2219" t="n">
        <v>0</v>
      </c>
      <c r="Q2219" t="n">
        <v>0</v>
      </c>
      <c r="R2219" s="2" t="inlineStr"/>
    </row>
    <row r="2220" ht="15" customHeight="1">
      <c r="A2220" t="inlineStr">
        <is>
          <t>A 52081-2025</t>
        </is>
      </c>
      <c r="B2220" s="1" t="n">
        <v>45952.66413194445</v>
      </c>
      <c r="C2220" s="1" t="n">
        <v>45960</v>
      </c>
      <c r="D2220" t="inlineStr">
        <is>
          <t>VÄSTERNORRLANDS LÄN</t>
        </is>
      </c>
      <c r="E2220" t="inlineStr">
        <is>
          <t>ÖRNSKÖLDSVIK</t>
        </is>
      </c>
      <c r="F2220" t="inlineStr">
        <is>
          <t>Holmen skog AB</t>
        </is>
      </c>
      <c r="G2220" t="n">
        <v>0.9</v>
      </c>
      <c r="H2220" t="n">
        <v>0</v>
      </c>
      <c r="I2220" t="n">
        <v>0</v>
      </c>
      <c r="J2220" t="n">
        <v>0</v>
      </c>
      <c r="K2220" t="n">
        <v>0</v>
      </c>
      <c r="L2220" t="n">
        <v>0</v>
      </c>
      <c r="M2220" t="n">
        <v>0</v>
      </c>
      <c r="N2220" t="n">
        <v>0</v>
      </c>
      <c r="O2220" t="n">
        <v>0</v>
      </c>
      <c r="P2220" t="n">
        <v>0</v>
      </c>
      <c r="Q2220" t="n">
        <v>0</v>
      </c>
      <c r="R2220" s="2" t="inlineStr"/>
    </row>
    <row r="2221" ht="15" customHeight="1">
      <c r="A2221" t="inlineStr">
        <is>
          <t>A 52068-2025</t>
        </is>
      </c>
      <c r="B2221" s="1" t="n">
        <v>45952.64356481482</v>
      </c>
      <c r="C2221" s="1" t="n">
        <v>45960</v>
      </c>
      <c r="D2221" t="inlineStr">
        <is>
          <t>VÄSTERNORRLANDS LÄN</t>
        </is>
      </c>
      <c r="E2221" t="inlineStr">
        <is>
          <t>ÖRNSKÖLDSVIK</t>
        </is>
      </c>
      <c r="G2221" t="n">
        <v>48</v>
      </c>
      <c r="H2221" t="n">
        <v>0</v>
      </c>
      <c r="I2221" t="n">
        <v>0</v>
      </c>
      <c r="J2221" t="n">
        <v>0</v>
      </c>
      <c r="K2221" t="n">
        <v>0</v>
      </c>
      <c r="L2221" t="n">
        <v>0</v>
      </c>
      <c r="M2221" t="n">
        <v>0</v>
      </c>
      <c r="N2221" t="n">
        <v>0</v>
      </c>
      <c r="O2221" t="n">
        <v>0</v>
      </c>
      <c r="P2221" t="n">
        <v>0</v>
      </c>
      <c r="Q2221" t="n">
        <v>0</v>
      </c>
      <c r="R2221" s="2" t="inlineStr"/>
    </row>
    <row r="2222" ht="15" customHeight="1">
      <c r="A2222" t="inlineStr">
        <is>
          <t>A 52071-2025</t>
        </is>
      </c>
      <c r="B2222" s="1" t="n">
        <v>45952.64829861111</v>
      </c>
      <c r="C2222" s="1" t="n">
        <v>45960</v>
      </c>
      <c r="D2222" t="inlineStr">
        <is>
          <t>VÄSTERNORRLANDS LÄN</t>
        </is>
      </c>
      <c r="E2222" t="inlineStr">
        <is>
          <t>ÖRNSKÖLDSVIK</t>
        </is>
      </c>
      <c r="G2222" t="n">
        <v>7.9</v>
      </c>
      <c r="H2222" t="n">
        <v>0</v>
      </c>
      <c r="I2222" t="n">
        <v>0</v>
      </c>
      <c r="J2222" t="n">
        <v>0</v>
      </c>
      <c r="K2222" t="n">
        <v>0</v>
      </c>
      <c r="L2222" t="n">
        <v>0</v>
      </c>
      <c r="M2222" t="n">
        <v>0</v>
      </c>
      <c r="N2222" t="n">
        <v>0</v>
      </c>
      <c r="O2222" t="n">
        <v>0</v>
      </c>
      <c r="P2222" t="n">
        <v>0</v>
      </c>
      <c r="Q2222" t="n">
        <v>0</v>
      </c>
      <c r="R2222" s="2" t="inlineStr"/>
    </row>
    <row r="2223" ht="15" customHeight="1">
      <c r="A2223" t="inlineStr">
        <is>
          <t>A 52255-2025</t>
        </is>
      </c>
      <c r="B2223" s="1" t="n">
        <v>45953.50049768519</v>
      </c>
      <c r="C2223" s="1" t="n">
        <v>45960</v>
      </c>
      <c r="D2223" t="inlineStr">
        <is>
          <t>VÄSTERNORRLANDS LÄN</t>
        </is>
      </c>
      <c r="E2223" t="inlineStr">
        <is>
          <t>ÖRNSKÖLDSVIK</t>
        </is>
      </c>
      <c r="F2223" t="inlineStr">
        <is>
          <t>Holmen skog AB</t>
        </is>
      </c>
      <c r="G2223" t="n">
        <v>2.1</v>
      </c>
      <c r="H2223" t="n">
        <v>0</v>
      </c>
      <c r="I2223" t="n">
        <v>0</v>
      </c>
      <c r="J2223" t="n">
        <v>0</v>
      </c>
      <c r="K2223" t="n">
        <v>0</v>
      </c>
      <c r="L2223" t="n">
        <v>0</v>
      </c>
      <c r="M2223" t="n">
        <v>0</v>
      </c>
      <c r="N2223" t="n">
        <v>0</v>
      </c>
      <c r="O2223" t="n">
        <v>0</v>
      </c>
      <c r="P2223" t="n">
        <v>0</v>
      </c>
      <c r="Q2223" t="n">
        <v>0</v>
      </c>
      <c r="R2223" s="2" t="inlineStr"/>
    </row>
    <row r="2224" ht="15" customHeight="1">
      <c r="A2224" t="inlineStr">
        <is>
          <t>A 52047-2025</t>
        </is>
      </c>
      <c r="B2224" s="1" t="n">
        <v>45952.6171412037</v>
      </c>
      <c r="C2224" s="1" t="n">
        <v>45960</v>
      </c>
      <c r="D2224" t="inlineStr">
        <is>
          <t>VÄSTERNORRLANDS LÄN</t>
        </is>
      </c>
      <c r="E2224" t="inlineStr">
        <is>
          <t>ÖRNSKÖLDSVIK</t>
        </is>
      </c>
      <c r="F2224" t="inlineStr">
        <is>
          <t>Holmen skog AB</t>
        </is>
      </c>
      <c r="G2224" t="n">
        <v>2.3</v>
      </c>
      <c r="H2224" t="n">
        <v>0</v>
      </c>
      <c r="I2224" t="n">
        <v>0</v>
      </c>
      <c r="J2224" t="n">
        <v>0</v>
      </c>
      <c r="K2224" t="n">
        <v>0</v>
      </c>
      <c r="L2224" t="n">
        <v>0</v>
      </c>
      <c r="M2224" t="n">
        <v>0</v>
      </c>
      <c r="N2224" t="n">
        <v>0</v>
      </c>
      <c r="O2224" t="n">
        <v>0</v>
      </c>
      <c r="P2224" t="n">
        <v>0</v>
      </c>
      <c r="Q2224" t="n">
        <v>0</v>
      </c>
      <c r="R2224" s="2" t="inlineStr"/>
    </row>
    <row r="2225" ht="15" customHeight="1">
      <c r="A2225" t="inlineStr">
        <is>
          <t>A 52055-2025</t>
        </is>
      </c>
      <c r="B2225" s="1" t="n">
        <v>45952.63206018518</v>
      </c>
      <c r="C2225" s="1" t="n">
        <v>45960</v>
      </c>
      <c r="D2225" t="inlineStr">
        <is>
          <t>VÄSTERNORRLANDS LÄN</t>
        </is>
      </c>
      <c r="E2225" t="inlineStr">
        <is>
          <t>ÖRNSKÖLDSVIK</t>
        </is>
      </c>
      <c r="F2225" t="inlineStr">
        <is>
          <t>Holmen skog AB</t>
        </is>
      </c>
      <c r="G2225" t="n">
        <v>2.7</v>
      </c>
      <c r="H2225" t="n">
        <v>0</v>
      </c>
      <c r="I2225" t="n">
        <v>0</v>
      </c>
      <c r="J2225" t="n">
        <v>0</v>
      </c>
      <c r="K2225" t="n">
        <v>0</v>
      </c>
      <c r="L2225" t="n">
        <v>0</v>
      </c>
      <c r="M2225" t="n">
        <v>0</v>
      </c>
      <c r="N2225" t="n">
        <v>0</v>
      </c>
      <c r="O2225" t="n">
        <v>0</v>
      </c>
      <c r="P2225" t="n">
        <v>0</v>
      </c>
      <c r="Q2225" t="n">
        <v>0</v>
      </c>
      <c r="R2225" s="2" t="inlineStr"/>
    </row>
    <row r="2226" ht="15" customHeight="1">
      <c r="A2226" t="inlineStr">
        <is>
          <t>A 43431-2025</t>
        </is>
      </c>
      <c r="B2226" s="1" t="n">
        <v>45910</v>
      </c>
      <c r="C2226" s="1" t="n">
        <v>45960</v>
      </c>
      <c r="D2226" t="inlineStr">
        <is>
          <t>VÄSTERNORRLANDS LÄN</t>
        </is>
      </c>
      <c r="E2226" t="inlineStr">
        <is>
          <t>ÖRNSKÖLDSVIK</t>
        </is>
      </c>
      <c r="G2226" t="n">
        <v>2.5</v>
      </c>
      <c r="H2226" t="n">
        <v>0</v>
      </c>
      <c r="I2226" t="n">
        <v>0</v>
      </c>
      <c r="J2226" t="n">
        <v>0</v>
      </c>
      <c r="K2226" t="n">
        <v>0</v>
      </c>
      <c r="L2226" t="n">
        <v>0</v>
      </c>
      <c r="M2226" t="n">
        <v>0</v>
      </c>
      <c r="N2226" t="n">
        <v>0</v>
      </c>
      <c r="O2226" t="n">
        <v>0</v>
      </c>
      <c r="P2226" t="n">
        <v>0</v>
      </c>
      <c r="Q2226" t="n">
        <v>0</v>
      </c>
      <c r="R2226" s="2" t="inlineStr"/>
    </row>
    <row r="2227" ht="15" customHeight="1">
      <c r="A2227" t="inlineStr">
        <is>
          <t>A 43502-2025</t>
        </is>
      </c>
      <c r="B2227" s="1" t="n">
        <v>45911</v>
      </c>
      <c r="C2227" s="1" t="n">
        <v>45960</v>
      </c>
      <c r="D2227" t="inlineStr">
        <is>
          <t>VÄSTERNORRLANDS LÄN</t>
        </is>
      </c>
      <c r="E2227" t="inlineStr">
        <is>
          <t>ÖRNSKÖLDSVIK</t>
        </is>
      </c>
      <c r="G2227" t="n">
        <v>0.9</v>
      </c>
      <c r="H2227" t="n">
        <v>0</v>
      </c>
      <c r="I2227" t="n">
        <v>0</v>
      </c>
      <c r="J2227" t="n">
        <v>0</v>
      </c>
      <c r="K2227" t="n">
        <v>0</v>
      </c>
      <c r="L2227" t="n">
        <v>0</v>
      </c>
      <c r="M2227" t="n">
        <v>0</v>
      </c>
      <c r="N2227" t="n">
        <v>0</v>
      </c>
      <c r="O2227" t="n">
        <v>0</v>
      </c>
      <c r="P2227" t="n">
        <v>0</v>
      </c>
      <c r="Q2227" t="n">
        <v>0</v>
      </c>
      <c r="R2227" s="2" t="inlineStr"/>
    </row>
    <row r="2228" ht="15" customHeight="1">
      <c r="A2228" t="inlineStr">
        <is>
          <t>A 43161-2025</t>
        </is>
      </c>
      <c r="B2228" s="1" t="n">
        <v>45910.36539351852</v>
      </c>
      <c r="C2228" s="1" t="n">
        <v>45960</v>
      </c>
      <c r="D2228" t="inlineStr">
        <is>
          <t>VÄSTERNORRLANDS LÄN</t>
        </is>
      </c>
      <c r="E2228" t="inlineStr">
        <is>
          <t>ÖRNSKÖLDSVIK</t>
        </is>
      </c>
      <c r="F2228" t="inlineStr">
        <is>
          <t>Kommuner</t>
        </is>
      </c>
      <c r="G2228" t="n">
        <v>11.5</v>
      </c>
      <c r="H2228" t="n">
        <v>0</v>
      </c>
      <c r="I2228" t="n">
        <v>0</v>
      </c>
      <c r="J2228" t="n">
        <v>0</v>
      </c>
      <c r="K2228" t="n">
        <v>0</v>
      </c>
      <c r="L2228" t="n">
        <v>0</v>
      </c>
      <c r="M2228" t="n">
        <v>0</v>
      </c>
      <c r="N2228" t="n">
        <v>0</v>
      </c>
      <c r="O2228" t="n">
        <v>0</v>
      </c>
      <c r="P2228" t="n">
        <v>0</v>
      </c>
      <c r="Q2228" t="n">
        <v>0</v>
      </c>
      <c r="R2228" s="2" t="inlineStr"/>
    </row>
    <row r="2229" ht="15" customHeight="1">
      <c r="A2229" t="inlineStr">
        <is>
          <t>A 52140-2025</t>
        </is>
      </c>
      <c r="B2229" s="1" t="n">
        <v>45953.32174768519</v>
      </c>
      <c r="C2229" s="1" t="n">
        <v>45960</v>
      </c>
      <c r="D2229" t="inlineStr">
        <is>
          <t>VÄSTERNORRLANDS LÄN</t>
        </is>
      </c>
      <c r="E2229" t="inlineStr">
        <is>
          <t>ÖRNSKÖLDSVIK</t>
        </is>
      </c>
      <c r="F2229" t="inlineStr">
        <is>
          <t>Holmen skog AB</t>
        </is>
      </c>
      <c r="G2229" t="n">
        <v>1</v>
      </c>
      <c r="H2229" t="n">
        <v>0</v>
      </c>
      <c r="I2229" t="n">
        <v>0</v>
      </c>
      <c r="J2229" t="n">
        <v>0</v>
      </c>
      <c r="K2229" t="n">
        <v>0</v>
      </c>
      <c r="L2229" t="n">
        <v>0</v>
      </c>
      <c r="M2229" t="n">
        <v>0</v>
      </c>
      <c r="N2229" t="n">
        <v>0</v>
      </c>
      <c r="O2229" t="n">
        <v>0</v>
      </c>
      <c r="P2229" t="n">
        <v>0</v>
      </c>
      <c r="Q2229" t="n">
        <v>0</v>
      </c>
      <c r="R2229" s="2" t="inlineStr"/>
    </row>
    <row r="2230" ht="15" customHeight="1">
      <c r="A2230" t="inlineStr">
        <is>
          <t>A 52145-2025</t>
        </is>
      </c>
      <c r="B2230" s="1" t="n">
        <v>45953.34225694444</v>
      </c>
      <c r="C2230" s="1" t="n">
        <v>45960</v>
      </c>
      <c r="D2230" t="inlineStr">
        <is>
          <t>VÄSTERNORRLANDS LÄN</t>
        </is>
      </c>
      <c r="E2230" t="inlineStr">
        <is>
          <t>ÖRNSKÖLDSVIK</t>
        </is>
      </c>
      <c r="F2230" t="inlineStr">
        <is>
          <t>Holmen skog AB</t>
        </is>
      </c>
      <c r="G2230" t="n">
        <v>0.9</v>
      </c>
      <c r="H2230" t="n">
        <v>0</v>
      </c>
      <c r="I2230" t="n">
        <v>0</v>
      </c>
      <c r="J2230" t="n">
        <v>0</v>
      </c>
      <c r="K2230" t="n">
        <v>0</v>
      </c>
      <c r="L2230" t="n">
        <v>0</v>
      </c>
      <c r="M2230" t="n">
        <v>0</v>
      </c>
      <c r="N2230" t="n">
        <v>0</v>
      </c>
      <c r="O2230" t="n">
        <v>0</v>
      </c>
      <c r="P2230" t="n">
        <v>0</v>
      </c>
      <c r="Q2230" t="n">
        <v>0</v>
      </c>
      <c r="R2230" s="2" t="inlineStr"/>
    </row>
    <row r="2231" ht="15" customHeight="1">
      <c r="A2231" t="inlineStr">
        <is>
          <t>A 22129-2025</t>
        </is>
      </c>
      <c r="B2231" s="1" t="n">
        <v>45785.5315625</v>
      </c>
      <c r="C2231" s="1" t="n">
        <v>45960</v>
      </c>
      <c r="D2231" t="inlineStr">
        <is>
          <t>VÄSTERNORRLANDS LÄN</t>
        </is>
      </c>
      <c r="E2231" t="inlineStr">
        <is>
          <t>ÖRNSKÖLDSVIK</t>
        </is>
      </c>
      <c r="G2231" t="n">
        <v>1.3</v>
      </c>
      <c r="H2231" t="n">
        <v>0</v>
      </c>
      <c r="I2231" t="n">
        <v>0</v>
      </c>
      <c r="J2231" t="n">
        <v>0</v>
      </c>
      <c r="K2231" t="n">
        <v>0</v>
      </c>
      <c r="L2231" t="n">
        <v>0</v>
      </c>
      <c r="M2231" t="n">
        <v>0</v>
      </c>
      <c r="N2231" t="n">
        <v>0</v>
      </c>
      <c r="O2231" t="n">
        <v>0</v>
      </c>
      <c r="P2231" t="n">
        <v>0</v>
      </c>
      <c r="Q2231" t="n">
        <v>0</v>
      </c>
      <c r="R2231" s="2" t="inlineStr"/>
    </row>
    <row r="2232" ht="15" customHeight="1">
      <c r="A2232" t="inlineStr">
        <is>
          <t>A 52196-2025</t>
        </is>
      </c>
      <c r="B2232" s="1" t="n">
        <v>45953.39898148148</v>
      </c>
      <c r="C2232" s="1" t="n">
        <v>45960</v>
      </c>
      <c r="D2232" t="inlineStr">
        <is>
          <t>VÄSTERNORRLANDS LÄN</t>
        </is>
      </c>
      <c r="E2232" t="inlineStr">
        <is>
          <t>ÖRNSKÖLDSVIK</t>
        </is>
      </c>
      <c r="F2232" t="inlineStr">
        <is>
          <t>Holmen skog AB</t>
        </is>
      </c>
      <c r="G2232" t="n">
        <v>11.5</v>
      </c>
      <c r="H2232" t="n">
        <v>0</v>
      </c>
      <c r="I2232" t="n">
        <v>0</v>
      </c>
      <c r="J2232" t="n">
        <v>0</v>
      </c>
      <c r="K2232" t="n">
        <v>0</v>
      </c>
      <c r="L2232" t="n">
        <v>0</v>
      </c>
      <c r="M2232" t="n">
        <v>0</v>
      </c>
      <c r="N2232" t="n">
        <v>0</v>
      </c>
      <c r="O2232" t="n">
        <v>0</v>
      </c>
      <c r="P2232" t="n">
        <v>0</v>
      </c>
      <c r="Q2232" t="n">
        <v>0</v>
      </c>
      <c r="R2232" s="2" t="inlineStr"/>
    </row>
    <row r="2233" ht="15" customHeight="1">
      <c r="A2233" t="inlineStr">
        <is>
          <t>A 21859-2025</t>
        </is>
      </c>
      <c r="B2233" s="1" t="n">
        <v>45784.36427083334</v>
      </c>
      <c r="C2233" s="1" t="n">
        <v>45960</v>
      </c>
      <c r="D2233" t="inlineStr">
        <is>
          <t>VÄSTERNORRLANDS LÄN</t>
        </is>
      </c>
      <c r="E2233" t="inlineStr">
        <is>
          <t>ÖRNSKÖLDSVIK</t>
        </is>
      </c>
      <c r="F2233" t="inlineStr">
        <is>
          <t>Holmen skog AB</t>
        </is>
      </c>
      <c r="G2233" t="n">
        <v>1</v>
      </c>
      <c r="H2233" t="n">
        <v>0</v>
      </c>
      <c r="I2233" t="n">
        <v>0</v>
      </c>
      <c r="J2233" t="n">
        <v>0</v>
      </c>
      <c r="K2233" t="n">
        <v>0</v>
      </c>
      <c r="L2233" t="n">
        <v>0</v>
      </c>
      <c r="M2233" t="n">
        <v>0</v>
      </c>
      <c r="N2233" t="n">
        <v>0</v>
      </c>
      <c r="O2233" t="n">
        <v>0</v>
      </c>
      <c r="P2233" t="n">
        <v>0</v>
      </c>
      <c r="Q2233" t="n">
        <v>0</v>
      </c>
      <c r="R2233" s="2" t="inlineStr"/>
    </row>
    <row r="2234" ht="15" customHeight="1">
      <c r="A2234" t="inlineStr">
        <is>
          <t>A 52029-2025</t>
        </is>
      </c>
      <c r="B2234" s="1" t="n">
        <v>45952.6055324074</v>
      </c>
      <c r="C2234" s="1" t="n">
        <v>45960</v>
      </c>
      <c r="D2234" t="inlineStr">
        <is>
          <t>VÄSTERNORRLANDS LÄN</t>
        </is>
      </c>
      <c r="E2234" t="inlineStr">
        <is>
          <t>ÖRNSKÖLDSVIK</t>
        </is>
      </c>
      <c r="G2234" t="n">
        <v>3.2</v>
      </c>
      <c r="H2234" t="n">
        <v>0</v>
      </c>
      <c r="I2234" t="n">
        <v>0</v>
      </c>
      <c r="J2234" t="n">
        <v>0</v>
      </c>
      <c r="K2234" t="n">
        <v>0</v>
      </c>
      <c r="L2234" t="n">
        <v>0</v>
      </c>
      <c r="M2234" t="n">
        <v>0</v>
      </c>
      <c r="N2234" t="n">
        <v>0</v>
      </c>
      <c r="O2234" t="n">
        <v>0</v>
      </c>
      <c r="P2234" t="n">
        <v>0</v>
      </c>
      <c r="Q2234" t="n">
        <v>0</v>
      </c>
      <c r="R2234" s="2" t="inlineStr"/>
    </row>
    <row r="2235" ht="15" customHeight="1">
      <c r="A2235" t="inlineStr">
        <is>
          <t>A 52070-2025</t>
        </is>
      </c>
      <c r="B2235" s="1" t="n">
        <v>45952.64622685185</v>
      </c>
      <c r="C2235" s="1" t="n">
        <v>45960</v>
      </c>
      <c r="D2235" t="inlineStr">
        <is>
          <t>VÄSTERNORRLANDS LÄN</t>
        </is>
      </c>
      <c r="E2235" t="inlineStr">
        <is>
          <t>ÖRNSKÖLDSVIK</t>
        </is>
      </c>
      <c r="G2235" t="n">
        <v>7.1</v>
      </c>
      <c r="H2235" t="n">
        <v>0</v>
      </c>
      <c r="I2235" t="n">
        <v>0</v>
      </c>
      <c r="J2235" t="n">
        <v>0</v>
      </c>
      <c r="K2235" t="n">
        <v>0</v>
      </c>
      <c r="L2235" t="n">
        <v>0</v>
      </c>
      <c r="M2235" t="n">
        <v>0</v>
      </c>
      <c r="N2235" t="n">
        <v>0</v>
      </c>
      <c r="O2235" t="n">
        <v>0</v>
      </c>
      <c r="P2235" t="n">
        <v>0</v>
      </c>
      <c r="Q2235" t="n">
        <v>0</v>
      </c>
      <c r="R2235" s="2" t="inlineStr"/>
    </row>
    <row r="2236" ht="15" customHeight="1">
      <c r="A2236" t="inlineStr">
        <is>
          <t>A 43321-2025</t>
        </is>
      </c>
      <c r="B2236" s="1" t="n">
        <v>45910.66033564815</v>
      </c>
      <c r="C2236" s="1" t="n">
        <v>45960</v>
      </c>
      <c r="D2236" t="inlineStr">
        <is>
          <t>VÄSTERNORRLANDS LÄN</t>
        </is>
      </c>
      <c r="E2236" t="inlineStr">
        <is>
          <t>ÖRNSKÖLDSVIK</t>
        </is>
      </c>
      <c r="F2236" t="inlineStr">
        <is>
          <t>Holmen skog AB</t>
        </is>
      </c>
      <c r="G2236" t="n">
        <v>12.3</v>
      </c>
      <c r="H2236" t="n">
        <v>0</v>
      </c>
      <c r="I2236" t="n">
        <v>0</v>
      </c>
      <c r="J2236" t="n">
        <v>0</v>
      </c>
      <c r="K2236" t="n">
        <v>0</v>
      </c>
      <c r="L2236" t="n">
        <v>0</v>
      </c>
      <c r="M2236" t="n">
        <v>0</v>
      </c>
      <c r="N2236" t="n">
        <v>0</v>
      </c>
      <c r="O2236" t="n">
        <v>0</v>
      </c>
      <c r="P2236" t="n">
        <v>0</v>
      </c>
      <c r="Q2236" t="n">
        <v>0</v>
      </c>
      <c r="R2236" s="2" t="inlineStr"/>
    </row>
    <row r="2237" ht="15" customHeight="1">
      <c r="A2237" t="inlineStr">
        <is>
          <t>A 10500-2024</t>
        </is>
      </c>
      <c r="B2237" s="1" t="n">
        <v>45366.48253472222</v>
      </c>
      <c r="C2237" s="1" t="n">
        <v>45960</v>
      </c>
      <c r="D2237" t="inlineStr">
        <is>
          <t>VÄSTERNORRLANDS LÄN</t>
        </is>
      </c>
      <c r="E2237" t="inlineStr">
        <is>
          <t>ÖRNSKÖLDSVIK</t>
        </is>
      </c>
      <c r="F2237" t="inlineStr">
        <is>
          <t>Holmen skog AB</t>
        </is>
      </c>
      <c r="G2237" t="n">
        <v>1.8</v>
      </c>
      <c r="H2237" t="n">
        <v>0</v>
      </c>
      <c r="I2237" t="n">
        <v>0</v>
      </c>
      <c r="J2237" t="n">
        <v>0</v>
      </c>
      <c r="K2237" t="n">
        <v>0</v>
      </c>
      <c r="L2237" t="n">
        <v>0</v>
      </c>
      <c r="M2237" t="n">
        <v>0</v>
      </c>
      <c r="N2237" t="n">
        <v>0</v>
      </c>
      <c r="O2237" t="n">
        <v>0</v>
      </c>
      <c r="P2237" t="n">
        <v>0</v>
      </c>
      <c r="Q2237" t="n">
        <v>0</v>
      </c>
      <c r="R2237" s="2" t="inlineStr"/>
    </row>
    <row r="2238" ht="15" customHeight="1">
      <c r="A2238" t="inlineStr">
        <is>
          <t>A 11689-2024</t>
        </is>
      </c>
      <c r="B2238" s="1" t="n">
        <v>45373.59425925926</v>
      </c>
      <c r="C2238" s="1" t="n">
        <v>45960</v>
      </c>
      <c r="D2238" t="inlineStr">
        <is>
          <t>VÄSTERNORRLANDS LÄN</t>
        </is>
      </c>
      <c r="E2238" t="inlineStr">
        <is>
          <t>ÖRNSKÖLDSVIK</t>
        </is>
      </c>
      <c r="G2238" t="n">
        <v>2.6</v>
      </c>
      <c r="H2238" t="n">
        <v>0</v>
      </c>
      <c r="I2238" t="n">
        <v>0</v>
      </c>
      <c r="J2238" t="n">
        <v>0</v>
      </c>
      <c r="K2238" t="n">
        <v>0</v>
      </c>
      <c r="L2238" t="n">
        <v>0</v>
      </c>
      <c r="M2238" t="n">
        <v>0</v>
      </c>
      <c r="N2238" t="n">
        <v>0</v>
      </c>
      <c r="O2238" t="n">
        <v>0</v>
      </c>
      <c r="P2238" t="n">
        <v>0</v>
      </c>
      <c r="Q2238" t="n">
        <v>0</v>
      </c>
      <c r="R2238" s="2" t="inlineStr"/>
    </row>
    <row r="2239" ht="15" customHeight="1">
      <c r="A2239" t="inlineStr">
        <is>
          <t>A 43150-2025</t>
        </is>
      </c>
      <c r="B2239" s="1" t="n">
        <v>45910.33319444444</v>
      </c>
      <c r="C2239" s="1" t="n">
        <v>45960</v>
      </c>
      <c r="D2239" t="inlineStr">
        <is>
          <t>VÄSTERNORRLANDS LÄN</t>
        </is>
      </c>
      <c r="E2239" t="inlineStr">
        <is>
          <t>ÖRNSKÖLDSVIK</t>
        </is>
      </c>
      <c r="G2239" t="n">
        <v>22.8</v>
      </c>
      <c r="H2239" t="n">
        <v>0</v>
      </c>
      <c r="I2239" t="n">
        <v>0</v>
      </c>
      <c r="J2239" t="n">
        <v>0</v>
      </c>
      <c r="K2239" t="n">
        <v>0</v>
      </c>
      <c r="L2239" t="n">
        <v>0</v>
      </c>
      <c r="M2239" t="n">
        <v>0</v>
      </c>
      <c r="N2239" t="n">
        <v>0</v>
      </c>
      <c r="O2239" t="n">
        <v>0</v>
      </c>
      <c r="P2239" t="n">
        <v>0</v>
      </c>
      <c r="Q2239" t="n">
        <v>0</v>
      </c>
      <c r="R2239" s="2" t="inlineStr"/>
    </row>
    <row r="2240" ht="15" customHeight="1">
      <c r="A2240" t="inlineStr">
        <is>
          <t>A 45437-2024</t>
        </is>
      </c>
      <c r="B2240" s="1" t="n">
        <v>45576</v>
      </c>
      <c r="C2240" s="1" t="n">
        <v>45960</v>
      </c>
      <c r="D2240" t="inlineStr">
        <is>
          <t>VÄSTERNORRLANDS LÄN</t>
        </is>
      </c>
      <c r="E2240" t="inlineStr">
        <is>
          <t>ÖRNSKÖLDSVIK</t>
        </is>
      </c>
      <c r="G2240" t="n">
        <v>6.7</v>
      </c>
      <c r="H2240" t="n">
        <v>0</v>
      </c>
      <c r="I2240" t="n">
        <v>0</v>
      </c>
      <c r="J2240" t="n">
        <v>0</v>
      </c>
      <c r="K2240" t="n">
        <v>0</v>
      </c>
      <c r="L2240" t="n">
        <v>0</v>
      </c>
      <c r="M2240" t="n">
        <v>0</v>
      </c>
      <c r="N2240" t="n">
        <v>0</v>
      </c>
      <c r="O2240" t="n">
        <v>0</v>
      </c>
      <c r="P2240" t="n">
        <v>0</v>
      </c>
      <c r="Q2240" t="n">
        <v>0</v>
      </c>
      <c r="R2240" s="2" t="inlineStr"/>
    </row>
    <row r="2241" ht="15" customHeight="1">
      <c r="A2241" t="inlineStr">
        <is>
          <t>A 43582-2025</t>
        </is>
      </c>
      <c r="B2241" s="1" t="n">
        <v>45911.64875</v>
      </c>
      <c r="C2241" s="1" t="n">
        <v>45960</v>
      </c>
      <c r="D2241" t="inlineStr">
        <is>
          <t>VÄSTERNORRLANDS LÄN</t>
        </is>
      </c>
      <c r="E2241" t="inlineStr">
        <is>
          <t>ÖRNSKÖLDSVIK</t>
        </is>
      </c>
      <c r="F2241" t="inlineStr">
        <is>
          <t>Holmen skog AB</t>
        </is>
      </c>
      <c r="G2241" t="n">
        <v>6.5</v>
      </c>
      <c r="H2241" t="n">
        <v>0</v>
      </c>
      <c r="I2241" t="n">
        <v>0</v>
      </c>
      <c r="J2241" t="n">
        <v>0</v>
      </c>
      <c r="K2241" t="n">
        <v>0</v>
      </c>
      <c r="L2241" t="n">
        <v>0</v>
      </c>
      <c r="M2241" t="n">
        <v>0</v>
      </c>
      <c r="N2241" t="n">
        <v>0</v>
      </c>
      <c r="O2241" t="n">
        <v>0</v>
      </c>
      <c r="P2241" t="n">
        <v>0</v>
      </c>
      <c r="Q2241" t="n">
        <v>0</v>
      </c>
      <c r="R2241" s="2" t="inlineStr"/>
    </row>
    <row r="2242" ht="15" customHeight="1">
      <c r="A2242" t="inlineStr">
        <is>
          <t>A 51834-2025</t>
        </is>
      </c>
      <c r="B2242" s="1" t="n">
        <v>45952.33072916666</v>
      </c>
      <c r="C2242" s="1" t="n">
        <v>45960</v>
      </c>
      <c r="D2242" t="inlineStr">
        <is>
          <t>VÄSTERNORRLANDS LÄN</t>
        </is>
      </c>
      <c r="E2242" t="inlineStr">
        <is>
          <t>ÖRNSKÖLDSVIK</t>
        </is>
      </c>
      <c r="F2242" t="inlineStr">
        <is>
          <t>Holmen skog AB</t>
        </is>
      </c>
      <c r="G2242" t="n">
        <v>6.8</v>
      </c>
      <c r="H2242" t="n">
        <v>0</v>
      </c>
      <c r="I2242" t="n">
        <v>0</v>
      </c>
      <c r="J2242" t="n">
        <v>0</v>
      </c>
      <c r="K2242" t="n">
        <v>0</v>
      </c>
      <c r="L2242" t="n">
        <v>0</v>
      </c>
      <c r="M2242" t="n">
        <v>0</v>
      </c>
      <c r="N2242" t="n">
        <v>0</v>
      </c>
      <c r="O2242" t="n">
        <v>0</v>
      </c>
      <c r="P2242" t="n">
        <v>0</v>
      </c>
      <c r="Q2242" t="n">
        <v>0</v>
      </c>
      <c r="R2242" s="2" t="inlineStr"/>
    </row>
    <row r="2243" ht="15" customHeight="1">
      <c r="A2243" t="inlineStr">
        <is>
          <t>A 52005-2025</t>
        </is>
      </c>
      <c r="B2243" s="1" t="n">
        <v>45952.59306712963</v>
      </c>
      <c r="C2243" s="1" t="n">
        <v>45960</v>
      </c>
      <c r="D2243" t="inlineStr">
        <is>
          <t>VÄSTERNORRLANDS LÄN</t>
        </is>
      </c>
      <c r="E2243" t="inlineStr">
        <is>
          <t>ÖRNSKÖLDSVIK</t>
        </is>
      </c>
      <c r="F2243" t="inlineStr">
        <is>
          <t>Holmen skog AB</t>
        </is>
      </c>
      <c r="G2243" t="n">
        <v>2.3</v>
      </c>
      <c r="H2243" t="n">
        <v>0</v>
      </c>
      <c r="I2243" t="n">
        <v>0</v>
      </c>
      <c r="J2243" t="n">
        <v>0</v>
      </c>
      <c r="K2243" t="n">
        <v>0</v>
      </c>
      <c r="L2243" t="n">
        <v>0</v>
      </c>
      <c r="M2243" t="n">
        <v>0</v>
      </c>
      <c r="N2243" t="n">
        <v>0</v>
      </c>
      <c r="O2243" t="n">
        <v>0</v>
      </c>
      <c r="P2243" t="n">
        <v>0</v>
      </c>
      <c r="Q2243" t="n">
        <v>0</v>
      </c>
      <c r="R2243" s="2" t="inlineStr"/>
    </row>
    <row r="2244" ht="15" customHeight="1">
      <c r="A2244" t="inlineStr">
        <is>
          <t>A 52160-2025</t>
        </is>
      </c>
      <c r="B2244" s="1" t="n">
        <v>45953.35965277778</v>
      </c>
      <c r="C2244" s="1" t="n">
        <v>45960</v>
      </c>
      <c r="D2244" t="inlineStr">
        <is>
          <t>VÄSTERNORRLANDS LÄN</t>
        </is>
      </c>
      <c r="E2244" t="inlineStr">
        <is>
          <t>ÖRNSKÖLDSVIK</t>
        </is>
      </c>
      <c r="G2244" t="n">
        <v>1.6</v>
      </c>
      <c r="H2244" t="n">
        <v>0</v>
      </c>
      <c r="I2244" t="n">
        <v>0</v>
      </c>
      <c r="J2244" t="n">
        <v>0</v>
      </c>
      <c r="K2244" t="n">
        <v>0</v>
      </c>
      <c r="L2244" t="n">
        <v>0</v>
      </c>
      <c r="M2244" t="n">
        <v>0</v>
      </c>
      <c r="N2244" t="n">
        <v>0</v>
      </c>
      <c r="O2244" t="n">
        <v>0</v>
      </c>
      <c r="P2244" t="n">
        <v>0</v>
      </c>
      <c r="Q2244" t="n">
        <v>0</v>
      </c>
      <c r="R2244" s="2" t="inlineStr"/>
    </row>
    <row r="2245" ht="15" customHeight="1">
      <c r="A2245" t="inlineStr">
        <is>
          <t>A 52176-2025</t>
        </is>
      </c>
      <c r="B2245" s="1" t="n">
        <v>45953.37601851852</v>
      </c>
      <c r="C2245" s="1" t="n">
        <v>45960</v>
      </c>
      <c r="D2245" t="inlineStr">
        <is>
          <t>VÄSTERNORRLANDS LÄN</t>
        </is>
      </c>
      <c r="E2245" t="inlineStr">
        <is>
          <t>ÖRNSKÖLDSVIK</t>
        </is>
      </c>
      <c r="G2245" t="n">
        <v>2.3</v>
      </c>
      <c r="H2245" t="n">
        <v>0</v>
      </c>
      <c r="I2245" t="n">
        <v>0</v>
      </c>
      <c r="J2245" t="n">
        <v>0</v>
      </c>
      <c r="K2245" t="n">
        <v>0</v>
      </c>
      <c r="L2245" t="n">
        <v>0</v>
      </c>
      <c r="M2245" t="n">
        <v>0</v>
      </c>
      <c r="N2245" t="n">
        <v>0</v>
      </c>
      <c r="O2245" t="n">
        <v>0</v>
      </c>
      <c r="P2245" t="n">
        <v>0</v>
      </c>
      <c r="Q2245" t="n">
        <v>0</v>
      </c>
      <c r="R2245" s="2" t="inlineStr"/>
    </row>
    <row r="2246" ht="15" customHeight="1">
      <c r="A2246" t="inlineStr">
        <is>
          <t>A 43377-2025</t>
        </is>
      </c>
      <c r="B2246" s="1" t="n">
        <v>45911</v>
      </c>
      <c r="C2246" s="1" t="n">
        <v>45960</v>
      </c>
      <c r="D2246" t="inlineStr">
        <is>
          <t>VÄSTERNORRLANDS LÄN</t>
        </is>
      </c>
      <c r="E2246" t="inlineStr">
        <is>
          <t>ÖRNSKÖLDSVIK</t>
        </is>
      </c>
      <c r="F2246" t="inlineStr">
        <is>
          <t>Kommuner</t>
        </is>
      </c>
      <c r="G2246" t="n">
        <v>1</v>
      </c>
      <c r="H2246" t="n">
        <v>0</v>
      </c>
      <c r="I2246" t="n">
        <v>0</v>
      </c>
      <c r="J2246" t="n">
        <v>0</v>
      </c>
      <c r="K2246" t="n">
        <v>0</v>
      </c>
      <c r="L2246" t="n">
        <v>0</v>
      </c>
      <c r="M2246" t="n">
        <v>0</v>
      </c>
      <c r="N2246" t="n">
        <v>0</v>
      </c>
      <c r="O2246" t="n">
        <v>0</v>
      </c>
      <c r="P2246" t="n">
        <v>0</v>
      </c>
      <c r="Q2246" t="n">
        <v>0</v>
      </c>
      <c r="R2246" s="2" t="inlineStr"/>
    </row>
    <row r="2247" ht="15" customHeight="1">
      <c r="A2247" t="inlineStr">
        <is>
          <t>A 52253-2025</t>
        </is>
      </c>
      <c r="B2247" s="1" t="n">
        <v>45953.49253472222</v>
      </c>
      <c r="C2247" s="1" t="n">
        <v>45960</v>
      </c>
      <c r="D2247" t="inlineStr">
        <is>
          <t>VÄSTERNORRLANDS LÄN</t>
        </is>
      </c>
      <c r="E2247" t="inlineStr">
        <is>
          <t>ÖRNSKÖLDSVIK</t>
        </is>
      </c>
      <c r="F2247" t="inlineStr">
        <is>
          <t>Holmen skog AB</t>
        </is>
      </c>
      <c r="G2247" t="n">
        <v>6.3</v>
      </c>
      <c r="H2247" t="n">
        <v>0</v>
      </c>
      <c r="I2247" t="n">
        <v>0</v>
      </c>
      <c r="J2247" t="n">
        <v>0</v>
      </c>
      <c r="K2247" t="n">
        <v>0</v>
      </c>
      <c r="L2247" t="n">
        <v>0</v>
      </c>
      <c r="M2247" t="n">
        <v>0</v>
      </c>
      <c r="N2247" t="n">
        <v>0</v>
      </c>
      <c r="O2247" t="n">
        <v>0</v>
      </c>
      <c r="P2247" t="n">
        <v>0</v>
      </c>
      <c r="Q2247" t="n">
        <v>0</v>
      </c>
      <c r="R2247" s="2" t="inlineStr"/>
    </row>
    <row r="2248" ht="15" customHeight="1">
      <c r="A2248" t="inlineStr">
        <is>
          <t>A 52129-2025</t>
        </is>
      </c>
      <c r="B2248" s="1" t="n">
        <v>45952</v>
      </c>
      <c r="C2248" s="1" t="n">
        <v>45960</v>
      </c>
      <c r="D2248" t="inlineStr">
        <is>
          <t>VÄSTERNORRLANDS LÄN</t>
        </is>
      </c>
      <c r="E2248" t="inlineStr">
        <is>
          <t>ÖRNSKÖLDSVIK</t>
        </is>
      </c>
      <c r="G2248" t="n">
        <v>22.6</v>
      </c>
      <c r="H2248" t="n">
        <v>0</v>
      </c>
      <c r="I2248" t="n">
        <v>0</v>
      </c>
      <c r="J2248" t="n">
        <v>0</v>
      </c>
      <c r="K2248" t="n">
        <v>0</v>
      </c>
      <c r="L2248" t="n">
        <v>0</v>
      </c>
      <c r="M2248" t="n">
        <v>0</v>
      </c>
      <c r="N2248" t="n">
        <v>0</v>
      </c>
      <c r="O2248" t="n">
        <v>0</v>
      </c>
      <c r="P2248" t="n">
        <v>0</v>
      </c>
      <c r="Q2248" t="n">
        <v>0</v>
      </c>
      <c r="R2248" s="2" t="inlineStr"/>
    </row>
    <row r="2249" ht="15" customHeight="1">
      <c r="A2249" t="inlineStr">
        <is>
          <t>A 52264-2025</t>
        </is>
      </c>
      <c r="B2249" s="1" t="n">
        <v>45953.52818287037</v>
      </c>
      <c r="C2249" s="1" t="n">
        <v>45960</v>
      </c>
      <c r="D2249" t="inlineStr">
        <is>
          <t>VÄSTERNORRLANDS LÄN</t>
        </is>
      </c>
      <c r="E2249" t="inlineStr">
        <is>
          <t>ÖRNSKÖLDSVIK</t>
        </is>
      </c>
      <c r="F2249" t="inlineStr">
        <is>
          <t>Holmen skog AB</t>
        </is>
      </c>
      <c r="G2249" t="n">
        <v>1.7</v>
      </c>
      <c r="H2249" t="n">
        <v>0</v>
      </c>
      <c r="I2249" t="n">
        <v>0</v>
      </c>
      <c r="J2249" t="n">
        <v>0</v>
      </c>
      <c r="K2249" t="n">
        <v>0</v>
      </c>
      <c r="L2249" t="n">
        <v>0</v>
      </c>
      <c r="M2249" t="n">
        <v>0</v>
      </c>
      <c r="N2249" t="n">
        <v>0</v>
      </c>
      <c r="O2249" t="n">
        <v>0</v>
      </c>
      <c r="P2249" t="n">
        <v>0</v>
      </c>
      <c r="Q2249" t="n">
        <v>0</v>
      </c>
      <c r="R2249" s="2" t="inlineStr"/>
    </row>
    <row r="2250" ht="15" customHeight="1">
      <c r="A2250" t="inlineStr">
        <is>
          <t>A 52142-2025</t>
        </is>
      </c>
      <c r="B2250" s="1" t="n">
        <v>45953.32988425926</v>
      </c>
      <c r="C2250" s="1" t="n">
        <v>45960</v>
      </c>
      <c r="D2250" t="inlineStr">
        <is>
          <t>VÄSTERNORRLANDS LÄN</t>
        </is>
      </c>
      <c r="E2250" t="inlineStr">
        <is>
          <t>ÖRNSKÖLDSVIK</t>
        </is>
      </c>
      <c r="F2250" t="inlineStr">
        <is>
          <t>Holmen skog AB</t>
        </is>
      </c>
      <c r="G2250" t="n">
        <v>10.8</v>
      </c>
      <c r="H2250" t="n">
        <v>0</v>
      </c>
      <c r="I2250" t="n">
        <v>0</v>
      </c>
      <c r="J2250" t="n">
        <v>0</v>
      </c>
      <c r="K2250" t="n">
        <v>0</v>
      </c>
      <c r="L2250" t="n">
        <v>0</v>
      </c>
      <c r="M2250" t="n">
        <v>0</v>
      </c>
      <c r="N2250" t="n">
        <v>0</v>
      </c>
      <c r="O2250" t="n">
        <v>0</v>
      </c>
      <c r="P2250" t="n">
        <v>0</v>
      </c>
      <c r="Q2250" t="n">
        <v>0</v>
      </c>
      <c r="R2250" s="2" t="inlineStr"/>
    </row>
    <row r="2251" ht="15" customHeight="1">
      <c r="A2251" t="inlineStr">
        <is>
          <t>A 43353-2025</t>
        </is>
      </c>
      <c r="B2251" s="1" t="n">
        <v>45911.2953587963</v>
      </c>
      <c r="C2251" s="1" t="n">
        <v>45960</v>
      </c>
      <c r="D2251" t="inlineStr">
        <is>
          <t>VÄSTERNORRLANDS LÄN</t>
        </is>
      </c>
      <c r="E2251" t="inlineStr">
        <is>
          <t>ÖRNSKÖLDSVIK</t>
        </is>
      </c>
      <c r="G2251" t="n">
        <v>1</v>
      </c>
      <c r="H2251" t="n">
        <v>0</v>
      </c>
      <c r="I2251" t="n">
        <v>0</v>
      </c>
      <c r="J2251" t="n">
        <v>0</v>
      </c>
      <c r="K2251" t="n">
        <v>0</v>
      </c>
      <c r="L2251" t="n">
        <v>0</v>
      </c>
      <c r="M2251" t="n">
        <v>0</v>
      </c>
      <c r="N2251" t="n">
        <v>0</v>
      </c>
      <c r="O2251" t="n">
        <v>0</v>
      </c>
      <c r="P2251" t="n">
        <v>0</v>
      </c>
      <c r="Q2251" t="n">
        <v>0</v>
      </c>
      <c r="R2251" s="2" t="inlineStr"/>
    </row>
    <row r="2252" ht="15" customHeight="1">
      <c r="A2252" t="inlineStr">
        <is>
          <t>A 52338-2025</t>
        </is>
      </c>
      <c r="B2252" s="1" t="n">
        <v>45953.69459490741</v>
      </c>
      <c r="C2252" s="1" t="n">
        <v>45960</v>
      </c>
      <c r="D2252" t="inlineStr">
        <is>
          <t>VÄSTERNORRLANDS LÄN</t>
        </is>
      </c>
      <c r="E2252" t="inlineStr">
        <is>
          <t>ÖRNSKÖLDSVIK</t>
        </is>
      </c>
      <c r="F2252" t="inlineStr">
        <is>
          <t>Holmen skog AB</t>
        </is>
      </c>
      <c r="G2252" t="n">
        <v>2.8</v>
      </c>
      <c r="H2252" t="n">
        <v>0</v>
      </c>
      <c r="I2252" t="n">
        <v>0</v>
      </c>
      <c r="J2252" t="n">
        <v>0</v>
      </c>
      <c r="K2252" t="n">
        <v>0</v>
      </c>
      <c r="L2252" t="n">
        <v>0</v>
      </c>
      <c r="M2252" t="n">
        <v>0</v>
      </c>
      <c r="N2252" t="n">
        <v>0</v>
      </c>
      <c r="O2252" t="n">
        <v>0</v>
      </c>
      <c r="P2252" t="n">
        <v>0</v>
      </c>
      <c r="Q2252" t="n">
        <v>0</v>
      </c>
      <c r="R2252" s="2" t="inlineStr"/>
    </row>
    <row r="2253" ht="15" customHeight="1">
      <c r="A2253" t="inlineStr">
        <is>
          <t>A 43403-2025</t>
        </is>
      </c>
      <c r="B2253" s="1" t="n">
        <v>45911.38699074074</v>
      </c>
      <c r="C2253" s="1" t="n">
        <v>45960</v>
      </c>
      <c r="D2253" t="inlineStr">
        <is>
          <t>VÄSTERNORRLANDS LÄN</t>
        </is>
      </c>
      <c r="E2253" t="inlineStr">
        <is>
          <t>ÖRNSKÖLDSVIK</t>
        </is>
      </c>
      <c r="F2253" t="inlineStr">
        <is>
          <t>Holmen skog AB</t>
        </is>
      </c>
      <c r="G2253" t="n">
        <v>7.8</v>
      </c>
      <c r="H2253" t="n">
        <v>0</v>
      </c>
      <c r="I2253" t="n">
        <v>0</v>
      </c>
      <c r="J2253" t="n">
        <v>0</v>
      </c>
      <c r="K2253" t="n">
        <v>0</v>
      </c>
      <c r="L2253" t="n">
        <v>0</v>
      </c>
      <c r="M2253" t="n">
        <v>0</v>
      </c>
      <c r="N2253" t="n">
        <v>0</v>
      </c>
      <c r="O2253" t="n">
        <v>0</v>
      </c>
      <c r="P2253" t="n">
        <v>0</v>
      </c>
      <c r="Q2253" t="n">
        <v>0</v>
      </c>
      <c r="R2253" s="2" t="inlineStr"/>
    </row>
    <row r="2254" ht="15" customHeight="1">
      <c r="A2254" t="inlineStr">
        <is>
          <t>A 43417-2025</t>
        </is>
      </c>
      <c r="B2254" s="1" t="n">
        <v>45911.40708333333</v>
      </c>
      <c r="C2254" s="1" t="n">
        <v>45960</v>
      </c>
      <c r="D2254" t="inlineStr">
        <is>
          <t>VÄSTERNORRLANDS LÄN</t>
        </is>
      </c>
      <c r="E2254" t="inlineStr">
        <is>
          <t>ÖRNSKÖLDSVIK</t>
        </is>
      </c>
      <c r="F2254" t="inlineStr">
        <is>
          <t>SCA</t>
        </is>
      </c>
      <c r="G2254" t="n">
        <v>1.7</v>
      </c>
      <c r="H2254" t="n">
        <v>0</v>
      </c>
      <c r="I2254" t="n">
        <v>0</v>
      </c>
      <c r="J2254" t="n">
        <v>0</v>
      </c>
      <c r="K2254" t="n">
        <v>0</v>
      </c>
      <c r="L2254" t="n">
        <v>0</v>
      </c>
      <c r="M2254" t="n">
        <v>0</v>
      </c>
      <c r="N2254" t="n">
        <v>0</v>
      </c>
      <c r="O2254" t="n">
        <v>0</v>
      </c>
      <c r="P2254" t="n">
        <v>0</v>
      </c>
      <c r="Q2254" t="n">
        <v>0</v>
      </c>
      <c r="R2254" s="2" t="inlineStr"/>
    </row>
    <row r="2255" ht="15" customHeight="1">
      <c r="A2255" t="inlineStr">
        <is>
          <t>A 43418-2025</t>
        </is>
      </c>
      <c r="B2255" s="1" t="n">
        <v>45911.40738425926</v>
      </c>
      <c r="C2255" s="1" t="n">
        <v>45960</v>
      </c>
      <c r="D2255" t="inlineStr">
        <is>
          <t>VÄSTERNORRLANDS LÄN</t>
        </is>
      </c>
      <c r="E2255" t="inlineStr">
        <is>
          <t>ÖRNSKÖLDSVIK</t>
        </is>
      </c>
      <c r="F2255" t="inlineStr">
        <is>
          <t>SCA</t>
        </is>
      </c>
      <c r="G2255" t="n">
        <v>0.8</v>
      </c>
      <c r="H2255" t="n">
        <v>0</v>
      </c>
      <c r="I2255" t="n">
        <v>0</v>
      </c>
      <c r="J2255" t="n">
        <v>0</v>
      </c>
      <c r="K2255" t="n">
        <v>0</v>
      </c>
      <c r="L2255" t="n">
        <v>0</v>
      </c>
      <c r="M2255" t="n">
        <v>0</v>
      </c>
      <c r="N2255" t="n">
        <v>0</v>
      </c>
      <c r="O2255" t="n">
        <v>0</v>
      </c>
      <c r="P2255" t="n">
        <v>0</v>
      </c>
      <c r="Q2255" t="n">
        <v>0</v>
      </c>
      <c r="R2255" s="2" t="inlineStr"/>
    </row>
    <row r="2256" ht="15" customHeight="1">
      <c r="A2256" t="inlineStr">
        <is>
          <t>A 22475-2025</t>
        </is>
      </c>
      <c r="B2256" s="1" t="n">
        <v>45786.6258912037</v>
      </c>
      <c r="C2256" s="1" t="n">
        <v>45960</v>
      </c>
      <c r="D2256" t="inlineStr">
        <is>
          <t>VÄSTERNORRLANDS LÄN</t>
        </is>
      </c>
      <c r="E2256" t="inlineStr">
        <is>
          <t>ÖRNSKÖLDSVIK</t>
        </is>
      </c>
      <c r="G2256" t="n">
        <v>2.8</v>
      </c>
      <c r="H2256" t="n">
        <v>0</v>
      </c>
      <c r="I2256" t="n">
        <v>0</v>
      </c>
      <c r="J2256" t="n">
        <v>0</v>
      </c>
      <c r="K2256" t="n">
        <v>0</v>
      </c>
      <c r="L2256" t="n">
        <v>0</v>
      </c>
      <c r="M2256" t="n">
        <v>0</v>
      </c>
      <c r="N2256" t="n">
        <v>0</v>
      </c>
      <c r="O2256" t="n">
        <v>0</v>
      </c>
      <c r="P2256" t="n">
        <v>0</v>
      </c>
      <c r="Q2256" t="n">
        <v>0</v>
      </c>
      <c r="R2256" s="2" t="inlineStr"/>
    </row>
    <row r="2257" ht="15" customHeight="1">
      <c r="A2257" t="inlineStr">
        <is>
          <t>A 22507-2025</t>
        </is>
      </c>
      <c r="B2257" s="1" t="n">
        <v>45786.66528935185</v>
      </c>
      <c r="C2257" s="1" t="n">
        <v>45960</v>
      </c>
      <c r="D2257" t="inlineStr">
        <is>
          <t>VÄSTERNORRLANDS LÄN</t>
        </is>
      </c>
      <c r="E2257" t="inlineStr">
        <is>
          <t>ÖRNSKÖLDSVIK</t>
        </is>
      </c>
      <c r="F2257" t="inlineStr">
        <is>
          <t>Holmen skog AB</t>
        </is>
      </c>
      <c r="G2257" t="n">
        <v>26</v>
      </c>
      <c r="H2257" t="n">
        <v>0</v>
      </c>
      <c r="I2257" t="n">
        <v>0</v>
      </c>
      <c r="J2257" t="n">
        <v>0</v>
      </c>
      <c r="K2257" t="n">
        <v>0</v>
      </c>
      <c r="L2257" t="n">
        <v>0</v>
      </c>
      <c r="M2257" t="n">
        <v>0</v>
      </c>
      <c r="N2257" t="n">
        <v>0</v>
      </c>
      <c r="O2257" t="n">
        <v>0</v>
      </c>
      <c r="P2257" t="n">
        <v>0</v>
      </c>
      <c r="Q2257" t="n">
        <v>0</v>
      </c>
      <c r="R2257" s="2" t="inlineStr"/>
    </row>
    <row r="2258" ht="15" customHeight="1">
      <c r="A2258" t="inlineStr">
        <is>
          <t>A 43359-2025</t>
        </is>
      </c>
      <c r="B2258" s="1" t="n">
        <v>45910</v>
      </c>
      <c r="C2258" s="1" t="n">
        <v>45960</v>
      </c>
      <c r="D2258" t="inlineStr">
        <is>
          <t>VÄSTERNORRLANDS LÄN</t>
        </is>
      </c>
      <c r="E2258" t="inlineStr">
        <is>
          <t>ÖRNSKÖLDSVIK</t>
        </is>
      </c>
      <c r="G2258" t="n">
        <v>0.9</v>
      </c>
      <c r="H2258" t="n">
        <v>0</v>
      </c>
      <c r="I2258" t="n">
        <v>0</v>
      </c>
      <c r="J2258" t="n">
        <v>0</v>
      </c>
      <c r="K2258" t="n">
        <v>0</v>
      </c>
      <c r="L2258" t="n">
        <v>0</v>
      </c>
      <c r="M2258" t="n">
        <v>0</v>
      </c>
      <c r="N2258" t="n">
        <v>0</v>
      </c>
      <c r="O2258" t="n">
        <v>0</v>
      </c>
      <c r="P2258" t="n">
        <v>0</v>
      </c>
      <c r="Q2258" t="n">
        <v>0</v>
      </c>
      <c r="R2258" s="2" t="inlineStr"/>
    </row>
    <row r="2259" ht="15" customHeight="1">
      <c r="A2259" t="inlineStr">
        <is>
          <t>A 22283-2025</t>
        </is>
      </c>
      <c r="B2259" s="1" t="n">
        <v>45786.34215277778</v>
      </c>
      <c r="C2259" s="1" t="n">
        <v>45960</v>
      </c>
      <c r="D2259" t="inlineStr">
        <is>
          <t>VÄSTERNORRLANDS LÄN</t>
        </is>
      </c>
      <c r="E2259" t="inlineStr">
        <is>
          <t>ÖRNSKÖLDSVIK</t>
        </is>
      </c>
      <c r="F2259" t="inlineStr">
        <is>
          <t>Holmen skog AB</t>
        </is>
      </c>
      <c r="G2259" t="n">
        <v>3.4</v>
      </c>
      <c r="H2259" t="n">
        <v>0</v>
      </c>
      <c r="I2259" t="n">
        <v>0</v>
      </c>
      <c r="J2259" t="n">
        <v>0</v>
      </c>
      <c r="K2259" t="n">
        <v>0</v>
      </c>
      <c r="L2259" t="n">
        <v>0</v>
      </c>
      <c r="M2259" t="n">
        <v>0</v>
      </c>
      <c r="N2259" t="n">
        <v>0</v>
      </c>
      <c r="O2259" t="n">
        <v>0</v>
      </c>
      <c r="P2259" t="n">
        <v>0</v>
      </c>
      <c r="Q2259" t="n">
        <v>0</v>
      </c>
      <c r="R2259" s="2" t="inlineStr"/>
    </row>
    <row r="2260" ht="15" customHeight="1">
      <c r="A2260" t="inlineStr">
        <is>
          <t>A 52193-2025</t>
        </is>
      </c>
      <c r="B2260" s="1" t="n">
        <v>45953.38885416667</v>
      </c>
      <c r="C2260" s="1" t="n">
        <v>45960</v>
      </c>
      <c r="D2260" t="inlineStr">
        <is>
          <t>VÄSTERNORRLANDS LÄN</t>
        </is>
      </c>
      <c r="E2260" t="inlineStr">
        <is>
          <t>ÖRNSKÖLDSVIK</t>
        </is>
      </c>
      <c r="F2260" t="inlineStr">
        <is>
          <t>Holmen skog AB</t>
        </is>
      </c>
      <c r="G2260" t="n">
        <v>1.2</v>
      </c>
      <c r="H2260" t="n">
        <v>0</v>
      </c>
      <c r="I2260" t="n">
        <v>0</v>
      </c>
      <c r="J2260" t="n">
        <v>0</v>
      </c>
      <c r="K2260" t="n">
        <v>0</v>
      </c>
      <c r="L2260" t="n">
        <v>0</v>
      </c>
      <c r="M2260" t="n">
        <v>0</v>
      </c>
      <c r="N2260" t="n">
        <v>0</v>
      </c>
      <c r="O2260" t="n">
        <v>0</v>
      </c>
      <c r="P2260" t="n">
        <v>0</v>
      </c>
      <c r="Q2260" t="n">
        <v>0</v>
      </c>
      <c r="R2260" s="2" t="inlineStr"/>
    </row>
    <row r="2261" ht="15" customHeight="1">
      <c r="A2261" t="inlineStr">
        <is>
          <t>A 46350-2024</t>
        </is>
      </c>
      <c r="B2261" s="1" t="n">
        <v>45582.34105324074</v>
      </c>
      <c r="C2261" s="1" t="n">
        <v>45960</v>
      </c>
      <c r="D2261" t="inlineStr">
        <is>
          <t>VÄSTERNORRLANDS LÄN</t>
        </is>
      </c>
      <c r="E2261" t="inlineStr">
        <is>
          <t>ÖRNSKÖLDSVIK</t>
        </is>
      </c>
      <c r="F2261" t="inlineStr">
        <is>
          <t>Holmen skog AB</t>
        </is>
      </c>
      <c r="G2261" t="n">
        <v>4.3</v>
      </c>
      <c r="H2261" t="n">
        <v>0</v>
      </c>
      <c r="I2261" t="n">
        <v>0</v>
      </c>
      <c r="J2261" t="n">
        <v>0</v>
      </c>
      <c r="K2261" t="n">
        <v>0</v>
      </c>
      <c r="L2261" t="n">
        <v>0</v>
      </c>
      <c r="M2261" t="n">
        <v>0</v>
      </c>
      <c r="N2261" t="n">
        <v>0</v>
      </c>
      <c r="O2261" t="n">
        <v>0</v>
      </c>
      <c r="P2261" t="n">
        <v>0</v>
      </c>
      <c r="Q2261" t="n">
        <v>0</v>
      </c>
      <c r="R2261" s="2" t="inlineStr"/>
    </row>
    <row r="2262" ht="15" customHeight="1">
      <c r="A2262" t="inlineStr">
        <is>
          <t>A 51856-2025</t>
        </is>
      </c>
      <c r="B2262" s="1" t="n">
        <v>45952.3637962963</v>
      </c>
      <c r="C2262" s="1" t="n">
        <v>45960</v>
      </c>
      <c r="D2262" t="inlineStr">
        <is>
          <t>VÄSTERNORRLANDS LÄN</t>
        </is>
      </c>
      <c r="E2262" t="inlineStr">
        <is>
          <t>ÖRNSKÖLDSVIK</t>
        </is>
      </c>
      <c r="F2262" t="inlineStr">
        <is>
          <t>Holmen skog AB</t>
        </is>
      </c>
      <c r="G2262" t="n">
        <v>5.4</v>
      </c>
      <c r="H2262" t="n">
        <v>0</v>
      </c>
      <c r="I2262" t="n">
        <v>0</v>
      </c>
      <c r="J2262" t="n">
        <v>0</v>
      </c>
      <c r="K2262" t="n">
        <v>0</v>
      </c>
      <c r="L2262" t="n">
        <v>0</v>
      </c>
      <c r="M2262" t="n">
        <v>0</v>
      </c>
      <c r="N2262" t="n">
        <v>0</v>
      </c>
      <c r="O2262" t="n">
        <v>0</v>
      </c>
      <c r="P2262" t="n">
        <v>0</v>
      </c>
      <c r="Q2262" t="n">
        <v>0</v>
      </c>
      <c r="R2262" s="2" t="inlineStr"/>
    </row>
    <row r="2263" ht="15" customHeight="1">
      <c r="A2263" t="inlineStr">
        <is>
          <t>A 43302-2025</t>
        </is>
      </c>
      <c r="B2263" s="1" t="n">
        <v>45910.635625</v>
      </c>
      <c r="C2263" s="1" t="n">
        <v>45960</v>
      </c>
      <c r="D2263" t="inlineStr">
        <is>
          <t>VÄSTERNORRLANDS LÄN</t>
        </is>
      </c>
      <c r="E2263" t="inlineStr">
        <is>
          <t>ÖRNSKÖLDSVIK</t>
        </is>
      </c>
      <c r="F2263" t="inlineStr">
        <is>
          <t>Holmen skog AB</t>
        </is>
      </c>
      <c r="G2263" t="n">
        <v>0.6</v>
      </c>
      <c r="H2263" t="n">
        <v>0</v>
      </c>
      <c r="I2263" t="n">
        <v>0</v>
      </c>
      <c r="J2263" t="n">
        <v>0</v>
      </c>
      <c r="K2263" t="n">
        <v>0</v>
      </c>
      <c r="L2263" t="n">
        <v>0</v>
      </c>
      <c r="M2263" t="n">
        <v>0</v>
      </c>
      <c r="N2263" t="n">
        <v>0</v>
      </c>
      <c r="O2263" t="n">
        <v>0</v>
      </c>
      <c r="P2263" t="n">
        <v>0</v>
      </c>
      <c r="Q2263" t="n">
        <v>0</v>
      </c>
      <c r="R2263" s="2" t="inlineStr"/>
    </row>
    <row r="2264" ht="15" customHeight="1">
      <c r="A2264" t="inlineStr">
        <is>
          <t>A 52137-2025</t>
        </is>
      </c>
      <c r="B2264" s="1" t="n">
        <v>45953.26305555556</v>
      </c>
      <c r="C2264" s="1" t="n">
        <v>45960</v>
      </c>
      <c r="D2264" t="inlineStr">
        <is>
          <t>VÄSTERNORRLANDS LÄN</t>
        </is>
      </c>
      <c r="E2264" t="inlineStr">
        <is>
          <t>ÖRNSKÖLDSVIK</t>
        </is>
      </c>
      <c r="F2264" t="inlineStr">
        <is>
          <t>Holmen skog AB</t>
        </is>
      </c>
      <c r="G2264" t="n">
        <v>9.199999999999999</v>
      </c>
      <c r="H2264" t="n">
        <v>0</v>
      </c>
      <c r="I2264" t="n">
        <v>0</v>
      </c>
      <c r="J2264" t="n">
        <v>0</v>
      </c>
      <c r="K2264" t="n">
        <v>0</v>
      </c>
      <c r="L2264" t="n">
        <v>0</v>
      </c>
      <c r="M2264" t="n">
        <v>0</v>
      </c>
      <c r="N2264" t="n">
        <v>0</v>
      </c>
      <c r="O2264" t="n">
        <v>0</v>
      </c>
      <c r="P2264" t="n">
        <v>0</v>
      </c>
      <c r="Q2264" t="n">
        <v>0</v>
      </c>
      <c r="R2264" s="2" t="inlineStr"/>
    </row>
    <row r="2265" ht="15" customHeight="1">
      <c r="A2265" t="inlineStr">
        <is>
          <t>A 52144-2025</t>
        </is>
      </c>
      <c r="B2265" s="1" t="n">
        <v>45953.34181712963</v>
      </c>
      <c r="C2265" s="1" t="n">
        <v>45960</v>
      </c>
      <c r="D2265" t="inlineStr">
        <is>
          <t>VÄSTERNORRLANDS LÄN</t>
        </is>
      </c>
      <c r="E2265" t="inlineStr">
        <is>
          <t>ÖRNSKÖLDSVIK</t>
        </is>
      </c>
      <c r="G2265" t="n">
        <v>17.9</v>
      </c>
      <c r="H2265" t="n">
        <v>0</v>
      </c>
      <c r="I2265" t="n">
        <v>0</v>
      </c>
      <c r="J2265" t="n">
        <v>0</v>
      </c>
      <c r="K2265" t="n">
        <v>0</v>
      </c>
      <c r="L2265" t="n">
        <v>0</v>
      </c>
      <c r="M2265" t="n">
        <v>0</v>
      </c>
      <c r="N2265" t="n">
        <v>0</v>
      </c>
      <c r="O2265" t="n">
        <v>0</v>
      </c>
      <c r="P2265" t="n">
        <v>0</v>
      </c>
      <c r="Q2265" t="n">
        <v>0</v>
      </c>
      <c r="R2265" s="2" t="inlineStr"/>
    </row>
    <row r="2266" ht="15" customHeight="1">
      <c r="A2266" t="inlineStr">
        <is>
          <t>A 43201-2025</t>
        </is>
      </c>
      <c r="B2266" s="1" t="n">
        <v>45910.43829861111</v>
      </c>
      <c r="C2266" s="1" t="n">
        <v>45960</v>
      </c>
      <c r="D2266" t="inlineStr">
        <is>
          <t>VÄSTERNORRLANDS LÄN</t>
        </is>
      </c>
      <c r="E2266" t="inlineStr">
        <is>
          <t>ÖRNSKÖLDSVIK</t>
        </is>
      </c>
      <c r="G2266" t="n">
        <v>3.6</v>
      </c>
      <c r="H2266" t="n">
        <v>0</v>
      </c>
      <c r="I2266" t="n">
        <v>0</v>
      </c>
      <c r="J2266" t="n">
        <v>0</v>
      </c>
      <c r="K2266" t="n">
        <v>0</v>
      </c>
      <c r="L2266" t="n">
        <v>0</v>
      </c>
      <c r="M2266" t="n">
        <v>0</v>
      </c>
      <c r="N2266" t="n">
        <v>0</v>
      </c>
      <c r="O2266" t="n">
        <v>0</v>
      </c>
      <c r="P2266" t="n">
        <v>0</v>
      </c>
      <c r="Q2266" t="n">
        <v>0</v>
      </c>
      <c r="R2266" s="2" t="inlineStr"/>
    </row>
    <row r="2267" ht="15" customHeight="1">
      <c r="A2267" t="inlineStr">
        <is>
          <t>A 22380-2025</t>
        </is>
      </c>
      <c r="B2267" s="1" t="n">
        <v>45786.49228009259</v>
      </c>
      <c r="C2267" s="1" t="n">
        <v>45960</v>
      </c>
      <c r="D2267" t="inlineStr">
        <is>
          <t>VÄSTERNORRLANDS LÄN</t>
        </is>
      </c>
      <c r="E2267" t="inlineStr">
        <is>
          <t>ÖRNSKÖLDSVIK</t>
        </is>
      </c>
      <c r="F2267" t="inlineStr">
        <is>
          <t>Holmen skog AB</t>
        </is>
      </c>
      <c r="G2267" t="n">
        <v>4.5</v>
      </c>
      <c r="H2267" t="n">
        <v>0</v>
      </c>
      <c r="I2267" t="n">
        <v>0</v>
      </c>
      <c r="J2267" t="n">
        <v>0</v>
      </c>
      <c r="K2267" t="n">
        <v>0</v>
      </c>
      <c r="L2267" t="n">
        <v>0</v>
      </c>
      <c r="M2267" t="n">
        <v>0</v>
      </c>
      <c r="N2267" t="n">
        <v>0</v>
      </c>
      <c r="O2267" t="n">
        <v>0</v>
      </c>
      <c r="P2267" t="n">
        <v>0</v>
      </c>
      <c r="Q2267" t="n">
        <v>0</v>
      </c>
      <c r="R2267" s="2" t="inlineStr"/>
    </row>
    <row r="2268" ht="15" customHeight="1">
      <c r="A2268" t="inlineStr">
        <is>
          <t>A 52732-2025</t>
        </is>
      </c>
      <c r="B2268" s="1" t="n">
        <v>45957.36707175926</v>
      </c>
      <c r="C2268" s="1" t="n">
        <v>45960</v>
      </c>
      <c r="D2268" t="inlineStr">
        <is>
          <t>VÄSTERNORRLANDS LÄN</t>
        </is>
      </c>
      <c r="E2268" t="inlineStr">
        <is>
          <t>ÖRNSKÖLDSVIK</t>
        </is>
      </c>
      <c r="G2268" t="n">
        <v>22.6</v>
      </c>
      <c r="H2268" t="n">
        <v>0</v>
      </c>
      <c r="I2268" t="n">
        <v>0</v>
      </c>
      <c r="J2268" t="n">
        <v>0</v>
      </c>
      <c r="K2268" t="n">
        <v>0</v>
      </c>
      <c r="L2268" t="n">
        <v>0</v>
      </c>
      <c r="M2268" t="n">
        <v>0</v>
      </c>
      <c r="N2268" t="n">
        <v>0</v>
      </c>
      <c r="O2268" t="n">
        <v>0</v>
      </c>
      <c r="P2268" t="n">
        <v>0</v>
      </c>
      <c r="Q2268" t="n">
        <v>0</v>
      </c>
      <c r="R2268" s="2" t="inlineStr"/>
    </row>
    <row r="2269" ht="15" customHeight="1">
      <c r="A2269" t="inlineStr">
        <is>
          <t>A 31-2024</t>
        </is>
      </c>
      <c r="B2269" s="1" t="n">
        <v>45291</v>
      </c>
      <c r="C2269" s="1" t="n">
        <v>45960</v>
      </c>
      <c r="D2269" t="inlineStr">
        <is>
          <t>VÄSTERNORRLANDS LÄN</t>
        </is>
      </c>
      <c r="E2269" t="inlineStr">
        <is>
          <t>ÖRNSKÖLDSVIK</t>
        </is>
      </c>
      <c r="G2269" t="n">
        <v>2.4</v>
      </c>
      <c r="H2269" t="n">
        <v>0</v>
      </c>
      <c r="I2269" t="n">
        <v>0</v>
      </c>
      <c r="J2269" t="n">
        <v>0</v>
      </c>
      <c r="K2269" t="n">
        <v>0</v>
      </c>
      <c r="L2269" t="n">
        <v>0</v>
      </c>
      <c r="M2269" t="n">
        <v>0</v>
      </c>
      <c r="N2269" t="n">
        <v>0</v>
      </c>
      <c r="O2269" t="n">
        <v>0</v>
      </c>
      <c r="P2269" t="n">
        <v>0</v>
      </c>
      <c r="Q2269" t="n">
        <v>0</v>
      </c>
      <c r="R2269" s="2" t="inlineStr"/>
    </row>
    <row r="2270" ht="15" customHeight="1">
      <c r="A2270" t="inlineStr">
        <is>
          <t>A 52854-2025</t>
        </is>
      </c>
      <c r="B2270" s="1" t="n">
        <v>45957.49766203704</v>
      </c>
      <c r="C2270" s="1" t="n">
        <v>45960</v>
      </c>
      <c r="D2270" t="inlineStr">
        <is>
          <t>VÄSTERNORRLANDS LÄN</t>
        </is>
      </c>
      <c r="E2270" t="inlineStr">
        <is>
          <t>ÖRNSKÖLDSVIK</t>
        </is>
      </c>
      <c r="G2270" t="n">
        <v>1.1</v>
      </c>
      <c r="H2270" t="n">
        <v>0</v>
      </c>
      <c r="I2270" t="n">
        <v>0</v>
      </c>
      <c r="J2270" t="n">
        <v>0</v>
      </c>
      <c r="K2270" t="n">
        <v>0</v>
      </c>
      <c r="L2270" t="n">
        <v>0</v>
      </c>
      <c r="M2270" t="n">
        <v>0</v>
      </c>
      <c r="N2270" t="n">
        <v>0</v>
      </c>
      <c r="O2270" t="n">
        <v>0</v>
      </c>
      <c r="P2270" t="n">
        <v>0</v>
      </c>
      <c r="Q2270" t="n">
        <v>0</v>
      </c>
      <c r="R2270" s="2" t="inlineStr"/>
    </row>
    <row r="2271" ht="15" customHeight="1">
      <c r="A2271" t="inlineStr">
        <is>
          <t>A 22362-2025</t>
        </is>
      </c>
      <c r="B2271" s="1" t="n">
        <v>45786.46815972222</v>
      </c>
      <c r="C2271" s="1" t="n">
        <v>45960</v>
      </c>
      <c r="D2271" t="inlineStr">
        <is>
          <t>VÄSTERNORRLANDS LÄN</t>
        </is>
      </c>
      <c r="E2271" t="inlineStr">
        <is>
          <t>ÖRNSKÖLDSVIK</t>
        </is>
      </c>
      <c r="F2271" t="inlineStr">
        <is>
          <t>Holmen skog AB</t>
        </is>
      </c>
      <c r="G2271" t="n">
        <v>2.1</v>
      </c>
      <c r="H2271" t="n">
        <v>0</v>
      </c>
      <c r="I2271" t="n">
        <v>0</v>
      </c>
      <c r="J2271" t="n">
        <v>0</v>
      </c>
      <c r="K2271" t="n">
        <v>0</v>
      </c>
      <c r="L2271" t="n">
        <v>0</v>
      </c>
      <c r="M2271" t="n">
        <v>0</v>
      </c>
      <c r="N2271" t="n">
        <v>0</v>
      </c>
      <c r="O2271" t="n">
        <v>0</v>
      </c>
      <c r="P2271" t="n">
        <v>0</v>
      </c>
      <c r="Q2271" t="n">
        <v>0</v>
      </c>
      <c r="R2271" s="2" t="inlineStr"/>
    </row>
    <row r="2272" ht="15" customHeight="1">
      <c r="A2272" t="inlineStr">
        <is>
          <t>A 24661-2024</t>
        </is>
      </c>
      <c r="B2272" s="1" t="n">
        <v>45460.58011574074</v>
      </c>
      <c r="C2272" s="1" t="n">
        <v>45960</v>
      </c>
      <c r="D2272" t="inlineStr">
        <is>
          <t>VÄSTERNORRLANDS LÄN</t>
        </is>
      </c>
      <c r="E2272" t="inlineStr">
        <is>
          <t>ÖRNSKÖLDSVIK</t>
        </is>
      </c>
      <c r="F2272" t="inlineStr">
        <is>
          <t>Holmen skog AB</t>
        </is>
      </c>
      <c r="G2272" t="n">
        <v>2.2</v>
      </c>
      <c r="H2272" t="n">
        <v>0</v>
      </c>
      <c r="I2272" t="n">
        <v>0</v>
      </c>
      <c r="J2272" t="n">
        <v>0</v>
      </c>
      <c r="K2272" t="n">
        <v>0</v>
      </c>
      <c r="L2272" t="n">
        <v>0</v>
      </c>
      <c r="M2272" t="n">
        <v>0</v>
      </c>
      <c r="N2272" t="n">
        <v>0</v>
      </c>
      <c r="O2272" t="n">
        <v>0</v>
      </c>
      <c r="P2272" t="n">
        <v>0</v>
      </c>
      <c r="Q2272" t="n">
        <v>0</v>
      </c>
      <c r="R2272" s="2" t="inlineStr"/>
    </row>
    <row r="2273" ht="15" customHeight="1">
      <c r="A2273" t="inlineStr">
        <is>
          <t>A 28789-2024</t>
        </is>
      </c>
      <c r="B2273" s="1" t="n">
        <v>45478.61197916666</v>
      </c>
      <c r="C2273" s="1" t="n">
        <v>45960</v>
      </c>
      <c r="D2273" t="inlineStr">
        <is>
          <t>VÄSTERNORRLANDS LÄN</t>
        </is>
      </c>
      <c r="E2273" t="inlineStr">
        <is>
          <t>ÖRNSKÖLDSVIK</t>
        </is>
      </c>
      <c r="G2273" t="n">
        <v>1</v>
      </c>
      <c r="H2273" t="n">
        <v>0</v>
      </c>
      <c r="I2273" t="n">
        <v>0</v>
      </c>
      <c r="J2273" t="n">
        <v>0</v>
      </c>
      <c r="K2273" t="n">
        <v>0</v>
      </c>
      <c r="L2273" t="n">
        <v>0</v>
      </c>
      <c r="M2273" t="n">
        <v>0</v>
      </c>
      <c r="N2273" t="n">
        <v>0</v>
      </c>
      <c r="O2273" t="n">
        <v>0</v>
      </c>
      <c r="P2273" t="n">
        <v>0</v>
      </c>
      <c r="Q2273" t="n">
        <v>0</v>
      </c>
      <c r="R2273" s="2" t="inlineStr"/>
    </row>
    <row r="2274" ht="15" customHeight="1">
      <c r="A2274" t="inlineStr">
        <is>
          <t>A 42813-2024</t>
        </is>
      </c>
      <c r="B2274" s="1" t="n">
        <v>45566.57800925926</v>
      </c>
      <c r="C2274" s="1" t="n">
        <v>45960</v>
      </c>
      <c r="D2274" t="inlineStr">
        <is>
          <t>VÄSTERNORRLANDS LÄN</t>
        </is>
      </c>
      <c r="E2274" t="inlineStr">
        <is>
          <t>ÖRNSKÖLDSVIK</t>
        </is>
      </c>
      <c r="G2274" t="n">
        <v>4.4</v>
      </c>
      <c r="H2274" t="n">
        <v>0</v>
      </c>
      <c r="I2274" t="n">
        <v>0</v>
      </c>
      <c r="J2274" t="n">
        <v>0</v>
      </c>
      <c r="K2274" t="n">
        <v>0</v>
      </c>
      <c r="L2274" t="n">
        <v>0</v>
      </c>
      <c r="M2274" t="n">
        <v>0</v>
      </c>
      <c r="N2274" t="n">
        <v>0</v>
      </c>
      <c r="O2274" t="n">
        <v>0</v>
      </c>
      <c r="P2274" t="n">
        <v>0</v>
      </c>
      <c r="Q2274" t="n">
        <v>0</v>
      </c>
      <c r="R2274" s="2" t="inlineStr"/>
    </row>
    <row r="2275" ht="15" customHeight="1">
      <c r="A2275" t="inlineStr">
        <is>
          <t>A 22570-2025</t>
        </is>
      </c>
      <c r="B2275" s="1" t="n">
        <v>45789.36459490741</v>
      </c>
      <c r="C2275" s="1" t="n">
        <v>45960</v>
      </c>
      <c r="D2275" t="inlineStr">
        <is>
          <t>VÄSTERNORRLANDS LÄN</t>
        </is>
      </c>
      <c r="E2275" t="inlineStr">
        <is>
          <t>ÖRNSKÖLDSVIK</t>
        </is>
      </c>
      <c r="G2275" t="n">
        <v>3.3</v>
      </c>
      <c r="H2275" t="n">
        <v>0</v>
      </c>
      <c r="I2275" t="n">
        <v>0</v>
      </c>
      <c r="J2275" t="n">
        <v>0</v>
      </c>
      <c r="K2275" t="n">
        <v>0</v>
      </c>
      <c r="L2275" t="n">
        <v>0</v>
      </c>
      <c r="M2275" t="n">
        <v>0</v>
      </c>
      <c r="N2275" t="n">
        <v>0</v>
      </c>
      <c r="O2275" t="n">
        <v>0</v>
      </c>
      <c r="P2275" t="n">
        <v>0</v>
      </c>
      <c r="Q2275" t="n">
        <v>0</v>
      </c>
      <c r="R2275" s="2" t="inlineStr"/>
    </row>
    <row r="2276" ht="15" customHeight="1">
      <c r="A2276" t="inlineStr">
        <is>
          <t>A 43872-2025</t>
        </is>
      </c>
      <c r="B2276" s="1" t="n">
        <v>45912.67043981481</v>
      </c>
      <c r="C2276" s="1" t="n">
        <v>45960</v>
      </c>
      <c r="D2276" t="inlineStr">
        <is>
          <t>VÄSTERNORRLANDS LÄN</t>
        </is>
      </c>
      <c r="E2276" t="inlineStr">
        <is>
          <t>ÖRNSKÖLDSVIK</t>
        </is>
      </c>
      <c r="F2276" t="inlineStr">
        <is>
          <t>Holmen skog AB</t>
        </is>
      </c>
      <c r="G2276" t="n">
        <v>0.8</v>
      </c>
      <c r="H2276" t="n">
        <v>0</v>
      </c>
      <c r="I2276" t="n">
        <v>0</v>
      </c>
      <c r="J2276" t="n">
        <v>0</v>
      </c>
      <c r="K2276" t="n">
        <v>0</v>
      </c>
      <c r="L2276" t="n">
        <v>0</v>
      </c>
      <c r="M2276" t="n">
        <v>0</v>
      </c>
      <c r="N2276" t="n">
        <v>0</v>
      </c>
      <c r="O2276" t="n">
        <v>0</v>
      </c>
      <c r="P2276" t="n">
        <v>0</v>
      </c>
      <c r="Q2276" t="n">
        <v>0</v>
      </c>
      <c r="R2276" s="2" t="inlineStr"/>
    </row>
    <row r="2277" ht="15" customHeight="1">
      <c r="A2277" t="inlineStr">
        <is>
          <t>A 44002-2025</t>
        </is>
      </c>
      <c r="B2277" s="1" t="n">
        <v>45915.45387731482</v>
      </c>
      <c r="C2277" s="1" t="n">
        <v>45960</v>
      </c>
      <c r="D2277" t="inlineStr">
        <is>
          <t>VÄSTERNORRLANDS LÄN</t>
        </is>
      </c>
      <c r="E2277" t="inlineStr">
        <is>
          <t>ÖRNSKÖLDSVIK</t>
        </is>
      </c>
      <c r="F2277" t="inlineStr">
        <is>
          <t>Holmen skog AB</t>
        </is>
      </c>
      <c r="G2277" t="n">
        <v>1.1</v>
      </c>
      <c r="H2277" t="n">
        <v>0</v>
      </c>
      <c r="I2277" t="n">
        <v>0</v>
      </c>
      <c r="J2277" t="n">
        <v>0</v>
      </c>
      <c r="K2277" t="n">
        <v>0</v>
      </c>
      <c r="L2277" t="n">
        <v>0</v>
      </c>
      <c r="M2277" t="n">
        <v>0</v>
      </c>
      <c r="N2277" t="n">
        <v>0</v>
      </c>
      <c r="O2277" t="n">
        <v>0</v>
      </c>
      <c r="P2277" t="n">
        <v>0</v>
      </c>
      <c r="Q2277" t="n">
        <v>0</v>
      </c>
      <c r="R2277" s="2" t="inlineStr"/>
    </row>
    <row r="2278" ht="15" customHeight="1">
      <c r="A2278" t="inlineStr">
        <is>
          <t>A 44008-2025</t>
        </is>
      </c>
      <c r="B2278" s="1" t="n">
        <v>45915.45916666667</v>
      </c>
      <c r="C2278" s="1" t="n">
        <v>45960</v>
      </c>
      <c r="D2278" t="inlineStr">
        <is>
          <t>VÄSTERNORRLANDS LÄN</t>
        </is>
      </c>
      <c r="E2278" t="inlineStr">
        <is>
          <t>ÖRNSKÖLDSVIK</t>
        </is>
      </c>
      <c r="F2278" t="inlineStr">
        <is>
          <t>Holmen skog AB</t>
        </is>
      </c>
      <c r="G2278" t="n">
        <v>2.2</v>
      </c>
      <c r="H2278" t="n">
        <v>0</v>
      </c>
      <c r="I2278" t="n">
        <v>0</v>
      </c>
      <c r="J2278" t="n">
        <v>0</v>
      </c>
      <c r="K2278" t="n">
        <v>0</v>
      </c>
      <c r="L2278" t="n">
        <v>0</v>
      </c>
      <c r="M2278" t="n">
        <v>0</v>
      </c>
      <c r="N2278" t="n">
        <v>0</v>
      </c>
      <c r="O2278" t="n">
        <v>0</v>
      </c>
      <c r="P2278" t="n">
        <v>0</v>
      </c>
      <c r="Q2278" t="n">
        <v>0</v>
      </c>
      <c r="R2278" s="2" t="inlineStr"/>
    </row>
    <row r="2279" ht="15" customHeight="1">
      <c r="A2279" t="inlineStr">
        <is>
          <t>A 22338-2025</t>
        </is>
      </c>
      <c r="B2279" s="1" t="n">
        <v>45786.44493055555</v>
      </c>
      <c r="C2279" s="1" t="n">
        <v>45960</v>
      </c>
      <c r="D2279" t="inlineStr">
        <is>
          <t>VÄSTERNORRLANDS LÄN</t>
        </is>
      </c>
      <c r="E2279" t="inlineStr">
        <is>
          <t>ÖRNSKÖLDSVIK</t>
        </is>
      </c>
      <c r="F2279" t="inlineStr">
        <is>
          <t>Holmen skog AB</t>
        </is>
      </c>
      <c r="G2279" t="n">
        <v>1.1</v>
      </c>
      <c r="H2279" t="n">
        <v>0</v>
      </c>
      <c r="I2279" t="n">
        <v>0</v>
      </c>
      <c r="J2279" t="n">
        <v>0</v>
      </c>
      <c r="K2279" t="n">
        <v>0</v>
      </c>
      <c r="L2279" t="n">
        <v>0</v>
      </c>
      <c r="M2279" t="n">
        <v>0</v>
      </c>
      <c r="N2279" t="n">
        <v>0</v>
      </c>
      <c r="O2279" t="n">
        <v>0</v>
      </c>
      <c r="P2279" t="n">
        <v>0</v>
      </c>
      <c r="Q2279" t="n">
        <v>0</v>
      </c>
      <c r="R2279" s="2" t="inlineStr"/>
    </row>
    <row r="2280" ht="15" customHeight="1">
      <c r="A2280" t="inlineStr">
        <is>
          <t>A 52522-2025</t>
        </is>
      </c>
      <c r="B2280" s="1" t="n">
        <v>45954.52670138889</v>
      </c>
      <c r="C2280" s="1" t="n">
        <v>45960</v>
      </c>
      <c r="D2280" t="inlineStr">
        <is>
          <t>VÄSTERNORRLANDS LÄN</t>
        </is>
      </c>
      <c r="E2280" t="inlineStr">
        <is>
          <t>ÖRNSKÖLDSVIK</t>
        </is>
      </c>
      <c r="F2280" t="inlineStr">
        <is>
          <t>Holmen skog AB</t>
        </is>
      </c>
      <c r="G2280" t="n">
        <v>10.7</v>
      </c>
      <c r="H2280" t="n">
        <v>0</v>
      </c>
      <c r="I2280" t="n">
        <v>0</v>
      </c>
      <c r="J2280" t="n">
        <v>0</v>
      </c>
      <c r="K2280" t="n">
        <v>0</v>
      </c>
      <c r="L2280" t="n">
        <v>0</v>
      </c>
      <c r="M2280" t="n">
        <v>0</v>
      </c>
      <c r="N2280" t="n">
        <v>0</v>
      </c>
      <c r="O2280" t="n">
        <v>0</v>
      </c>
      <c r="P2280" t="n">
        <v>0</v>
      </c>
      <c r="Q2280" t="n">
        <v>0</v>
      </c>
      <c r="R2280" s="2" t="inlineStr"/>
    </row>
    <row r="2281" ht="15" customHeight="1">
      <c r="A2281" t="inlineStr">
        <is>
          <t>A 17386-2022</t>
        </is>
      </c>
      <c r="B2281" s="1" t="n">
        <v>44678.66943287037</v>
      </c>
      <c r="C2281" s="1" t="n">
        <v>45960</v>
      </c>
      <c r="D2281" t="inlineStr">
        <is>
          <t>VÄSTERNORRLANDS LÄN</t>
        </is>
      </c>
      <c r="E2281" t="inlineStr">
        <is>
          <t>ÖRNSKÖLDSVIK</t>
        </is>
      </c>
      <c r="G2281" t="n">
        <v>10.5</v>
      </c>
      <c r="H2281" t="n">
        <v>0</v>
      </c>
      <c r="I2281" t="n">
        <v>0</v>
      </c>
      <c r="J2281" t="n">
        <v>0</v>
      </c>
      <c r="K2281" t="n">
        <v>0</v>
      </c>
      <c r="L2281" t="n">
        <v>0</v>
      </c>
      <c r="M2281" t="n">
        <v>0</v>
      </c>
      <c r="N2281" t="n">
        <v>0</v>
      </c>
      <c r="O2281" t="n">
        <v>0</v>
      </c>
      <c r="P2281" t="n">
        <v>0</v>
      </c>
      <c r="Q2281" t="n">
        <v>0</v>
      </c>
      <c r="R2281" s="2" t="inlineStr"/>
    </row>
    <row r="2282" ht="15" customHeight="1">
      <c r="A2282" t="inlineStr">
        <is>
          <t>A 23355-2025</t>
        </is>
      </c>
      <c r="B2282" s="1" t="n">
        <v>45791.6706712963</v>
      </c>
      <c r="C2282" s="1" t="n">
        <v>45960</v>
      </c>
      <c r="D2282" t="inlineStr">
        <is>
          <t>VÄSTERNORRLANDS LÄN</t>
        </is>
      </c>
      <c r="E2282" t="inlineStr">
        <is>
          <t>ÖRNSKÖLDSVIK</t>
        </is>
      </c>
      <c r="F2282" t="inlineStr">
        <is>
          <t>Holmen skog AB</t>
        </is>
      </c>
      <c r="G2282" t="n">
        <v>3.8</v>
      </c>
      <c r="H2282" t="n">
        <v>0</v>
      </c>
      <c r="I2282" t="n">
        <v>0</v>
      </c>
      <c r="J2282" t="n">
        <v>0</v>
      </c>
      <c r="K2282" t="n">
        <v>0</v>
      </c>
      <c r="L2282" t="n">
        <v>0</v>
      </c>
      <c r="M2282" t="n">
        <v>0</v>
      </c>
      <c r="N2282" t="n">
        <v>0</v>
      </c>
      <c r="O2282" t="n">
        <v>0</v>
      </c>
      <c r="P2282" t="n">
        <v>0</v>
      </c>
      <c r="Q2282" t="n">
        <v>0</v>
      </c>
      <c r="R2282" s="2" t="inlineStr"/>
    </row>
    <row r="2283" ht="15" customHeight="1">
      <c r="A2283" t="inlineStr">
        <is>
          <t>A 52573-2025</t>
        </is>
      </c>
      <c r="B2283" s="1" t="n">
        <v>45954.60927083333</v>
      </c>
      <c r="C2283" s="1" t="n">
        <v>45960</v>
      </c>
      <c r="D2283" t="inlineStr">
        <is>
          <t>VÄSTERNORRLANDS LÄN</t>
        </is>
      </c>
      <c r="E2283" t="inlineStr">
        <is>
          <t>ÖRNSKÖLDSVIK</t>
        </is>
      </c>
      <c r="G2283" t="n">
        <v>1.7</v>
      </c>
      <c r="H2283" t="n">
        <v>0</v>
      </c>
      <c r="I2283" t="n">
        <v>0</v>
      </c>
      <c r="J2283" t="n">
        <v>0</v>
      </c>
      <c r="K2283" t="n">
        <v>0</v>
      </c>
      <c r="L2283" t="n">
        <v>0</v>
      </c>
      <c r="M2283" t="n">
        <v>0</v>
      </c>
      <c r="N2283" t="n">
        <v>0</v>
      </c>
      <c r="O2283" t="n">
        <v>0</v>
      </c>
      <c r="P2283" t="n">
        <v>0</v>
      </c>
      <c r="Q2283" t="n">
        <v>0</v>
      </c>
      <c r="R2283" s="2" t="inlineStr"/>
    </row>
    <row r="2284" ht="15" customHeight="1">
      <c r="A2284" t="inlineStr">
        <is>
          <t>A 52183-2025</t>
        </is>
      </c>
      <c r="B2284" s="1" t="n">
        <v>45953</v>
      </c>
      <c r="C2284" s="1" t="n">
        <v>45960</v>
      </c>
      <c r="D2284" t="inlineStr">
        <is>
          <t>VÄSTERNORRLANDS LÄN</t>
        </is>
      </c>
      <c r="E2284" t="inlineStr">
        <is>
          <t>ÖRNSKÖLDSVIK</t>
        </is>
      </c>
      <c r="G2284" t="n">
        <v>11.3</v>
      </c>
      <c r="H2284" t="n">
        <v>0</v>
      </c>
      <c r="I2284" t="n">
        <v>0</v>
      </c>
      <c r="J2284" t="n">
        <v>0</v>
      </c>
      <c r="K2284" t="n">
        <v>0</v>
      </c>
      <c r="L2284" t="n">
        <v>0</v>
      </c>
      <c r="M2284" t="n">
        <v>0</v>
      </c>
      <c r="N2284" t="n">
        <v>0</v>
      </c>
      <c r="O2284" t="n">
        <v>0</v>
      </c>
      <c r="P2284" t="n">
        <v>0</v>
      </c>
      <c r="Q2284" t="n">
        <v>0</v>
      </c>
      <c r="R2284" s="2" t="inlineStr"/>
    </row>
    <row r="2285" ht="15" customHeight="1">
      <c r="A2285" t="inlineStr">
        <is>
          <t>A 44105-2025</t>
        </is>
      </c>
      <c r="B2285" s="1" t="n">
        <v>45915.57025462963</v>
      </c>
      <c r="C2285" s="1" t="n">
        <v>45960</v>
      </c>
      <c r="D2285" t="inlineStr">
        <is>
          <t>VÄSTERNORRLANDS LÄN</t>
        </is>
      </c>
      <c r="E2285" t="inlineStr">
        <is>
          <t>ÖRNSKÖLDSVIK</t>
        </is>
      </c>
      <c r="F2285" t="inlineStr">
        <is>
          <t>Holmen skog AB</t>
        </is>
      </c>
      <c r="G2285" t="n">
        <v>7.5</v>
      </c>
      <c r="H2285" t="n">
        <v>0</v>
      </c>
      <c r="I2285" t="n">
        <v>0</v>
      </c>
      <c r="J2285" t="n">
        <v>0</v>
      </c>
      <c r="K2285" t="n">
        <v>0</v>
      </c>
      <c r="L2285" t="n">
        <v>0</v>
      </c>
      <c r="M2285" t="n">
        <v>0</v>
      </c>
      <c r="N2285" t="n">
        <v>0</v>
      </c>
      <c r="O2285" t="n">
        <v>0</v>
      </c>
      <c r="P2285" t="n">
        <v>0</v>
      </c>
      <c r="Q2285" t="n">
        <v>0</v>
      </c>
      <c r="R2285" s="2" t="inlineStr"/>
    </row>
    <row r="2286" ht="15" customHeight="1">
      <c r="A2286" t="inlineStr">
        <is>
          <t>A 44123-2025</t>
        </is>
      </c>
      <c r="B2286" s="1" t="n">
        <v>45915.57984953704</v>
      </c>
      <c r="C2286" s="1" t="n">
        <v>45960</v>
      </c>
      <c r="D2286" t="inlineStr">
        <is>
          <t>VÄSTERNORRLANDS LÄN</t>
        </is>
      </c>
      <c r="E2286" t="inlineStr">
        <is>
          <t>ÖRNSKÖLDSVIK</t>
        </is>
      </c>
      <c r="F2286" t="inlineStr">
        <is>
          <t>Holmen skog AB</t>
        </is>
      </c>
      <c r="G2286" t="n">
        <v>1.3</v>
      </c>
      <c r="H2286" t="n">
        <v>0</v>
      </c>
      <c r="I2286" t="n">
        <v>0</v>
      </c>
      <c r="J2286" t="n">
        <v>0</v>
      </c>
      <c r="K2286" t="n">
        <v>0</v>
      </c>
      <c r="L2286" t="n">
        <v>0</v>
      </c>
      <c r="M2286" t="n">
        <v>0</v>
      </c>
      <c r="N2286" t="n">
        <v>0</v>
      </c>
      <c r="O2286" t="n">
        <v>0</v>
      </c>
      <c r="P2286" t="n">
        <v>0</v>
      </c>
      <c r="Q2286" t="n">
        <v>0</v>
      </c>
      <c r="R2286" s="2" t="inlineStr"/>
    </row>
    <row r="2287" ht="15" customHeight="1">
      <c r="A2287" t="inlineStr">
        <is>
          <t>A 22806-2021</t>
        </is>
      </c>
      <c r="B2287" s="1" t="n">
        <v>44327</v>
      </c>
      <c r="C2287" s="1" t="n">
        <v>45960</v>
      </c>
      <c r="D2287" t="inlineStr">
        <is>
          <t>VÄSTERNORRLANDS LÄN</t>
        </is>
      </c>
      <c r="E2287" t="inlineStr">
        <is>
          <t>ÖRNSKÖLDSVIK</t>
        </is>
      </c>
      <c r="G2287" t="n">
        <v>5</v>
      </c>
      <c r="H2287" t="n">
        <v>0</v>
      </c>
      <c r="I2287" t="n">
        <v>0</v>
      </c>
      <c r="J2287" t="n">
        <v>0</v>
      </c>
      <c r="K2287" t="n">
        <v>0</v>
      </c>
      <c r="L2287" t="n">
        <v>0</v>
      </c>
      <c r="M2287" t="n">
        <v>0</v>
      </c>
      <c r="N2287" t="n">
        <v>0</v>
      </c>
      <c r="O2287" t="n">
        <v>0</v>
      </c>
      <c r="P2287" t="n">
        <v>0</v>
      </c>
      <c r="Q2287" t="n">
        <v>0</v>
      </c>
      <c r="R2287" s="2" t="inlineStr"/>
    </row>
    <row r="2288" ht="15" customHeight="1">
      <c r="A2288" t="inlineStr">
        <is>
          <t>A 37058-2023</t>
        </is>
      </c>
      <c r="B2288" s="1" t="n">
        <v>45155.44530092592</v>
      </c>
      <c r="C2288" s="1" t="n">
        <v>45960</v>
      </c>
      <c r="D2288" t="inlineStr">
        <is>
          <t>VÄSTERNORRLANDS LÄN</t>
        </is>
      </c>
      <c r="E2288" t="inlineStr">
        <is>
          <t>ÖRNSKÖLDSVIK</t>
        </is>
      </c>
      <c r="G2288" t="n">
        <v>1</v>
      </c>
      <c r="H2288" t="n">
        <v>0</v>
      </c>
      <c r="I2288" t="n">
        <v>0</v>
      </c>
      <c r="J2288" t="n">
        <v>0</v>
      </c>
      <c r="K2288" t="n">
        <v>0</v>
      </c>
      <c r="L2288" t="n">
        <v>0</v>
      </c>
      <c r="M2288" t="n">
        <v>0</v>
      </c>
      <c r="N2288" t="n">
        <v>0</v>
      </c>
      <c r="O2288" t="n">
        <v>0</v>
      </c>
      <c r="P2288" t="n">
        <v>0</v>
      </c>
      <c r="Q2288" t="n">
        <v>0</v>
      </c>
      <c r="R2288" s="2" t="inlineStr"/>
    </row>
    <row r="2289" ht="15" customHeight="1">
      <c r="A2289" t="inlineStr">
        <is>
          <t>A 14403-2022</t>
        </is>
      </c>
      <c r="B2289" s="1" t="n">
        <v>44652</v>
      </c>
      <c r="C2289" s="1" t="n">
        <v>45960</v>
      </c>
      <c r="D2289" t="inlineStr">
        <is>
          <t>VÄSTERNORRLANDS LÄN</t>
        </is>
      </c>
      <c r="E2289" t="inlineStr">
        <is>
          <t>ÖRNSKÖLDSVIK</t>
        </is>
      </c>
      <c r="F2289" t="inlineStr">
        <is>
          <t>Kyrkan</t>
        </is>
      </c>
      <c r="G2289" t="n">
        <v>1.8</v>
      </c>
      <c r="H2289" t="n">
        <v>0</v>
      </c>
      <c r="I2289" t="n">
        <v>0</v>
      </c>
      <c r="J2289" t="n">
        <v>0</v>
      </c>
      <c r="K2289" t="n">
        <v>0</v>
      </c>
      <c r="L2289" t="n">
        <v>0</v>
      </c>
      <c r="M2289" t="n">
        <v>0</v>
      </c>
      <c r="N2289" t="n">
        <v>0</v>
      </c>
      <c r="O2289" t="n">
        <v>0</v>
      </c>
      <c r="P2289" t="n">
        <v>0</v>
      </c>
      <c r="Q2289" t="n">
        <v>0</v>
      </c>
      <c r="R2289" s="2" t="inlineStr"/>
    </row>
    <row r="2290" ht="15" customHeight="1">
      <c r="A2290" t="inlineStr">
        <is>
          <t>A 10485-2025</t>
        </is>
      </c>
      <c r="B2290" s="1" t="n">
        <v>45721</v>
      </c>
      <c r="C2290" s="1" t="n">
        <v>45960</v>
      </c>
      <c r="D2290" t="inlineStr">
        <is>
          <t>VÄSTERNORRLANDS LÄN</t>
        </is>
      </c>
      <c r="E2290" t="inlineStr">
        <is>
          <t>ÖRNSKÖLDSVIK</t>
        </is>
      </c>
      <c r="G2290" t="n">
        <v>9</v>
      </c>
      <c r="H2290" t="n">
        <v>0</v>
      </c>
      <c r="I2290" t="n">
        <v>0</v>
      </c>
      <c r="J2290" t="n">
        <v>0</v>
      </c>
      <c r="K2290" t="n">
        <v>0</v>
      </c>
      <c r="L2290" t="n">
        <v>0</v>
      </c>
      <c r="M2290" t="n">
        <v>0</v>
      </c>
      <c r="N2290" t="n">
        <v>0</v>
      </c>
      <c r="O2290" t="n">
        <v>0</v>
      </c>
      <c r="P2290" t="n">
        <v>0</v>
      </c>
      <c r="Q2290" t="n">
        <v>0</v>
      </c>
      <c r="R2290" s="2" t="inlineStr"/>
    </row>
    <row r="2291" ht="15" customHeight="1">
      <c r="A2291" t="inlineStr">
        <is>
          <t>A 44314-2025</t>
        </is>
      </c>
      <c r="B2291" s="1" t="n">
        <v>45915</v>
      </c>
      <c r="C2291" s="1" t="n">
        <v>45960</v>
      </c>
      <c r="D2291" t="inlineStr">
        <is>
          <t>VÄSTERNORRLANDS LÄN</t>
        </is>
      </c>
      <c r="E2291" t="inlineStr">
        <is>
          <t>ÖRNSKÖLDSVIK</t>
        </is>
      </c>
      <c r="G2291" t="n">
        <v>1.9</v>
      </c>
      <c r="H2291" t="n">
        <v>0</v>
      </c>
      <c r="I2291" t="n">
        <v>0</v>
      </c>
      <c r="J2291" t="n">
        <v>0</v>
      </c>
      <c r="K2291" t="n">
        <v>0</v>
      </c>
      <c r="L2291" t="n">
        <v>0</v>
      </c>
      <c r="M2291" t="n">
        <v>0</v>
      </c>
      <c r="N2291" t="n">
        <v>0</v>
      </c>
      <c r="O2291" t="n">
        <v>0</v>
      </c>
      <c r="P2291" t="n">
        <v>0</v>
      </c>
      <c r="Q2291" t="n">
        <v>0</v>
      </c>
      <c r="R2291" s="2" t="inlineStr"/>
    </row>
    <row r="2292" ht="15" customHeight="1">
      <c r="A2292" t="inlineStr">
        <is>
          <t>A 51742-2025</t>
        </is>
      </c>
      <c r="B2292" s="1" t="n">
        <v>45951</v>
      </c>
      <c r="C2292" s="1" t="n">
        <v>45960</v>
      </c>
      <c r="D2292" t="inlineStr">
        <is>
          <t>VÄSTERNORRLANDS LÄN</t>
        </is>
      </c>
      <c r="E2292" t="inlineStr">
        <is>
          <t>ÖRNSKÖLDSVIK</t>
        </is>
      </c>
      <c r="G2292" t="n">
        <v>3.9</v>
      </c>
      <c r="H2292" t="n">
        <v>0</v>
      </c>
      <c r="I2292" t="n">
        <v>0</v>
      </c>
      <c r="J2292" t="n">
        <v>0</v>
      </c>
      <c r="K2292" t="n">
        <v>0</v>
      </c>
      <c r="L2292" t="n">
        <v>0</v>
      </c>
      <c r="M2292" t="n">
        <v>0</v>
      </c>
      <c r="N2292" t="n">
        <v>0</v>
      </c>
      <c r="O2292" t="n">
        <v>0</v>
      </c>
      <c r="P2292" t="n">
        <v>0</v>
      </c>
      <c r="Q2292" t="n">
        <v>0</v>
      </c>
      <c r="R2292" s="2" t="inlineStr"/>
    </row>
    <row r="2293" ht="15" customHeight="1">
      <c r="A2293" t="inlineStr">
        <is>
          <t>A 43696-2025</t>
        </is>
      </c>
      <c r="B2293" s="1" t="n">
        <v>45912.39538194444</v>
      </c>
      <c r="C2293" s="1" t="n">
        <v>45960</v>
      </c>
      <c r="D2293" t="inlineStr">
        <is>
          <t>VÄSTERNORRLANDS LÄN</t>
        </is>
      </c>
      <c r="E2293" t="inlineStr">
        <is>
          <t>ÖRNSKÖLDSVIK</t>
        </is>
      </c>
      <c r="G2293" t="n">
        <v>3.5</v>
      </c>
      <c r="H2293" t="n">
        <v>0</v>
      </c>
      <c r="I2293" t="n">
        <v>0</v>
      </c>
      <c r="J2293" t="n">
        <v>0</v>
      </c>
      <c r="K2293" t="n">
        <v>0</v>
      </c>
      <c r="L2293" t="n">
        <v>0</v>
      </c>
      <c r="M2293" t="n">
        <v>0</v>
      </c>
      <c r="N2293" t="n">
        <v>0</v>
      </c>
      <c r="O2293" t="n">
        <v>0</v>
      </c>
      <c r="P2293" t="n">
        <v>0</v>
      </c>
      <c r="Q2293" t="n">
        <v>0</v>
      </c>
      <c r="R2293" s="2" t="inlineStr"/>
    </row>
    <row r="2294" ht="15" customHeight="1">
      <c r="A2294" t="inlineStr">
        <is>
          <t>A 23273-2025</t>
        </is>
      </c>
      <c r="B2294" s="1" t="n">
        <v>45791.5646875</v>
      </c>
      <c r="C2294" s="1" t="n">
        <v>45960</v>
      </c>
      <c r="D2294" t="inlineStr">
        <is>
          <t>VÄSTERNORRLANDS LÄN</t>
        </is>
      </c>
      <c r="E2294" t="inlineStr">
        <is>
          <t>ÖRNSKÖLDSVIK</t>
        </is>
      </c>
      <c r="F2294" t="inlineStr">
        <is>
          <t>Holmen skog AB</t>
        </is>
      </c>
      <c r="G2294" t="n">
        <v>6.2</v>
      </c>
      <c r="H2294" t="n">
        <v>0</v>
      </c>
      <c r="I2294" t="n">
        <v>0</v>
      </c>
      <c r="J2294" t="n">
        <v>0</v>
      </c>
      <c r="K2294" t="n">
        <v>0</v>
      </c>
      <c r="L2294" t="n">
        <v>0</v>
      </c>
      <c r="M2294" t="n">
        <v>0</v>
      </c>
      <c r="N2294" t="n">
        <v>0</v>
      </c>
      <c r="O2294" t="n">
        <v>0</v>
      </c>
      <c r="P2294" t="n">
        <v>0</v>
      </c>
      <c r="Q2294" t="n">
        <v>0</v>
      </c>
      <c r="R2294" s="2" t="inlineStr"/>
    </row>
    <row r="2295" ht="15" customHeight="1">
      <c r="A2295" t="inlineStr">
        <is>
          <t>A 52846-2025</t>
        </is>
      </c>
      <c r="B2295" s="1" t="n">
        <v>45957.48726851852</v>
      </c>
      <c r="C2295" s="1" t="n">
        <v>45960</v>
      </c>
      <c r="D2295" t="inlineStr">
        <is>
          <t>VÄSTERNORRLANDS LÄN</t>
        </is>
      </c>
      <c r="E2295" t="inlineStr">
        <is>
          <t>ÖRNSKÖLDSVIK</t>
        </is>
      </c>
      <c r="G2295" t="n">
        <v>3.2</v>
      </c>
      <c r="H2295" t="n">
        <v>0</v>
      </c>
      <c r="I2295" t="n">
        <v>0</v>
      </c>
      <c r="J2295" t="n">
        <v>0</v>
      </c>
      <c r="K2295" t="n">
        <v>0</v>
      </c>
      <c r="L2295" t="n">
        <v>0</v>
      </c>
      <c r="M2295" t="n">
        <v>0</v>
      </c>
      <c r="N2295" t="n">
        <v>0</v>
      </c>
      <c r="O2295" t="n">
        <v>0</v>
      </c>
      <c r="P2295" t="n">
        <v>0</v>
      </c>
      <c r="Q2295" t="n">
        <v>0</v>
      </c>
      <c r="R2295" s="2" t="inlineStr"/>
    </row>
    <row r="2296" ht="15" customHeight="1">
      <c r="A2296" t="inlineStr">
        <is>
          <t>A 52856-2025</t>
        </is>
      </c>
      <c r="B2296" s="1" t="n">
        <v>45957.50234953704</v>
      </c>
      <c r="C2296" s="1" t="n">
        <v>45960</v>
      </c>
      <c r="D2296" t="inlineStr">
        <is>
          <t>VÄSTERNORRLANDS LÄN</t>
        </is>
      </c>
      <c r="E2296" t="inlineStr">
        <is>
          <t>ÖRNSKÖLDSVIK</t>
        </is>
      </c>
      <c r="G2296" t="n">
        <v>0.5</v>
      </c>
      <c r="H2296" t="n">
        <v>0</v>
      </c>
      <c r="I2296" t="n">
        <v>0</v>
      </c>
      <c r="J2296" t="n">
        <v>0</v>
      </c>
      <c r="K2296" t="n">
        <v>0</v>
      </c>
      <c r="L2296" t="n">
        <v>0</v>
      </c>
      <c r="M2296" t="n">
        <v>0</v>
      </c>
      <c r="N2296" t="n">
        <v>0</v>
      </c>
      <c r="O2296" t="n">
        <v>0</v>
      </c>
      <c r="P2296" t="n">
        <v>0</v>
      </c>
      <c r="Q2296" t="n">
        <v>0</v>
      </c>
      <c r="R2296" s="2" t="inlineStr"/>
    </row>
    <row r="2297" ht="15" customHeight="1">
      <c r="A2297" t="inlineStr">
        <is>
          <t>A 52824-2025</t>
        </is>
      </c>
      <c r="B2297" s="1" t="n">
        <v>45957.46375</v>
      </c>
      <c r="C2297" s="1" t="n">
        <v>45960</v>
      </c>
      <c r="D2297" t="inlineStr">
        <is>
          <t>VÄSTERNORRLANDS LÄN</t>
        </is>
      </c>
      <c r="E2297" t="inlineStr">
        <is>
          <t>ÖRNSKÖLDSVIK</t>
        </is>
      </c>
      <c r="G2297" t="n">
        <v>1.6</v>
      </c>
      <c r="H2297" t="n">
        <v>0</v>
      </c>
      <c r="I2297" t="n">
        <v>0</v>
      </c>
      <c r="J2297" t="n">
        <v>0</v>
      </c>
      <c r="K2297" t="n">
        <v>0</v>
      </c>
      <c r="L2297" t="n">
        <v>0</v>
      </c>
      <c r="M2297" t="n">
        <v>0</v>
      </c>
      <c r="N2297" t="n">
        <v>0</v>
      </c>
      <c r="O2297" t="n">
        <v>0</v>
      </c>
      <c r="P2297" t="n">
        <v>0</v>
      </c>
      <c r="Q2297" t="n">
        <v>0</v>
      </c>
      <c r="R2297" s="2" t="inlineStr"/>
    </row>
    <row r="2298" ht="15" customHeight="1">
      <c r="A2298" t="inlineStr">
        <is>
          <t>A 42944-2024</t>
        </is>
      </c>
      <c r="B2298" s="1" t="n">
        <v>45567</v>
      </c>
      <c r="C2298" s="1" t="n">
        <v>45960</v>
      </c>
      <c r="D2298" t="inlineStr">
        <is>
          <t>VÄSTERNORRLANDS LÄN</t>
        </is>
      </c>
      <c r="E2298" t="inlineStr">
        <is>
          <t>ÖRNSKÖLDSVIK</t>
        </is>
      </c>
      <c r="G2298" t="n">
        <v>4.3</v>
      </c>
      <c r="H2298" t="n">
        <v>0</v>
      </c>
      <c r="I2298" t="n">
        <v>0</v>
      </c>
      <c r="J2298" t="n">
        <v>0</v>
      </c>
      <c r="K2298" t="n">
        <v>0</v>
      </c>
      <c r="L2298" t="n">
        <v>0</v>
      </c>
      <c r="M2298" t="n">
        <v>0</v>
      </c>
      <c r="N2298" t="n">
        <v>0</v>
      </c>
      <c r="O2298" t="n">
        <v>0</v>
      </c>
      <c r="P2298" t="n">
        <v>0</v>
      </c>
      <c r="Q2298" t="n">
        <v>0</v>
      </c>
      <c r="R2298" s="2" t="inlineStr"/>
    </row>
    <row r="2299" ht="15" customHeight="1">
      <c r="A2299" t="inlineStr">
        <is>
          <t>A 44161-2025</t>
        </is>
      </c>
      <c r="B2299" s="1" t="n">
        <v>45915.59734953703</v>
      </c>
      <c r="C2299" s="1" t="n">
        <v>45960</v>
      </c>
      <c r="D2299" t="inlineStr">
        <is>
          <t>VÄSTERNORRLANDS LÄN</t>
        </is>
      </c>
      <c r="E2299" t="inlineStr">
        <is>
          <t>ÖRNSKÖLDSVIK</t>
        </is>
      </c>
      <c r="F2299" t="inlineStr">
        <is>
          <t>Holmen skog AB</t>
        </is>
      </c>
      <c r="G2299" t="n">
        <v>10</v>
      </c>
      <c r="H2299" t="n">
        <v>0</v>
      </c>
      <c r="I2299" t="n">
        <v>0</v>
      </c>
      <c r="J2299" t="n">
        <v>0</v>
      </c>
      <c r="K2299" t="n">
        <v>0</v>
      </c>
      <c r="L2299" t="n">
        <v>0</v>
      </c>
      <c r="M2299" t="n">
        <v>0</v>
      </c>
      <c r="N2299" t="n">
        <v>0</v>
      </c>
      <c r="O2299" t="n">
        <v>0</v>
      </c>
      <c r="P2299" t="n">
        <v>0</v>
      </c>
      <c r="Q2299" t="n">
        <v>0</v>
      </c>
      <c r="R2299" s="2" t="inlineStr"/>
    </row>
    <row r="2300" ht="15" customHeight="1">
      <c r="A2300" t="inlineStr">
        <is>
          <t>A 44222-2025</t>
        </is>
      </c>
      <c r="B2300" s="1" t="n">
        <v>45915.63806712963</v>
      </c>
      <c r="C2300" s="1" t="n">
        <v>45960</v>
      </c>
      <c r="D2300" t="inlineStr">
        <is>
          <t>VÄSTERNORRLANDS LÄN</t>
        </is>
      </c>
      <c r="E2300" t="inlineStr">
        <is>
          <t>ÖRNSKÖLDSVIK</t>
        </is>
      </c>
      <c r="F2300" t="inlineStr">
        <is>
          <t>Holmen skog AB</t>
        </is>
      </c>
      <c r="G2300" t="n">
        <v>0.6</v>
      </c>
      <c r="H2300" t="n">
        <v>0</v>
      </c>
      <c r="I2300" t="n">
        <v>0</v>
      </c>
      <c r="J2300" t="n">
        <v>0</v>
      </c>
      <c r="K2300" t="n">
        <v>0</v>
      </c>
      <c r="L2300" t="n">
        <v>0</v>
      </c>
      <c r="M2300" t="n">
        <v>0</v>
      </c>
      <c r="N2300" t="n">
        <v>0</v>
      </c>
      <c r="O2300" t="n">
        <v>0</v>
      </c>
      <c r="P2300" t="n">
        <v>0</v>
      </c>
      <c r="Q2300" t="n">
        <v>0</v>
      </c>
      <c r="R2300" s="2" t="inlineStr"/>
    </row>
    <row r="2301" ht="15" customHeight="1">
      <c r="A2301" t="inlineStr">
        <is>
          <t>A 43744-2025</t>
        </is>
      </c>
      <c r="B2301" s="1" t="n">
        <v>45912.45766203704</v>
      </c>
      <c r="C2301" s="1" t="n">
        <v>45960</v>
      </c>
      <c r="D2301" t="inlineStr">
        <is>
          <t>VÄSTERNORRLANDS LÄN</t>
        </is>
      </c>
      <c r="E2301" t="inlineStr">
        <is>
          <t>ÖRNSKÖLDSVIK</t>
        </is>
      </c>
      <c r="G2301" t="n">
        <v>1.3</v>
      </c>
      <c r="H2301" t="n">
        <v>0</v>
      </c>
      <c r="I2301" t="n">
        <v>0</v>
      </c>
      <c r="J2301" t="n">
        <v>0</v>
      </c>
      <c r="K2301" t="n">
        <v>0</v>
      </c>
      <c r="L2301" t="n">
        <v>0</v>
      </c>
      <c r="M2301" t="n">
        <v>0</v>
      </c>
      <c r="N2301" t="n">
        <v>0</v>
      </c>
      <c r="O2301" t="n">
        <v>0</v>
      </c>
      <c r="P2301" t="n">
        <v>0</v>
      </c>
      <c r="Q2301" t="n">
        <v>0</v>
      </c>
      <c r="R2301" s="2" t="inlineStr"/>
    </row>
    <row r="2302" ht="15" customHeight="1">
      <c r="A2302" t="inlineStr">
        <is>
          <t>A 45951-2024</t>
        </is>
      </c>
      <c r="B2302" s="1" t="n">
        <v>45580.55883101852</v>
      </c>
      <c r="C2302" s="1" t="n">
        <v>45960</v>
      </c>
      <c r="D2302" t="inlineStr">
        <is>
          <t>VÄSTERNORRLANDS LÄN</t>
        </is>
      </c>
      <c r="E2302" t="inlineStr">
        <is>
          <t>ÖRNSKÖLDSVIK</t>
        </is>
      </c>
      <c r="G2302" t="n">
        <v>1.5</v>
      </c>
      <c r="H2302" t="n">
        <v>0</v>
      </c>
      <c r="I2302" t="n">
        <v>0</v>
      </c>
      <c r="J2302" t="n">
        <v>0</v>
      </c>
      <c r="K2302" t="n">
        <v>0</v>
      </c>
      <c r="L2302" t="n">
        <v>0</v>
      </c>
      <c r="M2302" t="n">
        <v>0</v>
      </c>
      <c r="N2302" t="n">
        <v>0</v>
      </c>
      <c r="O2302" t="n">
        <v>0</v>
      </c>
      <c r="P2302" t="n">
        <v>0</v>
      </c>
      <c r="Q2302" t="n">
        <v>0</v>
      </c>
      <c r="R2302" s="2" t="inlineStr"/>
    </row>
    <row r="2303" ht="15" customHeight="1">
      <c r="A2303" t="inlineStr">
        <is>
          <t>A 43810-2025</t>
        </is>
      </c>
      <c r="B2303" s="1" t="n">
        <v>45912.58195601852</v>
      </c>
      <c r="C2303" s="1" t="n">
        <v>45960</v>
      </c>
      <c r="D2303" t="inlineStr">
        <is>
          <t>VÄSTERNORRLANDS LÄN</t>
        </is>
      </c>
      <c r="E2303" t="inlineStr">
        <is>
          <t>ÖRNSKÖLDSVIK</t>
        </is>
      </c>
      <c r="F2303" t="inlineStr">
        <is>
          <t>Holmen skog AB</t>
        </is>
      </c>
      <c r="G2303" t="n">
        <v>0.6</v>
      </c>
      <c r="H2303" t="n">
        <v>0</v>
      </c>
      <c r="I2303" t="n">
        <v>0</v>
      </c>
      <c r="J2303" t="n">
        <v>0</v>
      </c>
      <c r="K2303" t="n">
        <v>0</v>
      </c>
      <c r="L2303" t="n">
        <v>0</v>
      </c>
      <c r="M2303" t="n">
        <v>0</v>
      </c>
      <c r="N2303" t="n">
        <v>0</v>
      </c>
      <c r="O2303" t="n">
        <v>0</v>
      </c>
      <c r="P2303" t="n">
        <v>0</v>
      </c>
      <c r="Q2303" t="n">
        <v>0</v>
      </c>
      <c r="R2303" s="2" t="inlineStr"/>
    </row>
    <row r="2304" ht="15" customHeight="1">
      <c r="A2304" t="inlineStr">
        <is>
          <t>A 22858-2025</t>
        </is>
      </c>
      <c r="B2304" s="1" t="n">
        <v>45790.34915509259</v>
      </c>
      <c r="C2304" s="1" t="n">
        <v>45960</v>
      </c>
      <c r="D2304" t="inlineStr">
        <is>
          <t>VÄSTERNORRLANDS LÄN</t>
        </is>
      </c>
      <c r="E2304" t="inlineStr">
        <is>
          <t>ÖRNSKÖLDSVIK</t>
        </is>
      </c>
      <c r="F2304" t="inlineStr">
        <is>
          <t>Holmen skog AB</t>
        </is>
      </c>
      <c r="G2304" t="n">
        <v>4.6</v>
      </c>
      <c r="H2304" t="n">
        <v>0</v>
      </c>
      <c r="I2304" t="n">
        <v>0</v>
      </c>
      <c r="J2304" t="n">
        <v>0</v>
      </c>
      <c r="K2304" t="n">
        <v>0</v>
      </c>
      <c r="L2304" t="n">
        <v>0</v>
      </c>
      <c r="M2304" t="n">
        <v>0</v>
      </c>
      <c r="N2304" t="n">
        <v>0</v>
      </c>
      <c r="O2304" t="n">
        <v>0</v>
      </c>
      <c r="P2304" t="n">
        <v>0</v>
      </c>
      <c r="Q2304" t="n">
        <v>0</v>
      </c>
      <c r="R2304" s="2" t="inlineStr"/>
    </row>
    <row r="2305" ht="15" customHeight="1">
      <c r="A2305" t="inlineStr">
        <is>
          <t>A 23352-2025</t>
        </is>
      </c>
      <c r="B2305" s="1" t="n">
        <v>45791.66548611111</v>
      </c>
      <c r="C2305" s="1" t="n">
        <v>45960</v>
      </c>
      <c r="D2305" t="inlineStr">
        <is>
          <t>VÄSTERNORRLANDS LÄN</t>
        </is>
      </c>
      <c r="E2305" t="inlineStr">
        <is>
          <t>ÖRNSKÖLDSVIK</t>
        </is>
      </c>
      <c r="F2305" t="inlineStr">
        <is>
          <t>Holmen skog AB</t>
        </is>
      </c>
      <c r="G2305" t="n">
        <v>6.2</v>
      </c>
      <c r="H2305" t="n">
        <v>0</v>
      </c>
      <c r="I2305" t="n">
        <v>0</v>
      </c>
      <c r="J2305" t="n">
        <v>0</v>
      </c>
      <c r="K2305" t="n">
        <v>0</v>
      </c>
      <c r="L2305" t="n">
        <v>0</v>
      </c>
      <c r="M2305" t="n">
        <v>0</v>
      </c>
      <c r="N2305" t="n">
        <v>0</v>
      </c>
      <c r="O2305" t="n">
        <v>0</v>
      </c>
      <c r="P2305" t="n">
        <v>0</v>
      </c>
      <c r="Q2305" t="n">
        <v>0</v>
      </c>
      <c r="R2305" s="2" t="inlineStr"/>
    </row>
    <row r="2306" ht="15" customHeight="1">
      <c r="A2306" t="inlineStr">
        <is>
          <t>A 51740-2025</t>
        </is>
      </c>
      <c r="B2306" s="1" t="n">
        <v>45951.60530092593</v>
      </c>
      <c r="C2306" s="1" t="n">
        <v>45960</v>
      </c>
      <c r="D2306" t="inlineStr">
        <is>
          <t>VÄSTERNORRLANDS LÄN</t>
        </is>
      </c>
      <c r="E2306" t="inlineStr">
        <is>
          <t>ÖRNSKÖLDSVIK</t>
        </is>
      </c>
      <c r="G2306" t="n">
        <v>3.9</v>
      </c>
      <c r="H2306" t="n">
        <v>0</v>
      </c>
      <c r="I2306" t="n">
        <v>0</v>
      </c>
      <c r="J2306" t="n">
        <v>0</v>
      </c>
      <c r="K2306" t="n">
        <v>0</v>
      </c>
      <c r="L2306" t="n">
        <v>0</v>
      </c>
      <c r="M2306" t="n">
        <v>0</v>
      </c>
      <c r="N2306" t="n">
        <v>0</v>
      </c>
      <c r="O2306" t="n">
        <v>0</v>
      </c>
      <c r="P2306" t="n">
        <v>0</v>
      </c>
      <c r="Q2306" t="n">
        <v>0</v>
      </c>
      <c r="R2306" s="2" t="inlineStr"/>
    </row>
    <row r="2307" ht="15" customHeight="1">
      <c r="A2307" t="inlineStr">
        <is>
          <t>A 51751-2025</t>
        </is>
      </c>
      <c r="B2307" s="1" t="n">
        <v>45951</v>
      </c>
      <c r="C2307" s="1" t="n">
        <v>45960</v>
      </c>
      <c r="D2307" t="inlineStr">
        <is>
          <t>VÄSTERNORRLANDS LÄN</t>
        </is>
      </c>
      <c r="E2307" t="inlineStr">
        <is>
          <t>ÖRNSKÖLDSVIK</t>
        </is>
      </c>
      <c r="G2307" t="n">
        <v>2.2</v>
      </c>
      <c r="H2307" t="n">
        <v>0</v>
      </c>
      <c r="I2307" t="n">
        <v>0</v>
      </c>
      <c r="J2307" t="n">
        <v>0</v>
      </c>
      <c r="K2307" t="n">
        <v>0</v>
      </c>
      <c r="L2307" t="n">
        <v>0</v>
      </c>
      <c r="M2307" t="n">
        <v>0</v>
      </c>
      <c r="N2307" t="n">
        <v>0</v>
      </c>
      <c r="O2307" t="n">
        <v>0</v>
      </c>
      <c r="P2307" t="n">
        <v>0</v>
      </c>
      <c r="Q2307" t="n">
        <v>0</v>
      </c>
      <c r="R2307" s="2" t="inlineStr"/>
    </row>
    <row r="2308" ht="15" customHeight="1">
      <c r="A2308" t="inlineStr">
        <is>
          <t>A 43884-2025</t>
        </is>
      </c>
      <c r="B2308" s="1" t="n">
        <v>45912</v>
      </c>
      <c r="C2308" s="1" t="n">
        <v>45960</v>
      </c>
      <c r="D2308" t="inlineStr">
        <is>
          <t>VÄSTERNORRLANDS LÄN</t>
        </is>
      </c>
      <c r="E2308" t="inlineStr">
        <is>
          <t>ÖRNSKÖLDSVIK</t>
        </is>
      </c>
      <c r="G2308" t="n">
        <v>2.5</v>
      </c>
      <c r="H2308" t="n">
        <v>0</v>
      </c>
      <c r="I2308" t="n">
        <v>0</v>
      </c>
      <c r="J2308" t="n">
        <v>0</v>
      </c>
      <c r="K2308" t="n">
        <v>0</v>
      </c>
      <c r="L2308" t="n">
        <v>0</v>
      </c>
      <c r="M2308" t="n">
        <v>0</v>
      </c>
      <c r="N2308" t="n">
        <v>0</v>
      </c>
      <c r="O2308" t="n">
        <v>0</v>
      </c>
      <c r="P2308" t="n">
        <v>0</v>
      </c>
      <c r="Q2308" t="n">
        <v>0</v>
      </c>
      <c r="R2308" s="2" t="inlineStr"/>
    </row>
    <row r="2309" ht="15" customHeight="1">
      <c r="A2309" t="inlineStr">
        <is>
          <t>A 43650-2025</t>
        </is>
      </c>
      <c r="B2309" s="1" t="n">
        <v>45912.32196759259</v>
      </c>
      <c r="C2309" s="1" t="n">
        <v>45960</v>
      </c>
      <c r="D2309" t="inlineStr">
        <is>
          <t>VÄSTERNORRLANDS LÄN</t>
        </is>
      </c>
      <c r="E2309" t="inlineStr">
        <is>
          <t>ÖRNSKÖLDSVIK</t>
        </is>
      </c>
      <c r="F2309" t="inlineStr">
        <is>
          <t>Holmen skog AB</t>
        </is>
      </c>
      <c r="G2309" t="n">
        <v>4.8</v>
      </c>
      <c r="H2309" t="n">
        <v>0</v>
      </c>
      <c r="I2309" t="n">
        <v>0</v>
      </c>
      <c r="J2309" t="n">
        <v>0</v>
      </c>
      <c r="K2309" t="n">
        <v>0</v>
      </c>
      <c r="L2309" t="n">
        <v>0</v>
      </c>
      <c r="M2309" t="n">
        <v>0</v>
      </c>
      <c r="N2309" t="n">
        <v>0</v>
      </c>
      <c r="O2309" t="n">
        <v>0</v>
      </c>
      <c r="P2309" t="n">
        <v>0</v>
      </c>
      <c r="Q2309" t="n">
        <v>0</v>
      </c>
      <c r="R2309" s="2" t="inlineStr"/>
    </row>
    <row r="2310" ht="15" customHeight="1">
      <c r="A2310" t="inlineStr">
        <is>
          <t>A 52936-2025</t>
        </is>
      </c>
      <c r="B2310" s="1" t="n">
        <v>45957.63228009259</v>
      </c>
      <c r="C2310" s="1" t="n">
        <v>45960</v>
      </c>
      <c r="D2310" t="inlineStr">
        <is>
          <t>VÄSTERNORRLANDS LÄN</t>
        </is>
      </c>
      <c r="E2310" t="inlineStr">
        <is>
          <t>ÖRNSKÖLDSVIK</t>
        </is>
      </c>
      <c r="F2310" t="inlineStr">
        <is>
          <t>Holmen skog AB</t>
        </is>
      </c>
      <c r="G2310" t="n">
        <v>6.3</v>
      </c>
      <c r="H2310" t="n">
        <v>0</v>
      </c>
      <c r="I2310" t="n">
        <v>0</v>
      </c>
      <c r="J2310" t="n">
        <v>0</v>
      </c>
      <c r="K2310" t="n">
        <v>0</v>
      </c>
      <c r="L2310" t="n">
        <v>0</v>
      </c>
      <c r="M2310" t="n">
        <v>0</v>
      </c>
      <c r="N2310" t="n">
        <v>0</v>
      </c>
      <c r="O2310" t="n">
        <v>0</v>
      </c>
      <c r="P2310" t="n">
        <v>0</v>
      </c>
      <c r="Q2310" t="n">
        <v>0</v>
      </c>
      <c r="R2310" s="2" t="inlineStr"/>
    </row>
    <row r="2311" ht="15" customHeight="1">
      <c r="A2311" t="inlineStr">
        <is>
          <t>A 43927-2025</t>
        </is>
      </c>
      <c r="B2311" s="1" t="n">
        <v>45915.32164351852</v>
      </c>
      <c r="C2311" s="1" t="n">
        <v>45960</v>
      </c>
      <c r="D2311" t="inlineStr">
        <is>
          <t>VÄSTERNORRLANDS LÄN</t>
        </is>
      </c>
      <c r="E2311" t="inlineStr">
        <is>
          <t>ÖRNSKÖLDSVIK</t>
        </is>
      </c>
      <c r="F2311" t="inlineStr">
        <is>
          <t>Holmen skog AB</t>
        </is>
      </c>
      <c r="G2311" t="n">
        <v>2</v>
      </c>
      <c r="H2311" t="n">
        <v>0</v>
      </c>
      <c r="I2311" t="n">
        <v>0</v>
      </c>
      <c r="J2311" t="n">
        <v>0</v>
      </c>
      <c r="K2311" t="n">
        <v>0</v>
      </c>
      <c r="L2311" t="n">
        <v>0</v>
      </c>
      <c r="M2311" t="n">
        <v>0</v>
      </c>
      <c r="N2311" t="n">
        <v>0</v>
      </c>
      <c r="O2311" t="n">
        <v>0</v>
      </c>
      <c r="P2311" t="n">
        <v>0</v>
      </c>
      <c r="Q2311" t="n">
        <v>0</v>
      </c>
      <c r="R2311" s="2" t="inlineStr"/>
    </row>
    <row r="2312" ht="15" customHeight="1">
      <c r="A2312" t="inlineStr">
        <is>
          <t>A 43818-2025</t>
        </is>
      </c>
      <c r="B2312" s="1" t="n">
        <v>45912.5991087963</v>
      </c>
      <c r="C2312" s="1" t="n">
        <v>45960</v>
      </c>
      <c r="D2312" t="inlineStr">
        <is>
          <t>VÄSTERNORRLANDS LÄN</t>
        </is>
      </c>
      <c r="E2312" t="inlineStr">
        <is>
          <t>ÖRNSKÖLDSVIK</t>
        </is>
      </c>
      <c r="F2312" t="inlineStr">
        <is>
          <t>Holmen skog AB</t>
        </is>
      </c>
      <c r="G2312" t="n">
        <v>3.4</v>
      </c>
      <c r="H2312" t="n">
        <v>0</v>
      </c>
      <c r="I2312" t="n">
        <v>0</v>
      </c>
      <c r="J2312" t="n">
        <v>0</v>
      </c>
      <c r="K2312" t="n">
        <v>0</v>
      </c>
      <c r="L2312" t="n">
        <v>0</v>
      </c>
      <c r="M2312" t="n">
        <v>0</v>
      </c>
      <c r="N2312" t="n">
        <v>0</v>
      </c>
      <c r="O2312" t="n">
        <v>0</v>
      </c>
      <c r="P2312" t="n">
        <v>0</v>
      </c>
      <c r="Q2312" t="n">
        <v>0</v>
      </c>
      <c r="R2312" s="2" t="inlineStr"/>
    </row>
    <row r="2313" ht="15" customHeight="1">
      <c r="A2313" t="inlineStr">
        <is>
          <t>A 52887-2025</t>
        </is>
      </c>
      <c r="B2313" s="1" t="n">
        <v>45957.56839120371</v>
      </c>
      <c r="C2313" s="1" t="n">
        <v>45960</v>
      </c>
      <c r="D2313" t="inlineStr">
        <is>
          <t>VÄSTERNORRLANDS LÄN</t>
        </is>
      </c>
      <c r="E2313" t="inlineStr">
        <is>
          <t>ÖRNSKÖLDSVIK</t>
        </is>
      </c>
      <c r="G2313" t="n">
        <v>10.1</v>
      </c>
      <c r="H2313" t="n">
        <v>0</v>
      </c>
      <c r="I2313" t="n">
        <v>0</v>
      </c>
      <c r="J2313" t="n">
        <v>0</v>
      </c>
      <c r="K2313" t="n">
        <v>0</v>
      </c>
      <c r="L2313" t="n">
        <v>0</v>
      </c>
      <c r="M2313" t="n">
        <v>0</v>
      </c>
      <c r="N2313" t="n">
        <v>0</v>
      </c>
      <c r="O2313" t="n">
        <v>0</v>
      </c>
      <c r="P2313" t="n">
        <v>0</v>
      </c>
      <c r="Q2313" t="n">
        <v>0</v>
      </c>
      <c r="R2313" s="2" t="inlineStr"/>
    </row>
    <row r="2314" ht="15" customHeight="1">
      <c r="A2314" t="inlineStr">
        <is>
          <t>A 44045-2025</t>
        </is>
      </c>
      <c r="B2314" s="1" t="n">
        <v>45915.49804398148</v>
      </c>
      <c r="C2314" s="1" t="n">
        <v>45960</v>
      </c>
      <c r="D2314" t="inlineStr">
        <is>
          <t>VÄSTERNORRLANDS LÄN</t>
        </is>
      </c>
      <c r="E2314" t="inlineStr">
        <is>
          <t>ÖRNSKÖLDSVIK</t>
        </is>
      </c>
      <c r="F2314" t="inlineStr">
        <is>
          <t>Holmen skog AB</t>
        </is>
      </c>
      <c r="G2314" t="n">
        <v>1.8</v>
      </c>
      <c r="H2314" t="n">
        <v>0</v>
      </c>
      <c r="I2314" t="n">
        <v>0</v>
      </c>
      <c r="J2314" t="n">
        <v>0</v>
      </c>
      <c r="K2314" t="n">
        <v>0</v>
      </c>
      <c r="L2314" t="n">
        <v>0</v>
      </c>
      <c r="M2314" t="n">
        <v>0</v>
      </c>
      <c r="N2314" t="n">
        <v>0</v>
      </c>
      <c r="O2314" t="n">
        <v>0</v>
      </c>
      <c r="P2314" t="n">
        <v>0</v>
      </c>
      <c r="Q2314" t="n">
        <v>0</v>
      </c>
      <c r="R2314" s="2" t="inlineStr"/>
    </row>
    <row r="2315" ht="15" customHeight="1">
      <c r="A2315" t="inlineStr">
        <is>
          <t>A 19361-2024</t>
        </is>
      </c>
      <c r="B2315" s="1" t="n">
        <v>45429</v>
      </c>
      <c r="C2315" s="1" t="n">
        <v>45960</v>
      </c>
      <c r="D2315" t="inlineStr">
        <is>
          <t>VÄSTERNORRLANDS LÄN</t>
        </is>
      </c>
      <c r="E2315" t="inlineStr">
        <is>
          <t>ÖRNSKÖLDSVIK</t>
        </is>
      </c>
      <c r="G2315" t="n">
        <v>3.9</v>
      </c>
      <c r="H2315" t="n">
        <v>0</v>
      </c>
      <c r="I2315" t="n">
        <v>0</v>
      </c>
      <c r="J2315" t="n">
        <v>0</v>
      </c>
      <c r="K2315" t="n">
        <v>0</v>
      </c>
      <c r="L2315" t="n">
        <v>0</v>
      </c>
      <c r="M2315" t="n">
        <v>0</v>
      </c>
      <c r="N2315" t="n">
        <v>0</v>
      </c>
      <c r="O2315" t="n">
        <v>0</v>
      </c>
      <c r="P2315" t="n">
        <v>0</v>
      </c>
      <c r="Q2315" t="n">
        <v>0</v>
      </c>
      <c r="R2315" s="2" t="inlineStr"/>
    </row>
    <row r="2316" ht="15" customHeight="1">
      <c r="A2316" t="inlineStr">
        <is>
          <t>A 52569-2025</t>
        </is>
      </c>
      <c r="B2316" s="1" t="n">
        <v>45954.59833333334</v>
      </c>
      <c r="C2316" s="1" t="n">
        <v>45960</v>
      </c>
      <c r="D2316" t="inlineStr">
        <is>
          <t>VÄSTERNORRLANDS LÄN</t>
        </is>
      </c>
      <c r="E2316" t="inlineStr">
        <is>
          <t>ÖRNSKÖLDSVIK</t>
        </is>
      </c>
      <c r="G2316" t="n">
        <v>6.6</v>
      </c>
      <c r="H2316" t="n">
        <v>0</v>
      </c>
      <c r="I2316" t="n">
        <v>0</v>
      </c>
      <c r="J2316" t="n">
        <v>0</v>
      </c>
      <c r="K2316" t="n">
        <v>0</v>
      </c>
      <c r="L2316" t="n">
        <v>0</v>
      </c>
      <c r="M2316" t="n">
        <v>0</v>
      </c>
      <c r="N2316" t="n">
        <v>0</v>
      </c>
      <c r="O2316" t="n">
        <v>0</v>
      </c>
      <c r="P2316" t="n">
        <v>0</v>
      </c>
      <c r="Q2316" t="n">
        <v>0</v>
      </c>
      <c r="R2316" s="2" t="inlineStr"/>
    </row>
    <row r="2317" ht="15" customHeight="1">
      <c r="A2317" t="inlineStr">
        <is>
          <t>A 44352-2025</t>
        </is>
      </c>
      <c r="B2317" s="1" t="n">
        <v>45915</v>
      </c>
      <c r="C2317" s="1" t="n">
        <v>45960</v>
      </c>
      <c r="D2317" t="inlineStr">
        <is>
          <t>VÄSTERNORRLANDS LÄN</t>
        </is>
      </c>
      <c r="E2317" t="inlineStr">
        <is>
          <t>ÖRNSKÖLDSVIK</t>
        </is>
      </c>
      <c r="G2317" t="n">
        <v>0.7</v>
      </c>
      <c r="H2317" t="n">
        <v>0</v>
      </c>
      <c r="I2317" t="n">
        <v>0</v>
      </c>
      <c r="J2317" t="n">
        <v>0</v>
      </c>
      <c r="K2317" t="n">
        <v>0</v>
      </c>
      <c r="L2317" t="n">
        <v>0</v>
      </c>
      <c r="M2317" t="n">
        <v>0</v>
      </c>
      <c r="N2317" t="n">
        <v>0</v>
      </c>
      <c r="O2317" t="n">
        <v>0</v>
      </c>
      <c r="P2317" t="n">
        <v>0</v>
      </c>
      <c r="Q2317" t="n">
        <v>0</v>
      </c>
      <c r="R2317" s="2" t="inlineStr"/>
    </row>
    <row r="2318" ht="15" customHeight="1">
      <c r="A2318" t="inlineStr">
        <is>
          <t>A 44358-2025</t>
        </is>
      </c>
      <c r="B2318" s="1" t="n">
        <v>45915</v>
      </c>
      <c r="C2318" s="1" t="n">
        <v>45960</v>
      </c>
      <c r="D2318" t="inlineStr">
        <is>
          <t>VÄSTERNORRLANDS LÄN</t>
        </is>
      </c>
      <c r="E2318" t="inlineStr">
        <is>
          <t>ÖRNSKÖLDSVIK</t>
        </is>
      </c>
      <c r="G2318" t="n">
        <v>0.5</v>
      </c>
      <c r="H2318" t="n">
        <v>0</v>
      </c>
      <c r="I2318" t="n">
        <v>0</v>
      </c>
      <c r="J2318" t="n">
        <v>0</v>
      </c>
      <c r="K2318" t="n">
        <v>0</v>
      </c>
      <c r="L2318" t="n">
        <v>0</v>
      </c>
      <c r="M2318" t="n">
        <v>0</v>
      </c>
      <c r="N2318" t="n">
        <v>0</v>
      </c>
      <c r="O2318" t="n">
        <v>0</v>
      </c>
      <c r="P2318" t="n">
        <v>0</v>
      </c>
      <c r="Q2318" t="n">
        <v>0</v>
      </c>
      <c r="R2318" s="2" t="inlineStr"/>
    </row>
    <row r="2319" ht="15" customHeight="1">
      <c r="A2319" t="inlineStr">
        <is>
          <t>A 43737-2025</t>
        </is>
      </c>
      <c r="B2319" s="1" t="n">
        <v>45912.45002314815</v>
      </c>
      <c r="C2319" s="1" t="n">
        <v>45960</v>
      </c>
      <c r="D2319" t="inlineStr">
        <is>
          <t>VÄSTERNORRLANDS LÄN</t>
        </is>
      </c>
      <c r="E2319" t="inlineStr">
        <is>
          <t>ÖRNSKÖLDSVIK</t>
        </is>
      </c>
      <c r="G2319" t="n">
        <v>2.3</v>
      </c>
      <c r="H2319" t="n">
        <v>0</v>
      </c>
      <c r="I2319" t="n">
        <v>0</v>
      </c>
      <c r="J2319" t="n">
        <v>0</v>
      </c>
      <c r="K2319" t="n">
        <v>0</v>
      </c>
      <c r="L2319" t="n">
        <v>0</v>
      </c>
      <c r="M2319" t="n">
        <v>0</v>
      </c>
      <c r="N2319" t="n">
        <v>0</v>
      </c>
      <c r="O2319" t="n">
        <v>0</v>
      </c>
      <c r="P2319" t="n">
        <v>0</v>
      </c>
      <c r="Q2319" t="n">
        <v>0</v>
      </c>
      <c r="R2319" s="2" t="inlineStr"/>
    </row>
    <row r="2320" ht="15" customHeight="1">
      <c r="A2320" t="inlineStr">
        <is>
          <t>A 43751-2025</t>
        </is>
      </c>
      <c r="B2320" s="1" t="n">
        <v>45912.46769675926</v>
      </c>
      <c r="C2320" s="1" t="n">
        <v>45960</v>
      </c>
      <c r="D2320" t="inlineStr">
        <is>
          <t>VÄSTERNORRLANDS LÄN</t>
        </is>
      </c>
      <c r="E2320" t="inlineStr">
        <is>
          <t>ÖRNSKÖLDSVIK</t>
        </is>
      </c>
      <c r="G2320" t="n">
        <v>0.7</v>
      </c>
      <c r="H2320" t="n">
        <v>0</v>
      </c>
      <c r="I2320" t="n">
        <v>0</v>
      </c>
      <c r="J2320" t="n">
        <v>0</v>
      </c>
      <c r="K2320" t="n">
        <v>0</v>
      </c>
      <c r="L2320" t="n">
        <v>0</v>
      </c>
      <c r="M2320" t="n">
        <v>0</v>
      </c>
      <c r="N2320" t="n">
        <v>0</v>
      </c>
      <c r="O2320" t="n">
        <v>0</v>
      </c>
      <c r="P2320" t="n">
        <v>0</v>
      </c>
      <c r="Q2320" t="n">
        <v>0</v>
      </c>
      <c r="R2320" s="2" t="inlineStr"/>
    </row>
    <row r="2321" ht="15" customHeight="1">
      <c r="A2321" t="inlineStr">
        <is>
          <t>A 44187-2025</t>
        </is>
      </c>
      <c r="B2321" s="1" t="n">
        <v>45915.61329861111</v>
      </c>
      <c r="C2321" s="1" t="n">
        <v>45960</v>
      </c>
      <c r="D2321" t="inlineStr">
        <is>
          <t>VÄSTERNORRLANDS LÄN</t>
        </is>
      </c>
      <c r="E2321" t="inlineStr">
        <is>
          <t>ÖRNSKÖLDSVIK</t>
        </is>
      </c>
      <c r="G2321" t="n">
        <v>1</v>
      </c>
      <c r="H2321" t="n">
        <v>0</v>
      </c>
      <c r="I2321" t="n">
        <v>0</v>
      </c>
      <c r="J2321" t="n">
        <v>0</v>
      </c>
      <c r="K2321" t="n">
        <v>0</v>
      </c>
      <c r="L2321" t="n">
        <v>0</v>
      </c>
      <c r="M2321" t="n">
        <v>0</v>
      </c>
      <c r="N2321" t="n">
        <v>0</v>
      </c>
      <c r="O2321" t="n">
        <v>0</v>
      </c>
      <c r="P2321" t="n">
        <v>0</v>
      </c>
      <c r="Q2321" t="n">
        <v>0</v>
      </c>
      <c r="R2321" s="2" t="inlineStr"/>
    </row>
    <row r="2322" ht="15" customHeight="1">
      <c r="A2322" t="inlineStr">
        <is>
          <t>A 43648-2025</t>
        </is>
      </c>
      <c r="B2322" s="1" t="n">
        <v>45912.31762731481</v>
      </c>
      <c r="C2322" s="1" t="n">
        <v>45960</v>
      </c>
      <c r="D2322" t="inlineStr">
        <is>
          <t>VÄSTERNORRLANDS LÄN</t>
        </is>
      </c>
      <c r="E2322" t="inlineStr">
        <is>
          <t>ÖRNSKÖLDSVIK</t>
        </is>
      </c>
      <c r="F2322" t="inlineStr">
        <is>
          <t>Holmen skog AB</t>
        </is>
      </c>
      <c r="G2322" t="n">
        <v>2.2</v>
      </c>
      <c r="H2322" t="n">
        <v>0</v>
      </c>
      <c r="I2322" t="n">
        <v>0</v>
      </c>
      <c r="J2322" t="n">
        <v>0</v>
      </c>
      <c r="K2322" t="n">
        <v>0</v>
      </c>
      <c r="L2322" t="n">
        <v>0</v>
      </c>
      <c r="M2322" t="n">
        <v>0</v>
      </c>
      <c r="N2322" t="n">
        <v>0</v>
      </c>
      <c r="O2322" t="n">
        <v>0</v>
      </c>
      <c r="P2322" t="n">
        <v>0</v>
      </c>
      <c r="Q2322" t="n">
        <v>0</v>
      </c>
      <c r="R2322" s="2" t="inlineStr"/>
    </row>
    <row r="2323" ht="15" customHeight="1">
      <c r="A2323" t="inlineStr">
        <is>
          <t>A 43795-2025</t>
        </is>
      </c>
      <c r="B2323" s="1" t="n">
        <v>45912</v>
      </c>
      <c r="C2323" s="1" t="n">
        <v>45960</v>
      </c>
      <c r="D2323" t="inlineStr">
        <is>
          <t>VÄSTERNORRLANDS LÄN</t>
        </is>
      </c>
      <c r="E2323" t="inlineStr">
        <is>
          <t>ÖRNSKÖLDSVIK</t>
        </is>
      </c>
      <c r="G2323" t="n">
        <v>3.7</v>
      </c>
      <c r="H2323" t="n">
        <v>0</v>
      </c>
      <c r="I2323" t="n">
        <v>0</v>
      </c>
      <c r="J2323" t="n">
        <v>0</v>
      </c>
      <c r="K2323" t="n">
        <v>0</v>
      </c>
      <c r="L2323" t="n">
        <v>0</v>
      </c>
      <c r="M2323" t="n">
        <v>0</v>
      </c>
      <c r="N2323" t="n">
        <v>0</v>
      </c>
      <c r="O2323" t="n">
        <v>0</v>
      </c>
      <c r="P2323" t="n">
        <v>0</v>
      </c>
      <c r="Q2323" t="n">
        <v>0</v>
      </c>
      <c r="R2323" s="2" t="inlineStr"/>
    </row>
    <row r="2324" ht="15" customHeight="1">
      <c r="A2324" t="inlineStr">
        <is>
          <t>A 43686-2025</t>
        </is>
      </c>
      <c r="B2324" s="1" t="n">
        <v>45912.38262731482</v>
      </c>
      <c r="C2324" s="1" t="n">
        <v>45960</v>
      </c>
      <c r="D2324" t="inlineStr">
        <is>
          <t>VÄSTERNORRLANDS LÄN</t>
        </is>
      </c>
      <c r="E2324" t="inlineStr">
        <is>
          <t>ÖRNSKÖLDSVIK</t>
        </is>
      </c>
      <c r="G2324" t="n">
        <v>1.3</v>
      </c>
      <c r="H2324" t="n">
        <v>0</v>
      </c>
      <c r="I2324" t="n">
        <v>0</v>
      </c>
      <c r="J2324" t="n">
        <v>0</v>
      </c>
      <c r="K2324" t="n">
        <v>0</v>
      </c>
      <c r="L2324" t="n">
        <v>0</v>
      </c>
      <c r="M2324" t="n">
        <v>0</v>
      </c>
      <c r="N2324" t="n">
        <v>0</v>
      </c>
      <c r="O2324" t="n">
        <v>0</v>
      </c>
      <c r="P2324" t="n">
        <v>0</v>
      </c>
      <c r="Q2324" t="n">
        <v>0</v>
      </c>
      <c r="R2324" s="2" t="inlineStr"/>
    </row>
    <row r="2325" ht="15" customHeight="1">
      <c r="A2325" t="inlineStr">
        <is>
          <t>A 52821-2025</t>
        </is>
      </c>
      <c r="B2325" s="1" t="n">
        <v>45957.45657407407</v>
      </c>
      <c r="C2325" s="1" t="n">
        <v>45960</v>
      </c>
      <c r="D2325" t="inlineStr">
        <is>
          <t>VÄSTERNORRLANDS LÄN</t>
        </is>
      </c>
      <c r="E2325" t="inlineStr">
        <is>
          <t>ÖRNSKÖLDSVIK</t>
        </is>
      </c>
      <c r="G2325" t="n">
        <v>6</v>
      </c>
      <c r="H2325" t="n">
        <v>0</v>
      </c>
      <c r="I2325" t="n">
        <v>0</v>
      </c>
      <c r="J2325" t="n">
        <v>0</v>
      </c>
      <c r="K2325" t="n">
        <v>0</v>
      </c>
      <c r="L2325" t="n">
        <v>0</v>
      </c>
      <c r="M2325" t="n">
        <v>0</v>
      </c>
      <c r="N2325" t="n">
        <v>0</v>
      </c>
      <c r="O2325" t="n">
        <v>0</v>
      </c>
      <c r="P2325" t="n">
        <v>0</v>
      </c>
      <c r="Q2325" t="n">
        <v>0</v>
      </c>
      <c r="R2325" s="2" t="inlineStr"/>
    </row>
    <row r="2326" ht="15" customHeight="1">
      <c r="A2326" t="inlineStr">
        <is>
          <t>A 41043-2024</t>
        </is>
      </c>
      <c r="B2326" s="1" t="n">
        <v>45559.36640046296</v>
      </c>
      <c r="C2326" s="1" t="n">
        <v>45960</v>
      </c>
      <c r="D2326" t="inlineStr">
        <is>
          <t>VÄSTERNORRLANDS LÄN</t>
        </is>
      </c>
      <c r="E2326" t="inlineStr">
        <is>
          <t>ÖRNSKÖLDSVIK</t>
        </is>
      </c>
      <c r="G2326" t="n">
        <v>1.3</v>
      </c>
      <c r="H2326" t="n">
        <v>0</v>
      </c>
      <c r="I2326" t="n">
        <v>0</v>
      </c>
      <c r="J2326" t="n">
        <v>0</v>
      </c>
      <c r="K2326" t="n">
        <v>0</v>
      </c>
      <c r="L2326" t="n">
        <v>0</v>
      </c>
      <c r="M2326" t="n">
        <v>0</v>
      </c>
      <c r="N2326" t="n">
        <v>0</v>
      </c>
      <c r="O2326" t="n">
        <v>0</v>
      </c>
      <c r="P2326" t="n">
        <v>0</v>
      </c>
      <c r="Q2326" t="n">
        <v>0</v>
      </c>
      <c r="R2326" s="2" t="inlineStr"/>
    </row>
    <row r="2327" ht="15" customHeight="1">
      <c r="A2327" t="inlineStr">
        <is>
          <t>A 43716-2025</t>
        </is>
      </c>
      <c r="B2327" s="1" t="n">
        <v>45912.41435185185</v>
      </c>
      <c r="C2327" s="1" t="n">
        <v>45960</v>
      </c>
      <c r="D2327" t="inlineStr">
        <is>
          <t>VÄSTERNORRLANDS LÄN</t>
        </is>
      </c>
      <c r="E2327" t="inlineStr">
        <is>
          <t>ÖRNSKÖLDSVIK</t>
        </is>
      </c>
      <c r="G2327" t="n">
        <v>0.9</v>
      </c>
      <c r="H2327" t="n">
        <v>0</v>
      </c>
      <c r="I2327" t="n">
        <v>0</v>
      </c>
      <c r="J2327" t="n">
        <v>0</v>
      </c>
      <c r="K2327" t="n">
        <v>0</v>
      </c>
      <c r="L2327" t="n">
        <v>0</v>
      </c>
      <c r="M2327" t="n">
        <v>0</v>
      </c>
      <c r="N2327" t="n">
        <v>0</v>
      </c>
      <c r="O2327" t="n">
        <v>0</v>
      </c>
      <c r="P2327" t="n">
        <v>0</v>
      </c>
      <c r="Q2327" t="n">
        <v>0</v>
      </c>
      <c r="R2327" s="2" t="inlineStr"/>
    </row>
    <row r="2328" ht="15" customHeight="1">
      <c r="A2328" t="inlineStr">
        <is>
          <t>A 44255-2025</t>
        </is>
      </c>
      <c r="B2328" s="1" t="n">
        <v>45915.73341435185</v>
      </c>
      <c r="C2328" s="1" t="n">
        <v>45960</v>
      </c>
      <c r="D2328" t="inlineStr">
        <is>
          <t>VÄSTERNORRLANDS LÄN</t>
        </is>
      </c>
      <c r="E2328" t="inlineStr">
        <is>
          <t>ÖRNSKÖLDSVIK</t>
        </is>
      </c>
      <c r="G2328" t="n">
        <v>8.5</v>
      </c>
      <c r="H2328" t="n">
        <v>0</v>
      </c>
      <c r="I2328" t="n">
        <v>0</v>
      </c>
      <c r="J2328" t="n">
        <v>0</v>
      </c>
      <c r="K2328" t="n">
        <v>0</v>
      </c>
      <c r="L2328" t="n">
        <v>0</v>
      </c>
      <c r="M2328" t="n">
        <v>0</v>
      </c>
      <c r="N2328" t="n">
        <v>0</v>
      </c>
      <c r="O2328" t="n">
        <v>0</v>
      </c>
      <c r="P2328" t="n">
        <v>0</v>
      </c>
      <c r="Q2328" t="n">
        <v>0</v>
      </c>
      <c r="R2328" s="2" t="inlineStr"/>
    </row>
    <row r="2329" ht="15" customHeight="1">
      <c r="A2329" t="inlineStr">
        <is>
          <t>A 34796-2023</t>
        </is>
      </c>
      <c r="B2329" s="1" t="n">
        <v>45141.58427083334</v>
      </c>
      <c r="C2329" s="1" t="n">
        <v>45960</v>
      </c>
      <c r="D2329" t="inlineStr">
        <is>
          <t>VÄSTERNORRLANDS LÄN</t>
        </is>
      </c>
      <c r="E2329" t="inlineStr">
        <is>
          <t>ÖRNSKÖLDSVIK</t>
        </is>
      </c>
      <c r="F2329" t="inlineStr">
        <is>
          <t>Holmen skog AB</t>
        </is>
      </c>
      <c r="G2329" t="n">
        <v>2.7</v>
      </c>
      <c r="H2329" t="n">
        <v>0</v>
      </c>
      <c r="I2329" t="n">
        <v>0</v>
      </c>
      <c r="J2329" t="n">
        <v>0</v>
      </c>
      <c r="K2329" t="n">
        <v>0</v>
      </c>
      <c r="L2329" t="n">
        <v>0</v>
      </c>
      <c r="M2329" t="n">
        <v>0</v>
      </c>
      <c r="N2329" t="n">
        <v>0</v>
      </c>
      <c r="O2329" t="n">
        <v>0</v>
      </c>
      <c r="P2329" t="n">
        <v>0</v>
      </c>
      <c r="Q2329" t="n">
        <v>0</v>
      </c>
      <c r="R2329" s="2" t="inlineStr"/>
    </row>
    <row r="2330" ht="15" customHeight="1">
      <c r="A2330" t="inlineStr">
        <is>
          <t>A 43712-2025</t>
        </is>
      </c>
      <c r="B2330" s="1" t="n">
        <v>45912.40709490741</v>
      </c>
      <c r="C2330" s="1" t="n">
        <v>45960</v>
      </c>
      <c r="D2330" t="inlineStr">
        <is>
          <t>VÄSTERNORRLANDS LÄN</t>
        </is>
      </c>
      <c r="E2330" t="inlineStr">
        <is>
          <t>ÖRNSKÖLDSVIK</t>
        </is>
      </c>
      <c r="G2330" t="n">
        <v>4.3</v>
      </c>
      <c r="H2330" t="n">
        <v>0</v>
      </c>
      <c r="I2330" t="n">
        <v>0</v>
      </c>
      <c r="J2330" t="n">
        <v>0</v>
      </c>
      <c r="K2330" t="n">
        <v>0</v>
      </c>
      <c r="L2330" t="n">
        <v>0</v>
      </c>
      <c r="M2330" t="n">
        <v>0</v>
      </c>
      <c r="N2330" t="n">
        <v>0</v>
      </c>
      <c r="O2330" t="n">
        <v>0</v>
      </c>
      <c r="P2330" t="n">
        <v>0</v>
      </c>
      <c r="Q2330" t="n">
        <v>0</v>
      </c>
      <c r="R2330" s="2" t="inlineStr"/>
    </row>
    <row r="2331" ht="15" customHeight="1">
      <c r="A2331" t="inlineStr">
        <is>
          <t>A 69772-2021</t>
        </is>
      </c>
      <c r="B2331" s="1" t="n">
        <v>44532</v>
      </c>
      <c r="C2331" s="1" t="n">
        <v>45960</v>
      </c>
      <c r="D2331" t="inlineStr">
        <is>
          <t>VÄSTERNORRLANDS LÄN</t>
        </is>
      </c>
      <c r="E2331" t="inlineStr">
        <is>
          <t>ÖRNSKÖLDSVIK</t>
        </is>
      </c>
      <c r="G2331" t="n">
        <v>2.6</v>
      </c>
      <c r="H2331" t="n">
        <v>0</v>
      </c>
      <c r="I2331" t="n">
        <v>0</v>
      </c>
      <c r="J2331" t="n">
        <v>0</v>
      </c>
      <c r="K2331" t="n">
        <v>0</v>
      </c>
      <c r="L2331" t="n">
        <v>0</v>
      </c>
      <c r="M2331" t="n">
        <v>0</v>
      </c>
      <c r="N2331" t="n">
        <v>0</v>
      </c>
      <c r="O2331" t="n">
        <v>0</v>
      </c>
      <c r="P2331" t="n">
        <v>0</v>
      </c>
      <c r="Q2331" t="n">
        <v>0</v>
      </c>
      <c r="R2331" s="2" t="inlineStr"/>
    </row>
    <row r="2332" ht="15" customHeight="1">
      <c r="A2332" t="inlineStr">
        <is>
          <t>A 51752-2025</t>
        </is>
      </c>
      <c r="B2332" s="1" t="n">
        <v>45951</v>
      </c>
      <c r="C2332" s="1" t="n">
        <v>45960</v>
      </c>
      <c r="D2332" t="inlineStr">
        <is>
          <t>VÄSTERNORRLANDS LÄN</t>
        </is>
      </c>
      <c r="E2332" t="inlineStr">
        <is>
          <t>ÖRNSKÖLDSVIK</t>
        </is>
      </c>
      <c r="G2332" t="n">
        <v>1.7</v>
      </c>
      <c r="H2332" t="n">
        <v>0</v>
      </c>
      <c r="I2332" t="n">
        <v>0</v>
      </c>
      <c r="J2332" t="n">
        <v>0</v>
      </c>
      <c r="K2332" t="n">
        <v>0</v>
      </c>
      <c r="L2332" t="n">
        <v>0</v>
      </c>
      <c r="M2332" t="n">
        <v>0</v>
      </c>
      <c r="N2332" t="n">
        <v>0</v>
      </c>
      <c r="O2332" t="n">
        <v>0</v>
      </c>
      <c r="P2332" t="n">
        <v>0</v>
      </c>
      <c r="Q2332" t="n">
        <v>0</v>
      </c>
      <c r="R2332" s="2" t="inlineStr"/>
    </row>
    <row r="2333" ht="15" customHeight="1">
      <c r="A2333" t="inlineStr">
        <is>
          <t>A 52851-2025</t>
        </is>
      </c>
      <c r="B2333" s="1" t="n">
        <v>45957.49204861111</v>
      </c>
      <c r="C2333" s="1" t="n">
        <v>45960</v>
      </c>
      <c r="D2333" t="inlineStr">
        <is>
          <t>VÄSTERNORRLANDS LÄN</t>
        </is>
      </c>
      <c r="E2333" t="inlineStr">
        <is>
          <t>ÖRNSKÖLDSVIK</t>
        </is>
      </c>
      <c r="G2333" t="n">
        <v>6.4</v>
      </c>
      <c r="H2333" t="n">
        <v>0</v>
      </c>
      <c r="I2333" t="n">
        <v>0</v>
      </c>
      <c r="J2333" t="n">
        <v>0</v>
      </c>
      <c r="K2333" t="n">
        <v>0</v>
      </c>
      <c r="L2333" t="n">
        <v>0</v>
      </c>
      <c r="M2333" t="n">
        <v>0</v>
      </c>
      <c r="N2333" t="n">
        <v>0</v>
      </c>
      <c r="O2333" t="n">
        <v>0</v>
      </c>
      <c r="P2333" t="n">
        <v>0</v>
      </c>
      <c r="Q2333" t="n">
        <v>0</v>
      </c>
      <c r="R2333" s="2" t="inlineStr"/>
    </row>
    <row r="2334" ht="15" customHeight="1">
      <c r="A2334" t="inlineStr">
        <is>
          <t>A 23667-2025</t>
        </is>
      </c>
      <c r="B2334" s="1" t="n">
        <v>45792.87087962963</v>
      </c>
      <c r="C2334" s="1" t="n">
        <v>45960</v>
      </c>
      <c r="D2334" t="inlineStr">
        <is>
          <t>VÄSTERNORRLANDS LÄN</t>
        </is>
      </c>
      <c r="E2334" t="inlineStr">
        <is>
          <t>ÖRNSKÖLDSVIK</t>
        </is>
      </c>
      <c r="G2334" t="n">
        <v>3.5</v>
      </c>
      <c r="H2334" t="n">
        <v>0</v>
      </c>
      <c r="I2334" t="n">
        <v>0</v>
      </c>
      <c r="J2334" t="n">
        <v>0</v>
      </c>
      <c r="K2334" t="n">
        <v>0</v>
      </c>
      <c r="L2334" t="n">
        <v>0</v>
      </c>
      <c r="M2334" t="n">
        <v>0</v>
      </c>
      <c r="N2334" t="n">
        <v>0</v>
      </c>
      <c r="O2334" t="n">
        <v>0</v>
      </c>
      <c r="P2334" t="n">
        <v>0</v>
      </c>
      <c r="Q2334" t="n">
        <v>0</v>
      </c>
      <c r="R2334" s="2" t="inlineStr"/>
    </row>
    <row r="2335" ht="15" customHeight="1">
      <c r="A2335" t="inlineStr">
        <is>
          <t>A 22137-2024</t>
        </is>
      </c>
      <c r="B2335" s="1" t="n">
        <v>45444</v>
      </c>
      <c r="C2335" s="1" t="n">
        <v>45960</v>
      </c>
      <c r="D2335" t="inlineStr">
        <is>
          <t>VÄSTERNORRLANDS LÄN</t>
        </is>
      </c>
      <c r="E2335" t="inlineStr">
        <is>
          <t>ÖRNSKÖLDSVIK</t>
        </is>
      </c>
      <c r="F2335" t="inlineStr">
        <is>
          <t>SCA</t>
        </is>
      </c>
      <c r="G2335" t="n">
        <v>1.3</v>
      </c>
      <c r="H2335" t="n">
        <v>0</v>
      </c>
      <c r="I2335" t="n">
        <v>0</v>
      </c>
      <c r="J2335" t="n">
        <v>0</v>
      </c>
      <c r="K2335" t="n">
        <v>0</v>
      </c>
      <c r="L2335" t="n">
        <v>0</v>
      </c>
      <c r="M2335" t="n">
        <v>0</v>
      </c>
      <c r="N2335" t="n">
        <v>0</v>
      </c>
      <c r="O2335" t="n">
        <v>0</v>
      </c>
      <c r="P2335" t="n">
        <v>0</v>
      </c>
      <c r="Q2335" t="n">
        <v>0</v>
      </c>
      <c r="R2335" s="2" t="inlineStr"/>
    </row>
    <row r="2336" ht="15" customHeight="1">
      <c r="A2336" t="inlineStr">
        <is>
          <t>A 23709-2025</t>
        </is>
      </c>
      <c r="B2336" s="1" t="n">
        <v>45793</v>
      </c>
      <c r="C2336" s="1" t="n">
        <v>45960</v>
      </c>
      <c r="D2336" t="inlineStr">
        <is>
          <t>VÄSTERNORRLANDS LÄN</t>
        </is>
      </c>
      <c r="E2336" t="inlineStr">
        <is>
          <t>ÖRNSKÖLDSVIK</t>
        </is>
      </c>
      <c r="F2336" t="inlineStr">
        <is>
          <t>Holmen skog AB</t>
        </is>
      </c>
      <c r="G2336" t="n">
        <v>2.5</v>
      </c>
      <c r="H2336" t="n">
        <v>0</v>
      </c>
      <c r="I2336" t="n">
        <v>0</v>
      </c>
      <c r="J2336" t="n">
        <v>0</v>
      </c>
      <c r="K2336" t="n">
        <v>0</v>
      </c>
      <c r="L2336" t="n">
        <v>0</v>
      </c>
      <c r="M2336" t="n">
        <v>0</v>
      </c>
      <c r="N2336" t="n">
        <v>0</v>
      </c>
      <c r="O2336" t="n">
        <v>0</v>
      </c>
      <c r="P2336" t="n">
        <v>0</v>
      </c>
      <c r="Q2336" t="n">
        <v>0</v>
      </c>
      <c r="R2336" s="2" t="inlineStr"/>
    </row>
    <row r="2337" ht="15" customHeight="1">
      <c r="A2337" t="inlineStr">
        <is>
          <t>A 35341-2022</t>
        </is>
      </c>
      <c r="B2337" s="1" t="n">
        <v>44798.49653935185</v>
      </c>
      <c r="C2337" s="1" t="n">
        <v>45960</v>
      </c>
      <c r="D2337" t="inlineStr">
        <is>
          <t>VÄSTERNORRLANDS LÄN</t>
        </is>
      </c>
      <c r="E2337" t="inlineStr">
        <is>
          <t>ÖRNSKÖLDSVIK</t>
        </is>
      </c>
      <c r="F2337" t="inlineStr">
        <is>
          <t>Holmen skog AB</t>
        </is>
      </c>
      <c r="G2337" t="n">
        <v>6.5</v>
      </c>
      <c r="H2337" t="n">
        <v>0</v>
      </c>
      <c r="I2337" t="n">
        <v>0</v>
      </c>
      <c r="J2337" t="n">
        <v>0</v>
      </c>
      <c r="K2337" t="n">
        <v>0</v>
      </c>
      <c r="L2337" t="n">
        <v>0</v>
      </c>
      <c r="M2337" t="n">
        <v>0</v>
      </c>
      <c r="N2337" t="n">
        <v>0</v>
      </c>
      <c r="O2337" t="n">
        <v>0</v>
      </c>
      <c r="P2337" t="n">
        <v>0</v>
      </c>
      <c r="Q2337" t="n">
        <v>0</v>
      </c>
      <c r="R2337" s="2" t="inlineStr"/>
    </row>
    <row r="2338" ht="15" customHeight="1">
      <c r="A2338" t="inlineStr">
        <is>
          <t>A 53321-2025</t>
        </is>
      </c>
      <c r="B2338" s="1" t="n">
        <v>45959.35797453704</v>
      </c>
      <c r="C2338" s="1" t="n">
        <v>45960</v>
      </c>
      <c r="D2338" t="inlineStr">
        <is>
          <t>VÄSTERNORRLANDS LÄN</t>
        </is>
      </c>
      <c r="E2338" t="inlineStr">
        <is>
          <t>ÖRNSKÖLDSVIK</t>
        </is>
      </c>
      <c r="G2338" t="n">
        <v>3</v>
      </c>
      <c r="H2338" t="n">
        <v>0</v>
      </c>
      <c r="I2338" t="n">
        <v>0</v>
      </c>
      <c r="J2338" t="n">
        <v>0</v>
      </c>
      <c r="K2338" t="n">
        <v>0</v>
      </c>
      <c r="L2338" t="n">
        <v>0</v>
      </c>
      <c r="M2338" t="n">
        <v>0</v>
      </c>
      <c r="N2338" t="n">
        <v>0</v>
      </c>
      <c r="O2338" t="n">
        <v>0</v>
      </c>
      <c r="P2338" t="n">
        <v>0</v>
      </c>
      <c r="Q2338" t="n">
        <v>0</v>
      </c>
      <c r="R2338" s="2" t="inlineStr"/>
    </row>
    <row r="2339" ht="15" customHeight="1">
      <c r="A2339" t="inlineStr">
        <is>
          <t>A 23704-2025</t>
        </is>
      </c>
      <c r="B2339" s="1" t="n">
        <v>45792</v>
      </c>
      <c r="C2339" s="1" t="n">
        <v>45960</v>
      </c>
      <c r="D2339" t="inlineStr">
        <is>
          <t>VÄSTERNORRLANDS LÄN</t>
        </is>
      </c>
      <c r="E2339" t="inlineStr">
        <is>
          <t>ÖRNSKÖLDSVIK</t>
        </is>
      </c>
      <c r="F2339" t="inlineStr">
        <is>
          <t>Kyrkan</t>
        </is>
      </c>
      <c r="G2339" t="n">
        <v>6.8</v>
      </c>
      <c r="H2339" t="n">
        <v>0</v>
      </c>
      <c r="I2339" t="n">
        <v>0</v>
      </c>
      <c r="J2339" t="n">
        <v>0</v>
      </c>
      <c r="K2339" t="n">
        <v>0</v>
      </c>
      <c r="L2339" t="n">
        <v>0</v>
      </c>
      <c r="M2339" t="n">
        <v>0</v>
      </c>
      <c r="N2339" t="n">
        <v>0</v>
      </c>
      <c r="O2339" t="n">
        <v>0</v>
      </c>
      <c r="P2339" t="n">
        <v>0</v>
      </c>
      <c r="Q2339" t="n">
        <v>0</v>
      </c>
      <c r="R2339" s="2" t="inlineStr"/>
    </row>
    <row r="2340" ht="15" customHeight="1">
      <c r="A2340" t="inlineStr">
        <is>
          <t>A 53193-2025</t>
        </is>
      </c>
      <c r="B2340" s="1" t="n">
        <v>45958.57056712963</v>
      </c>
      <c r="C2340" s="1" t="n">
        <v>45960</v>
      </c>
      <c r="D2340" t="inlineStr">
        <is>
          <t>VÄSTERNORRLANDS LÄN</t>
        </is>
      </c>
      <c r="E2340" t="inlineStr">
        <is>
          <t>ÖRNSKÖLDSVIK</t>
        </is>
      </c>
      <c r="F2340" t="inlineStr">
        <is>
          <t>Holmen skog AB</t>
        </is>
      </c>
      <c r="G2340" t="n">
        <v>3.2</v>
      </c>
      <c r="H2340" t="n">
        <v>0</v>
      </c>
      <c r="I2340" t="n">
        <v>0</v>
      </c>
      <c r="J2340" t="n">
        <v>0</v>
      </c>
      <c r="K2340" t="n">
        <v>0</v>
      </c>
      <c r="L2340" t="n">
        <v>0</v>
      </c>
      <c r="M2340" t="n">
        <v>0</v>
      </c>
      <c r="N2340" t="n">
        <v>0</v>
      </c>
      <c r="O2340" t="n">
        <v>0</v>
      </c>
      <c r="P2340" t="n">
        <v>0</v>
      </c>
      <c r="Q2340" t="n">
        <v>0</v>
      </c>
      <c r="R2340" s="2" t="inlineStr"/>
    </row>
    <row r="2341" ht="15" customHeight="1">
      <c r="A2341" t="inlineStr">
        <is>
          <t>A 23864-2025</t>
        </is>
      </c>
      <c r="B2341" s="1" t="n">
        <v>45793.66726851852</v>
      </c>
      <c r="C2341" s="1" t="n">
        <v>45960</v>
      </c>
      <c r="D2341" t="inlineStr">
        <is>
          <t>VÄSTERNORRLANDS LÄN</t>
        </is>
      </c>
      <c r="E2341" t="inlineStr">
        <is>
          <t>ÖRNSKÖLDSVIK</t>
        </is>
      </c>
      <c r="G2341" t="n">
        <v>2.7</v>
      </c>
      <c r="H2341" t="n">
        <v>0</v>
      </c>
      <c r="I2341" t="n">
        <v>0</v>
      </c>
      <c r="J2341" t="n">
        <v>0</v>
      </c>
      <c r="K2341" t="n">
        <v>0</v>
      </c>
      <c r="L2341" t="n">
        <v>0</v>
      </c>
      <c r="M2341" t="n">
        <v>0</v>
      </c>
      <c r="N2341" t="n">
        <v>0</v>
      </c>
      <c r="O2341" t="n">
        <v>0</v>
      </c>
      <c r="P2341" t="n">
        <v>0</v>
      </c>
      <c r="Q2341" t="n">
        <v>0</v>
      </c>
      <c r="R2341" s="2" t="inlineStr"/>
    </row>
    <row r="2342" ht="15" customHeight="1">
      <c r="A2342" t="inlineStr">
        <is>
          <t>A 44525-2025</t>
        </is>
      </c>
      <c r="B2342" s="1" t="n">
        <v>45916</v>
      </c>
      <c r="C2342" s="1" t="n">
        <v>45960</v>
      </c>
      <c r="D2342" t="inlineStr">
        <is>
          <t>VÄSTERNORRLANDS LÄN</t>
        </is>
      </c>
      <c r="E2342" t="inlineStr">
        <is>
          <t>ÖRNSKÖLDSVIK</t>
        </is>
      </c>
      <c r="G2342" t="n">
        <v>1.9</v>
      </c>
      <c r="H2342" t="n">
        <v>0</v>
      </c>
      <c r="I2342" t="n">
        <v>0</v>
      </c>
      <c r="J2342" t="n">
        <v>0</v>
      </c>
      <c r="K2342" t="n">
        <v>0</v>
      </c>
      <c r="L2342" t="n">
        <v>0</v>
      </c>
      <c r="M2342" t="n">
        <v>0</v>
      </c>
      <c r="N2342" t="n">
        <v>0</v>
      </c>
      <c r="O2342" t="n">
        <v>0</v>
      </c>
      <c r="P2342" t="n">
        <v>0</v>
      </c>
      <c r="Q2342" t="n">
        <v>0</v>
      </c>
      <c r="R2342" s="2" t="inlineStr"/>
    </row>
    <row r="2343" ht="15" customHeight="1">
      <c r="A2343" t="inlineStr">
        <is>
          <t>A 44738-2025</t>
        </is>
      </c>
      <c r="B2343" s="1" t="n">
        <v>45917.65997685185</v>
      </c>
      <c r="C2343" s="1" t="n">
        <v>45960</v>
      </c>
      <c r="D2343" t="inlineStr">
        <is>
          <t>VÄSTERNORRLANDS LÄN</t>
        </is>
      </c>
      <c r="E2343" t="inlineStr">
        <is>
          <t>ÖRNSKÖLDSVIK</t>
        </is>
      </c>
      <c r="F2343" t="inlineStr">
        <is>
          <t>Holmen skog AB</t>
        </is>
      </c>
      <c r="G2343" t="n">
        <v>4.7</v>
      </c>
      <c r="H2343" t="n">
        <v>0</v>
      </c>
      <c r="I2343" t="n">
        <v>0</v>
      </c>
      <c r="J2343" t="n">
        <v>0</v>
      </c>
      <c r="K2343" t="n">
        <v>0</v>
      </c>
      <c r="L2343" t="n">
        <v>0</v>
      </c>
      <c r="M2343" t="n">
        <v>0</v>
      </c>
      <c r="N2343" t="n">
        <v>0</v>
      </c>
      <c r="O2343" t="n">
        <v>0</v>
      </c>
      <c r="P2343" t="n">
        <v>0</v>
      </c>
      <c r="Q2343" t="n">
        <v>0</v>
      </c>
      <c r="R2343" s="2" t="inlineStr"/>
    </row>
    <row r="2344" ht="15" customHeight="1">
      <c r="A2344" t="inlineStr">
        <is>
          <t>A 44482-2025</t>
        </is>
      </c>
      <c r="B2344" s="1" t="n">
        <v>45916.64935185185</v>
      </c>
      <c r="C2344" s="1" t="n">
        <v>45960</v>
      </c>
      <c r="D2344" t="inlineStr">
        <is>
          <t>VÄSTERNORRLANDS LÄN</t>
        </is>
      </c>
      <c r="E2344" t="inlineStr">
        <is>
          <t>ÖRNSKÖLDSVIK</t>
        </is>
      </c>
      <c r="F2344" t="inlineStr">
        <is>
          <t>Holmen skog AB</t>
        </is>
      </c>
      <c r="G2344" t="n">
        <v>3</v>
      </c>
      <c r="H2344" t="n">
        <v>0</v>
      </c>
      <c r="I2344" t="n">
        <v>0</v>
      </c>
      <c r="J2344" t="n">
        <v>0</v>
      </c>
      <c r="K2344" t="n">
        <v>0</v>
      </c>
      <c r="L2344" t="n">
        <v>0</v>
      </c>
      <c r="M2344" t="n">
        <v>0</v>
      </c>
      <c r="N2344" t="n">
        <v>0</v>
      </c>
      <c r="O2344" t="n">
        <v>0</v>
      </c>
      <c r="P2344" t="n">
        <v>0</v>
      </c>
      <c r="Q2344" t="n">
        <v>0</v>
      </c>
      <c r="R2344" s="2" t="inlineStr"/>
    </row>
    <row r="2345" ht="15" customHeight="1">
      <c r="A2345" t="inlineStr">
        <is>
          <t>A 44743-2025</t>
        </is>
      </c>
      <c r="B2345" s="1" t="n">
        <v>45917.67121527778</v>
      </c>
      <c r="C2345" s="1" t="n">
        <v>45960</v>
      </c>
      <c r="D2345" t="inlineStr">
        <is>
          <t>VÄSTERNORRLANDS LÄN</t>
        </is>
      </c>
      <c r="E2345" t="inlineStr">
        <is>
          <t>ÖRNSKÖLDSVIK</t>
        </is>
      </c>
      <c r="F2345" t="inlineStr">
        <is>
          <t>Holmen skog AB</t>
        </is>
      </c>
      <c r="G2345" t="n">
        <v>14.7</v>
      </c>
      <c r="H2345" t="n">
        <v>0</v>
      </c>
      <c r="I2345" t="n">
        <v>0</v>
      </c>
      <c r="J2345" t="n">
        <v>0</v>
      </c>
      <c r="K2345" t="n">
        <v>0</v>
      </c>
      <c r="L2345" t="n">
        <v>0</v>
      </c>
      <c r="M2345" t="n">
        <v>0</v>
      </c>
      <c r="N2345" t="n">
        <v>0</v>
      </c>
      <c r="O2345" t="n">
        <v>0</v>
      </c>
      <c r="P2345" t="n">
        <v>0</v>
      </c>
      <c r="Q2345" t="n">
        <v>0</v>
      </c>
      <c r="R2345" s="2" t="inlineStr"/>
    </row>
    <row r="2346" ht="15" customHeight="1">
      <c r="A2346" t="inlineStr">
        <is>
          <t>A 44490-2025</t>
        </is>
      </c>
      <c r="B2346" s="1" t="n">
        <v>45916.6590162037</v>
      </c>
      <c r="C2346" s="1" t="n">
        <v>45960</v>
      </c>
      <c r="D2346" t="inlineStr">
        <is>
          <t>VÄSTERNORRLANDS LÄN</t>
        </is>
      </c>
      <c r="E2346" t="inlineStr">
        <is>
          <t>ÖRNSKÖLDSVIK</t>
        </is>
      </c>
      <c r="F2346" t="inlineStr">
        <is>
          <t>Holmen skog AB</t>
        </is>
      </c>
      <c r="G2346" t="n">
        <v>18.1</v>
      </c>
      <c r="H2346" t="n">
        <v>0</v>
      </c>
      <c r="I2346" t="n">
        <v>0</v>
      </c>
      <c r="J2346" t="n">
        <v>0</v>
      </c>
      <c r="K2346" t="n">
        <v>0</v>
      </c>
      <c r="L2346" t="n">
        <v>0</v>
      </c>
      <c r="M2346" t="n">
        <v>0</v>
      </c>
      <c r="N2346" t="n">
        <v>0</v>
      </c>
      <c r="O2346" t="n">
        <v>0</v>
      </c>
      <c r="P2346" t="n">
        <v>0</v>
      </c>
      <c r="Q2346" t="n">
        <v>0</v>
      </c>
      <c r="R2346" s="2" t="inlineStr"/>
    </row>
    <row r="2347" ht="15" customHeight="1">
      <c r="A2347" t="inlineStr">
        <is>
          <t>A 24418-2025</t>
        </is>
      </c>
      <c r="B2347" s="1" t="n">
        <v>45797.67744212963</v>
      </c>
      <c r="C2347" s="1" t="n">
        <v>45960</v>
      </c>
      <c r="D2347" t="inlineStr">
        <is>
          <t>VÄSTERNORRLANDS LÄN</t>
        </is>
      </c>
      <c r="E2347" t="inlineStr">
        <is>
          <t>ÖRNSKÖLDSVIK</t>
        </is>
      </c>
      <c r="F2347" t="inlineStr">
        <is>
          <t>SCA</t>
        </is>
      </c>
      <c r="G2347" t="n">
        <v>2.9</v>
      </c>
      <c r="H2347" t="n">
        <v>0</v>
      </c>
      <c r="I2347" t="n">
        <v>0</v>
      </c>
      <c r="J2347" t="n">
        <v>0</v>
      </c>
      <c r="K2347" t="n">
        <v>0</v>
      </c>
      <c r="L2347" t="n">
        <v>0</v>
      </c>
      <c r="M2347" t="n">
        <v>0</v>
      </c>
      <c r="N2347" t="n">
        <v>0</v>
      </c>
      <c r="O2347" t="n">
        <v>0</v>
      </c>
      <c r="P2347" t="n">
        <v>0</v>
      </c>
      <c r="Q2347" t="n">
        <v>0</v>
      </c>
      <c r="R2347" s="2" t="inlineStr"/>
    </row>
    <row r="2348" ht="15" customHeight="1">
      <c r="A2348" t="inlineStr">
        <is>
          <t>A 24213-2025</t>
        </is>
      </c>
      <c r="B2348" s="1" t="n">
        <v>45797.35148148148</v>
      </c>
      <c r="C2348" s="1" t="n">
        <v>45960</v>
      </c>
      <c r="D2348" t="inlineStr">
        <is>
          <t>VÄSTERNORRLANDS LÄN</t>
        </is>
      </c>
      <c r="E2348" t="inlineStr">
        <is>
          <t>ÖRNSKÖLDSVIK</t>
        </is>
      </c>
      <c r="G2348" t="n">
        <v>1.5</v>
      </c>
      <c r="H2348" t="n">
        <v>0</v>
      </c>
      <c r="I2348" t="n">
        <v>0</v>
      </c>
      <c r="J2348" t="n">
        <v>0</v>
      </c>
      <c r="K2348" t="n">
        <v>0</v>
      </c>
      <c r="L2348" t="n">
        <v>0</v>
      </c>
      <c r="M2348" t="n">
        <v>0</v>
      </c>
      <c r="N2348" t="n">
        <v>0</v>
      </c>
      <c r="O2348" t="n">
        <v>0</v>
      </c>
      <c r="P2348" t="n">
        <v>0</v>
      </c>
      <c r="Q2348" t="n">
        <v>0</v>
      </c>
      <c r="R2348" s="2" t="inlineStr"/>
    </row>
    <row r="2349" ht="15" customHeight="1">
      <c r="A2349" t="inlineStr">
        <is>
          <t>A 44274-2025</t>
        </is>
      </c>
      <c r="B2349" s="1" t="n">
        <v>45916.33296296297</v>
      </c>
      <c r="C2349" s="1" t="n">
        <v>45960</v>
      </c>
      <c r="D2349" t="inlineStr">
        <is>
          <t>VÄSTERNORRLANDS LÄN</t>
        </is>
      </c>
      <c r="E2349" t="inlineStr">
        <is>
          <t>ÖRNSKÖLDSVIK</t>
        </is>
      </c>
      <c r="F2349" t="inlineStr">
        <is>
          <t>Holmen skog AB</t>
        </is>
      </c>
      <c r="G2349" t="n">
        <v>8.9</v>
      </c>
      <c r="H2349" t="n">
        <v>0</v>
      </c>
      <c r="I2349" t="n">
        <v>0</v>
      </c>
      <c r="J2349" t="n">
        <v>0</v>
      </c>
      <c r="K2349" t="n">
        <v>0</v>
      </c>
      <c r="L2349" t="n">
        <v>0</v>
      </c>
      <c r="M2349" t="n">
        <v>0</v>
      </c>
      <c r="N2349" t="n">
        <v>0</v>
      </c>
      <c r="O2349" t="n">
        <v>0</v>
      </c>
      <c r="P2349" t="n">
        <v>0</v>
      </c>
      <c r="Q2349" t="n">
        <v>0</v>
      </c>
      <c r="R2349" s="2" t="inlineStr"/>
    </row>
    <row r="2350" ht="15" customHeight="1">
      <c r="A2350" t="inlineStr">
        <is>
          <t>A 23942-2025</t>
        </is>
      </c>
      <c r="B2350" s="1" t="n">
        <v>45796.33728009259</v>
      </c>
      <c r="C2350" s="1" t="n">
        <v>45960</v>
      </c>
      <c r="D2350" t="inlineStr">
        <is>
          <t>VÄSTERNORRLANDS LÄN</t>
        </is>
      </c>
      <c r="E2350" t="inlineStr">
        <is>
          <t>ÖRNSKÖLDSVIK</t>
        </is>
      </c>
      <c r="F2350" t="inlineStr">
        <is>
          <t>Holmen skog AB</t>
        </is>
      </c>
      <c r="G2350" t="n">
        <v>1.1</v>
      </c>
      <c r="H2350" t="n">
        <v>0</v>
      </c>
      <c r="I2350" t="n">
        <v>0</v>
      </c>
      <c r="J2350" t="n">
        <v>0</v>
      </c>
      <c r="K2350" t="n">
        <v>0</v>
      </c>
      <c r="L2350" t="n">
        <v>0</v>
      </c>
      <c r="M2350" t="n">
        <v>0</v>
      </c>
      <c r="N2350" t="n">
        <v>0</v>
      </c>
      <c r="O2350" t="n">
        <v>0</v>
      </c>
      <c r="P2350" t="n">
        <v>0</v>
      </c>
      <c r="Q2350" t="n">
        <v>0</v>
      </c>
      <c r="R2350" s="2" t="inlineStr"/>
    </row>
    <row r="2351" ht="15" customHeight="1">
      <c r="A2351" t="inlineStr">
        <is>
          <t>A 53374-2025</t>
        </is>
      </c>
      <c r="B2351" s="1" t="n">
        <v>45959.51681712963</v>
      </c>
      <c r="C2351" s="1" t="n">
        <v>45960</v>
      </c>
      <c r="D2351" t="inlineStr">
        <is>
          <t>VÄSTERNORRLANDS LÄN</t>
        </is>
      </c>
      <c r="E2351" t="inlineStr">
        <is>
          <t>ÖRNSKÖLDSVIK</t>
        </is>
      </c>
      <c r="G2351" t="n">
        <v>2.1</v>
      </c>
      <c r="H2351" t="n">
        <v>0</v>
      </c>
      <c r="I2351" t="n">
        <v>0</v>
      </c>
      <c r="J2351" t="n">
        <v>0</v>
      </c>
      <c r="K2351" t="n">
        <v>0</v>
      </c>
      <c r="L2351" t="n">
        <v>0</v>
      </c>
      <c r="M2351" t="n">
        <v>0</v>
      </c>
      <c r="N2351" t="n">
        <v>0</v>
      </c>
      <c r="O2351" t="n">
        <v>0</v>
      </c>
      <c r="P2351" t="n">
        <v>0</v>
      </c>
      <c r="Q2351" t="n">
        <v>0</v>
      </c>
      <c r="R2351" s="2" t="inlineStr"/>
    </row>
    <row r="2352" ht="15" customHeight="1">
      <c r="A2352" t="inlineStr">
        <is>
          <t>A 34586-2024</t>
        </is>
      </c>
      <c r="B2352" s="1" t="n">
        <v>45526</v>
      </c>
      <c r="C2352" s="1" t="n">
        <v>45960</v>
      </c>
      <c r="D2352" t="inlineStr">
        <is>
          <t>VÄSTERNORRLANDS LÄN</t>
        </is>
      </c>
      <c r="E2352" t="inlineStr">
        <is>
          <t>ÖRNSKÖLDSVIK</t>
        </is>
      </c>
      <c r="G2352" t="n">
        <v>2.5</v>
      </c>
      <c r="H2352" t="n">
        <v>0</v>
      </c>
      <c r="I2352" t="n">
        <v>0</v>
      </c>
      <c r="J2352" t="n">
        <v>0</v>
      </c>
      <c r="K2352" t="n">
        <v>0</v>
      </c>
      <c r="L2352" t="n">
        <v>0</v>
      </c>
      <c r="M2352" t="n">
        <v>0</v>
      </c>
      <c r="N2352" t="n">
        <v>0</v>
      </c>
      <c r="O2352" t="n">
        <v>0</v>
      </c>
      <c r="P2352" t="n">
        <v>0</v>
      </c>
      <c r="Q2352" t="n">
        <v>0</v>
      </c>
      <c r="R2352" s="2" t="inlineStr"/>
    </row>
    <row r="2353" ht="15" customHeight="1">
      <c r="A2353" t="inlineStr">
        <is>
          <t>A 30972-2023</t>
        </is>
      </c>
      <c r="B2353" s="1" t="n">
        <v>45103</v>
      </c>
      <c r="C2353" s="1" t="n">
        <v>45960</v>
      </c>
      <c r="D2353" t="inlineStr">
        <is>
          <t>VÄSTERNORRLANDS LÄN</t>
        </is>
      </c>
      <c r="E2353" t="inlineStr">
        <is>
          <t>ÖRNSKÖLDSVIK</t>
        </is>
      </c>
      <c r="G2353" t="n">
        <v>2.1</v>
      </c>
      <c r="H2353" t="n">
        <v>0</v>
      </c>
      <c r="I2353" t="n">
        <v>0</v>
      </c>
      <c r="J2353" t="n">
        <v>0</v>
      </c>
      <c r="K2353" t="n">
        <v>0</v>
      </c>
      <c r="L2353" t="n">
        <v>0</v>
      </c>
      <c r="M2353" t="n">
        <v>0</v>
      </c>
      <c r="N2353" t="n">
        <v>0</v>
      </c>
      <c r="O2353" t="n">
        <v>0</v>
      </c>
      <c r="P2353" t="n">
        <v>0</v>
      </c>
      <c r="Q2353" t="n">
        <v>0</v>
      </c>
      <c r="R2353" s="2" t="inlineStr"/>
    </row>
    <row r="2354" ht="15" customHeight="1">
      <c r="A2354" t="inlineStr">
        <is>
          <t>A 44422-2025</t>
        </is>
      </c>
      <c r="B2354" s="1" t="n">
        <v>45916.55469907408</v>
      </c>
      <c r="C2354" s="1" t="n">
        <v>45960</v>
      </c>
      <c r="D2354" t="inlineStr">
        <is>
          <t>VÄSTERNORRLANDS LÄN</t>
        </is>
      </c>
      <c r="E2354" t="inlineStr">
        <is>
          <t>ÖRNSKÖLDSVIK</t>
        </is>
      </c>
      <c r="G2354" t="n">
        <v>2.7</v>
      </c>
      <c r="H2354" t="n">
        <v>0</v>
      </c>
      <c r="I2354" t="n">
        <v>0</v>
      </c>
      <c r="J2354" t="n">
        <v>0</v>
      </c>
      <c r="K2354" t="n">
        <v>0</v>
      </c>
      <c r="L2354" t="n">
        <v>0</v>
      </c>
      <c r="M2354" t="n">
        <v>0</v>
      </c>
      <c r="N2354" t="n">
        <v>0</v>
      </c>
      <c r="O2354" t="n">
        <v>0</v>
      </c>
      <c r="P2354" t="n">
        <v>0</v>
      </c>
      <c r="Q2354" t="n">
        <v>0</v>
      </c>
      <c r="R2354" s="2" t="inlineStr"/>
    </row>
    <row r="2355" ht="15" customHeight="1">
      <c r="A2355" t="inlineStr">
        <is>
          <t>A 44298-2025</t>
        </is>
      </c>
      <c r="B2355" s="1" t="n">
        <v>45916.36700231482</v>
      </c>
      <c r="C2355" s="1" t="n">
        <v>45960</v>
      </c>
      <c r="D2355" t="inlineStr">
        <is>
          <t>VÄSTERNORRLANDS LÄN</t>
        </is>
      </c>
      <c r="E2355" t="inlineStr">
        <is>
          <t>ÖRNSKÖLDSVIK</t>
        </is>
      </c>
      <c r="F2355" t="inlineStr">
        <is>
          <t>Holmen skog AB</t>
        </is>
      </c>
      <c r="G2355" t="n">
        <v>2</v>
      </c>
      <c r="H2355" t="n">
        <v>0</v>
      </c>
      <c r="I2355" t="n">
        <v>0</v>
      </c>
      <c r="J2355" t="n">
        <v>0</v>
      </c>
      <c r="K2355" t="n">
        <v>0</v>
      </c>
      <c r="L2355" t="n">
        <v>0</v>
      </c>
      <c r="M2355" t="n">
        <v>0</v>
      </c>
      <c r="N2355" t="n">
        <v>0</v>
      </c>
      <c r="O2355" t="n">
        <v>0</v>
      </c>
      <c r="P2355" t="n">
        <v>0</v>
      </c>
      <c r="Q2355" t="n">
        <v>0</v>
      </c>
      <c r="R2355" s="2" t="inlineStr"/>
    </row>
    <row r="2356" ht="15" customHeight="1">
      <c r="A2356" t="inlineStr">
        <is>
          <t>A 15404-2024</t>
        </is>
      </c>
      <c r="B2356" s="1" t="n">
        <v>45401.34081018518</v>
      </c>
      <c r="C2356" s="1" t="n">
        <v>45960</v>
      </c>
      <c r="D2356" t="inlineStr">
        <is>
          <t>VÄSTERNORRLANDS LÄN</t>
        </is>
      </c>
      <c r="E2356" t="inlineStr">
        <is>
          <t>ÖRNSKÖLDSVIK</t>
        </is>
      </c>
      <c r="G2356" t="n">
        <v>5</v>
      </c>
      <c r="H2356" t="n">
        <v>0</v>
      </c>
      <c r="I2356" t="n">
        <v>0</v>
      </c>
      <c r="J2356" t="n">
        <v>0</v>
      </c>
      <c r="K2356" t="n">
        <v>0</v>
      </c>
      <c r="L2356" t="n">
        <v>0</v>
      </c>
      <c r="M2356" t="n">
        <v>0</v>
      </c>
      <c r="N2356" t="n">
        <v>0</v>
      </c>
      <c r="O2356" t="n">
        <v>0</v>
      </c>
      <c r="P2356" t="n">
        <v>0</v>
      </c>
      <c r="Q2356" t="n">
        <v>0</v>
      </c>
      <c r="R2356" s="2" t="inlineStr"/>
    </row>
    <row r="2357" ht="15" customHeight="1">
      <c r="A2357" t="inlineStr">
        <is>
          <t>A 14671-2024</t>
        </is>
      </c>
      <c r="B2357" s="1" t="n">
        <v>45397</v>
      </c>
      <c r="C2357" s="1" t="n">
        <v>45960</v>
      </c>
      <c r="D2357" t="inlineStr">
        <is>
          <t>VÄSTERNORRLANDS LÄN</t>
        </is>
      </c>
      <c r="E2357" t="inlineStr">
        <is>
          <t>ÖRNSKÖLDSVIK</t>
        </is>
      </c>
      <c r="G2357" t="n">
        <v>1.5</v>
      </c>
      <c r="H2357" t="n">
        <v>0</v>
      </c>
      <c r="I2357" t="n">
        <v>0</v>
      </c>
      <c r="J2357" t="n">
        <v>0</v>
      </c>
      <c r="K2357" t="n">
        <v>0</v>
      </c>
      <c r="L2357" t="n">
        <v>0</v>
      </c>
      <c r="M2357" t="n">
        <v>0</v>
      </c>
      <c r="N2357" t="n">
        <v>0</v>
      </c>
      <c r="O2357" t="n">
        <v>0</v>
      </c>
      <c r="P2357" t="n">
        <v>0</v>
      </c>
      <c r="Q2357" t="n">
        <v>0</v>
      </c>
      <c r="R2357" s="2" t="inlineStr"/>
    </row>
    <row r="2358" ht="15" customHeight="1">
      <c r="A2358" t="inlineStr">
        <is>
          <t>A 44434-2025</t>
        </is>
      </c>
      <c r="B2358" s="1" t="n">
        <v>45916.57939814815</v>
      </c>
      <c r="C2358" s="1" t="n">
        <v>45960</v>
      </c>
      <c r="D2358" t="inlineStr">
        <is>
          <t>VÄSTERNORRLANDS LÄN</t>
        </is>
      </c>
      <c r="E2358" t="inlineStr">
        <is>
          <t>ÖRNSKÖLDSVIK</t>
        </is>
      </c>
      <c r="F2358" t="inlineStr">
        <is>
          <t>Holmen skog AB</t>
        </is>
      </c>
      <c r="G2358" t="n">
        <v>7.2</v>
      </c>
      <c r="H2358" t="n">
        <v>0</v>
      </c>
      <c r="I2358" t="n">
        <v>0</v>
      </c>
      <c r="J2358" t="n">
        <v>0</v>
      </c>
      <c r="K2358" t="n">
        <v>0</v>
      </c>
      <c r="L2358" t="n">
        <v>0</v>
      </c>
      <c r="M2358" t="n">
        <v>0</v>
      </c>
      <c r="N2358" t="n">
        <v>0</v>
      </c>
      <c r="O2358" t="n">
        <v>0</v>
      </c>
      <c r="P2358" t="n">
        <v>0</v>
      </c>
      <c r="Q2358" t="n">
        <v>0</v>
      </c>
      <c r="R2358" s="2" t="inlineStr"/>
    </row>
    <row r="2359" ht="15" customHeight="1">
      <c r="A2359" t="inlineStr">
        <is>
          <t>A 53074-2025</t>
        </is>
      </c>
      <c r="B2359" s="1" t="n">
        <v>45958.38538194444</v>
      </c>
      <c r="C2359" s="1" t="n">
        <v>45960</v>
      </c>
      <c r="D2359" t="inlineStr">
        <is>
          <t>VÄSTERNORRLANDS LÄN</t>
        </is>
      </c>
      <c r="E2359" t="inlineStr">
        <is>
          <t>ÖRNSKÖLDSVIK</t>
        </is>
      </c>
      <c r="G2359" t="n">
        <v>0.5</v>
      </c>
      <c r="H2359" t="n">
        <v>0</v>
      </c>
      <c r="I2359" t="n">
        <v>0</v>
      </c>
      <c r="J2359" t="n">
        <v>0</v>
      </c>
      <c r="K2359" t="n">
        <v>0</v>
      </c>
      <c r="L2359" t="n">
        <v>0</v>
      </c>
      <c r="M2359" t="n">
        <v>0</v>
      </c>
      <c r="N2359" t="n">
        <v>0</v>
      </c>
      <c r="O2359" t="n">
        <v>0</v>
      </c>
      <c r="P2359" t="n">
        <v>0</v>
      </c>
      <c r="Q2359" t="n">
        <v>0</v>
      </c>
      <c r="R2359" s="2" t="inlineStr"/>
    </row>
    <row r="2360" ht="15" customHeight="1">
      <c r="A2360" t="inlineStr">
        <is>
          <t>A 53086-2025</t>
        </is>
      </c>
      <c r="B2360" s="1" t="n">
        <v>45958.41050925926</v>
      </c>
      <c r="C2360" s="1" t="n">
        <v>45960</v>
      </c>
      <c r="D2360" t="inlineStr">
        <is>
          <t>VÄSTERNORRLANDS LÄN</t>
        </is>
      </c>
      <c r="E2360" t="inlineStr">
        <is>
          <t>ÖRNSKÖLDSVIK</t>
        </is>
      </c>
      <c r="G2360" t="n">
        <v>1.7</v>
      </c>
      <c r="H2360" t="n">
        <v>0</v>
      </c>
      <c r="I2360" t="n">
        <v>0</v>
      </c>
      <c r="J2360" t="n">
        <v>0</v>
      </c>
      <c r="K2360" t="n">
        <v>0</v>
      </c>
      <c r="L2360" t="n">
        <v>0</v>
      </c>
      <c r="M2360" t="n">
        <v>0</v>
      </c>
      <c r="N2360" t="n">
        <v>0</v>
      </c>
      <c r="O2360" t="n">
        <v>0</v>
      </c>
      <c r="P2360" t="n">
        <v>0</v>
      </c>
      <c r="Q2360" t="n">
        <v>0</v>
      </c>
      <c r="R2360" s="2" t="inlineStr"/>
    </row>
    <row r="2361" ht="15" customHeight="1">
      <c r="A2361" t="inlineStr">
        <is>
          <t>A 44266-2025</t>
        </is>
      </c>
      <c r="B2361" s="1" t="n">
        <v>45916.295625</v>
      </c>
      <c r="C2361" s="1" t="n">
        <v>45960</v>
      </c>
      <c r="D2361" t="inlineStr">
        <is>
          <t>VÄSTERNORRLANDS LÄN</t>
        </is>
      </c>
      <c r="E2361" t="inlineStr">
        <is>
          <t>ÖRNSKÖLDSVIK</t>
        </is>
      </c>
      <c r="F2361" t="inlineStr">
        <is>
          <t>Holmen skog AB</t>
        </is>
      </c>
      <c r="G2361" t="n">
        <v>2.9</v>
      </c>
      <c r="H2361" t="n">
        <v>0</v>
      </c>
      <c r="I2361" t="n">
        <v>0</v>
      </c>
      <c r="J2361" t="n">
        <v>0</v>
      </c>
      <c r="K2361" t="n">
        <v>0</v>
      </c>
      <c r="L2361" t="n">
        <v>0</v>
      </c>
      <c r="M2361" t="n">
        <v>0</v>
      </c>
      <c r="N2361" t="n">
        <v>0</v>
      </c>
      <c r="O2361" t="n">
        <v>0</v>
      </c>
      <c r="P2361" t="n">
        <v>0</v>
      </c>
      <c r="Q2361" t="n">
        <v>0</v>
      </c>
      <c r="R2361" s="2" t="inlineStr"/>
    </row>
    <row r="2362" ht="15" customHeight="1">
      <c r="A2362" t="inlineStr">
        <is>
          <t>A 14292-2025</t>
        </is>
      </c>
      <c r="B2362" s="1" t="n">
        <v>45740.67795138889</v>
      </c>
      <c r="C2362" s="1" t="n">
        <v>45960</v>
      </c>
      <c r="D2362" t="inlineStr">
        <is>
          <t>VÄSTERNORRLANDS LÄN</t>
        </is>
      </c>
      <c r="E2362" t="inlineStr">
        <is>
          <t>ÖRNSKÖLDSVIK</t>
        </is>
      </c>
      <c r="F2362" t="inlineStr">
        <is>
          <t>SCA</t>
        </is>
      </c>
      <c r="G2362" t="n">
        <v>40.7</v>
      </c>
      <c r="H2362" t="n">
        <v>0</v>
      </c>
      <c r="I2362" t="n">
        <v>0</v>
      </c>
      <c r="J2362" t="n">
        <v>0</v>
      </c>
      <c r="K2362" t="n">
        <v>0</v>
      </c>
      <c r="L2362" t="n">
        <v>0</v>
      </c>
      <c r="M2362" t="n">
        <v>0</v>
      </c>
      <c r="N2362" t="n">
        <v>0</v>
      </c>
      <c r="O2362" t="n">
        <v>0</v>
      </c>
      <c r="P2362" t="n">
        <v>0</v>
      </c>
      <c r="Q2362" t="n">
        <v>0</v>
      </c>
      <c r="R2362" s="2" t="inlineStr"/>
    </row>
    <row r="2363" ht="15" customHeight="1">
      <c r="A2363" t="inlineStr">
        <is>
          <t>A 44471-2025</t>
        </is>
      </c>
      <c r="B2363" s="1" t="n">
        <v>45916.64369212963</v>
      </c>
      <c r="C2363" s="1" t="n">
        <v>45960</v>
      </c>
      <c r="D2363" t="inlineStr">
        <is>
          <t>VÄSTERNORRLANDS LÄN</t>
        </is>
      </c>
      <c r="E2363" t="inlineStr">
        <is>
          <t>ÖRNSKÖLDSVIK</t>
        </is>
      </c>
      <c r="F2363" t="inlineStr">
        <is>
          <t>Holmen skog AB</t>
        </is>
      </c>
      <c r="G2363" t="n">
        <v>13.2</v>
      </c>
      <c r="H2363" t="n">
        <v>0</v>
      </c>
      <c r="I2363" t="n">
        <v>0</v>
      </c>
      <c r="J2363" t="n">
        <v>0</v>
      </c>
      <c r="K2363" t="n">
        <v>0</v>
      </c>
      <c r="L2363" t="n">
        <v>0</v>
      </c>
      <c r="M2363" t="n">
        <v>0</v>
      </c>
      <c r="N2363" t="n">
        <v>0</v>
      </c>
      <c r="O2363" t="n">
        <v>0</v>
      </c>
      <c r="P2363" t="n">
        <v>0</v>
      </c>
      <c r="Q2363" t="n">
        <v>0</v>
      </c>
      <c r="R2363" s="2" t="inlineStr"/>
    </row>
    <row r="2364" ht="15" customHeight="1">
      <c r="A2364" t="inlineStr">
        <is>
          <t>A 24102-2025</t>
        </is>
      </c>
      <c r="B2364" s="1" t="n">
        <v>45796.59579861111</v>
      </c>
      <c r="C2364" s="1" t="n">
        <v>45960</v>
      </c>
      <c r="D2364" t="inlineStr">
        <is>
          <t>VÄSTERNORRLANDS LÄN</t>
        </is>
      </c>
      <c r="E2364" t="inlineStr">
        <is>
          <t>ÖRNSKÖLDSVIK</t>
        </is>
      </c>
      <c r="F2364" t="inlineStr">
        <is>
          <t>Holmen skog AB</t>
        </is>
      </c>
      <c r="G2364" t="n">
        <v>7.6</v>
      </c>
      <c r="H2364" t="n">
        <v>0</v>
      </c>
      <c r="I2364" t="n">
        <v>0</v>
      </c>
      <c r="J2364" t="n">
        <v>0</v>
      </c>
      <c r="K2364" t="n">
        <v>0</v>
      </c>
      <c r="L2364" t="n">
        <v>0</v>
      </c>
      <c r="M2364" t="n">
        <v>0</v>
      </c>
      <c r="N2364" t="n">
        <v>0</v>
      </c>
      <c r="O2364" t="n">
        <v>0</v>
      </c>
      <c r="P2364" t="n">
        <v>0</v>
      </c>
      <c r="Q2364" t="n">
        <v>0</v>
      </c>
      <c r="R2364" s="2" t="inlineStr"/>
    </row>
    <row r="2365" ht="15" customHeight="1">
      <c r="A2365" t="inlineStr">
        <is>
          <t>A 44566-2025</t>
        </is>
      </c>
      <c r="B2365" s="1" t="n">
        <v>45917.37303240741</v>
      </c>
      <c r="C2365" s="1" t="n">
        <v>45960</v>
      </c>
      <c r="D2365" t="inlineStr">
        <is>
          <t>VÄSTERNORRLANDS LÄN</t>
        </is>
      </c>
      <c r="E2365" t="inlineStr">
        <is>
          <t>ÖRNSKÖLDSVIK</t>
        </is>
      </c>
      <c r="G2365" t="n">
        <v>8.300000000000001</v>
      </c>
      <c r="H2365" t="n">
        <v>0</v>
      </c>
      <c r="I2365" t="n">
        <v>0</v>
      </c>
      <c r="J2365" t="n">
        <v>0</v>
      </c>
      <c r="K2365" t="n">
        <v>0</v>
      </c>
      <c r="L2365" t="n">
        <v>0</v>
      </c>
      <c r="M2365" t="n">
        <v>0</v>
      </c>
      <c r="N2365" t="n">
        <v>0</v>
      </c>
      <c r="O2365" t="n">
        <v>0</v>
      </c>
      <c r="P2365" t="n">
        <v>0</v>
      </c>
      <c r="Q2365" t="n">
        <v>0</v>
      </c>
      <c r="R2365" s="2" t="inlineStr"/>
    </row>
    <row r="2366" ht="15" customHeight="1">
      <c r="A2366" t="inlineStr">
        <is>
          <t>A 24298-2025</t>
        </is>
      </c>
      <c r="B2366" s="1" t="n">
        <v>45797.47481481481</v>
      </c>
      <c r="C2366" s="1" t="n">
        <v>45960</v>
      </c>
      <c r="D2366" t="inlineStr">
        <is>
          <t>VÄSTERNORRLANDS LÄN</t>
        </is>
      </c>
      <c r="E2366" t="inlineStr">
        <is>
          <t>ÖRNSKÖLDSVIK</t>
        </is>
      </c>
      <c r="F2366" t="inlineStr">
        <is>
          <t>Holmen skog AB</t>
        </is>
      </c>
      <c r="G2366" t="n">
        <v>15.2</v>
      </c>
      <c r="H2366" t="n">
        <v>0</v>
      </c>
      <c r="I2366" t="n">
        <v>0</v>
      </c>
      <c r="J2366" t="n">
        <v>0</v>
      </c>
      <c r="K2366" t="n">
        <v>0</v>
      </c>
      <c r="L2366" t="n">
        <v>0</v>
      </c>
      <c r="M2366" t="n">
        <v>0</v>
      </c>
      <c r="N2366" t="n">
        <v>0</v>
      </c>
      <c r="O2366" t="n">
        <v>0</v>
      </c>
      <c r="P2366" t="n">
        <v>0</v>
      </c>
      <c r="Q2366" t="n">
        <v>0</v>
      </c>
      <c r="R2366" s="2" t="inlineStr"/>
    </row>
    <row r="2367" ht="15" customHeight="1">
      <c r="A2367" t="inlineStr">
        <is>
          <t>A 18310-2025</t>
        </is>
      </c>
      <c r="B2367" s="1" t="n">
        <v>45762.44278935185</v>
      </c>
      <c r="C2367" s="1" t="n">
        <v>45960</v>
      </c>
      <c r="D2367" t="inlineStr">
        <is>
          <t>VÄSTERNORRLANDS LÄN</t>
        </is>
      </c>
      <c r="E2367" t="inlineStr">
        <is>
          <t>ÖRNSKÖLDSVIK</t>
        </is>
      </c>
      <c r="G2367" t="n">
        <v>4</v>
      </c>
      <c r="H2367" t="n">
        <v>0</v>
      </c>
      <c r="I2367" t="n">
        <v>0</v>
      </c>
      <c r="J2367" t="n">
        <v>0</v>
      </c>
      <c r="K2367" t="n">
        <v>0</v>
      </c>
      <c r="L2367" t="n">
        <v>0</v>
      </c>
      <c r="M2367" t="n">
        <v>0</v>
      </c>
      <c r="N2367" t="n">
        <v>0</v>
      </c>
      <c r="O2367" t="n">
        <v>0</v>
      </c>
      <c r="P2367" t="n">
        <v>0</v>
      </c>
      <c r="Q2367" t="n">
        <v>0</v>
      </c>
      <c r="R2367" s="2" t="inlineStr"/>
    </row>
    <row r="2368" ht="15" customHeight="1">
      <c r="A2368" t="inlineStr">
        <is>
          <t>A 53069-2025</t>
        </is>
      </c>
      <c r="B2368" s="1" t="n">
        <v>45958.37827546296</v>
      </c>
      <c r="C2368" s="1" t="n">
        <v>45960</v>
      </c>
      <c r="D2368" t="inlineStr">
        <is>
          <t>VÄSTERNORRLANDS LÄN</t>
        </is>
      </c>
      <c r="E2368" t="inlineStr">
        <is>
          <t>ÖRNSKÖLDSVIK</t>
        </is>
      </c>
      <c r="G2368" t="n">
        <v>0.6</v>
      </c>
      <c r="H2368" t="n">
        <v>0</v>
      </c>
      <c r="I2368" t="n">
        <v>0</v>
      </c>
      <c r="J2368" t="n">
        <v>0</v>
      </c>
      <c r="K2368" t="n">
        <v>0</v>
      </c>
      <c r="L2368" t="n">
        <v>0</v>
      </c>
      <c r="M2368" t="n">
        <v>0</v>
      </c>
      <c r="N2368" t="n">
        <v>0</v>
      </c>
      <c r="O2368" t="n">
        <v>0</v>
      </c>
      <c r="P2368" t="n">
        <v>0</v>
      </c>
      <c r="Q2368" t="n">
        <v>0</v>
      </c>
      <c r="R2368" s="2" t="inlineStr"/>
    </row>
    <row r="2369" ht="15" customHeight="1">
      <c r="A2369" t="inlineStr">
        <is>
          <t>A 60337-2022</t>
        </is>
      </c>
      <c r="B2369" s="1" t="n">
        <v>44910</v>
      </c>
      <c r="C2369" s="1" t="n">
        <v>45960</v>
      </c>
      <c r="D2369" t="inlineStr">
        <is>
          <t>VÄSTERNORRLANDS LÄN</t>
        </is>
      </c>
      <c r="E2369" t="inlineStr">
        <is>
          <t>ÖRNSKÖLDSVIK</t>
        </is>
      </c>
      <c r="G2369" t="n">
        <v>1.5</v>
      </c>
      <c r="H2369" t="n">
        <v>0</v>
      </c>
      <c r="I2369" t="n">
        <v>0</v>
      </c>
      <c r="J2369" t="n">
        <v>0</v>
      </c>
      <c r="K2369" t="n">
        <v>0</v>
      </c>
      <c r="L2369" t="n">
        <v>0</v>
      </c>
      <c r="M2369" t="n">
        <v>0</v>
      </c>
      <c r="N2369" t="n">
        <v>0</v>
      </c>
      <c r="O2369" t="n">
        <v>0</v>
      </c>
      <c r="P2369" t="n">
        <v>0</v>
      </c>
      <c r="Q2369" t="n">
        <v>0</v>
      </c>
      <c r="R2369" s="2" t="inlineStr"/>
    </row>
    <row r="2370" ht="15" customHeight="1">
      <c r="A2370" t="inlineStr">
        <is>
          <t>A 23983-2025</t>
        </is>
      </c>
      <c r="B2370" s="1" t="n">
        <v>45794</v>
      </c>
      <c r="C2370" s="1" t="n">
        <v>45960</v>
      </c>
      <c r="D2370" t="inlineStr">
        <is>
          <t>VÄSTERNORRLANDS LÄN</t>
        </is>
      </c>
      <c r="E2370" t="inlineStr">
        <is>
          <t>ÖRNSKÖLDSVIK</t>
        </is>
      </c>
      <c r="F2370" t="inlineStr">
        <is>
          <t>Kyrkan</t>
        </is>
      </c>
      <c r="G2370" t="n">
        <v>0.9</v>
      </c>
      <c r="H2370" t="n">
        <v>0</v>
      </c>
      <c r="I2370" t="n">
        <v>0</v>
      </c>
      <c r="J2370" t="n">
        <v>0</v>
      </c>
      <c r="K2370" t="n">
        <v>0</v>
      </c>
      <c r="L2370" t="n">
        <v>0</v>
      </c>
      <c r="M2370" t="n">
        <v>0</v>
      </c>
      <c r="N2370" t="n">
        <v>0</v>
      </c>
      <c r="O2370" t="n">
        <v>0</v>
      </c>
      <c r="P2370" t="n">
        <v>0</v>
      </c>
      <c r="Q2370" t="n">
        <v>0</v>
      </c>
      <c r="R2370" s="2" t="inlineStr"/>
    </row>
    <row r="2371" ht="15" customHeight="1">
      <c r="A2371" t="inlineStr">
        <is>
          <t>A 44689-2025</t>
        </is>
      </c>
      <c r="B2371" s="1" t="n">
        <v>45917.59104166667</v>
      </c>
      <c r="C2371" s="1" t="n">
        <v>45960</v>
      </c>
      <c r="D2371" t="inlineStr">
        <is>
          <t>VÄSTERNORRLANDS LÄN</t>
        </is>
      </c>
      <c r="E2371" t="inlineStr">
        <is>
          <t>ÖRNSKÖLDSVIK</t>
        </is>
      </c>
      <c r="F2371" t="inlineStr">
        <is>
          <t>Holmen skog AB</t>
        </is>
      </c>
      <c r="G2371" t="n">
        <v>2.8</v>
      </c>
      <c r="H2371" t="n">
        <v>0</v>
      </c>
      <c r="I2371" t="n">
        <v>0</v>
      </c>
      <c r="J2371" t="n">
        <v>0</v>
      </c>
      <c r="K2371" t="n">
        <v>0</v>
      </c>
      <c r="L2371" t="n">
        <v>0</v>
      </c>
      <c r="M2371" t="n">
        <v>0</v>
      </c>
      <c r="N2371" t="n">
        <v>0</v>
      </c>
      <c r="O2371" t="n">
        <v>0</v>
      </c>
      <c r="P2371" t="n">
        <v>0</v>
      </c>
      <c r="Q2371" t="n">
        <v>0</v>
      </c>
      <c r="R2371" s="2" t="inlineStr"/>
    </row>
    <row r="2372" ht="15" customHeight="1">
      <c r="A2372" t="inlineStr">
        <is>
          <t>A 24668-2025</t>
        </is>
      </c>
      <c r="B2372" s="1" t="n">
        <v>45798.6483912037</v>
      </c>
      <c r="C2372" s="1" t="n">
        <v>45960</v>
      </c>
      <c r="D2372" t="inlineStr">
        <is>
          <t>VÄSTERNORRLANDS LÄN</t>
        </is>
      </c>
      <c r="E2372" t="inlineStr">
        <is>
          <t>ÖRNSKÖLDSVIK</t>
        </is>
      </c>
      <c r="G2372" t="n">
        <v>1.4</v>
      </c>
      <c r="H2372" t="n">
        <v>0</v>
      </c>
      <c r="I2372" t="n">
        <v>0</v>
      </c>
      <c r="J2372" t="n">
        <v>0</v>
      </c>
      <c r="K2372" t="n">
        <v>0</v>
      </c>
      <c r="L2372" t="n">
        <v>0</v>
      </c>
      <c r="M2372" t="n">
        <v>0</v>
      </c>
      <c r="N2372" t="n">
        <v>0</v>
      </c>
      <c r="O2372" t="n">
        <v>0</v>
      </c>
      <c r="P2372" t="n">
        <v>0</v>
      </c>
      <c r="Q2372" t="n">
        <v>0</v>
      </c>
      <c r="R2372" s="2" t="inlineStr"/>
    </row>
    <row r="2373" ht="15" customHeight="1">
      <c r="A2373" t="inlineStr">
        <is>
          <t>A 25020-2025</t>
        </is>
      </c>
      <c r="B2373" s="1" t="n">
        <v>45799.64543981481</v>
      </c>
      <c r="C2373" s="1" t="n">
        <v>45960</v>
      </c>
      <c r="D2373" t="inlineStr">
        <is>
          <t>VÄSTERNORRLANDS LÄN</t>
        </is>
      </c>
      <c r="E2373" t="inlineStr">
        <is>
          <t>ÖRNSKÖLDSVIK</t>
        </is>
      </c>
      <c r="F2373" t="inlineStr">
        <is>
          <t>Holmen skog AB</t>
        </is>
      </c>
      <c r="G2373" t="n">
        <v>2.2</v>
      </c>
      <c r="H2373" t="n">
        <v>0</v>
      </c>
      <c r="I2373" t="n">
        <v>0</v>
      </c>
      <c r="J2373" t="n">
        <v>0</v>
      </c>
      <c r="K2373" t="n">
        <v>0</v>
      </c>
      <c r="L2373" t="n">
        <v>0</v>
      </c>
      <c r="M2373" t="n">
        <v>0</v>
      </c>
      <c r="N2373" t="n">
        <v>0</v>
      </c>
      <c r="O2373" t="n">
        <v>0</v>
      </c>
      <c r="P2373" t="n">
        <v>0</v>
      </c>
      <c r="Q2373" t="n">
        <v>0</v>
      </c>
      <c r="R2373" s="2" t="inlineStr"/>
    </row>
    <row r="2374" ht="15" customHeight="1">
      <c r="A2374" t="inlineStr">
        <is>
          <t>A 24931-2025</t>
        </is>
      </c>
      <c r="B2374" s="1" t="n">
        <v>45799.55543981482</v>
      </c>
      <c r="C2374" s="1" t="n">
        <v>45960</v>
      </c>
      <c r="D2374" t="inlineStr">
        <is>
          <t>VÄSTERNORRLANDS LÄN</t>
        </is>
      </c>
      <c r="E2374" t="inlineStr">
        <is>
          <t>ÖRNSKÖLDSVIK</t>
        </is>
      </c>
      <c r="F2374" t="inlineStr">
        <is>
          <t>Holmen skog AB</t>
        </is>
      </c>
      <c r="G2374" t="n">
        <v>0.6</v>
      </c>
      <c r="H2374" t="n">
        <v>0</v>
      </c>
      <c r="I2374" t="n">
        <v>0</v>
      </c>
      <c r="J2374" t="n">
        <v>0</v>
      </c>
      <c r="K2374" t="n">
        <v>0</v>
      </c>
      <c r="L2374" t="n">
        <v>0</v>
      </c>
      <c r="M2374" t="n">
        <v>0</v>
      </c>
      <c r="N2374" t="n">
        <v>0</v>
      </c>
      <c r="O2374" t="n">
        <v>0</v>
      </c>
      <c r="P2374" t="n">
        <v>0</v>
      </c>
      <c r="Q2374" t="n">
        <v>0</v>
      </c>
      <c r="R2374" s="2" t="inlineStr"/>
    </row>
    <row r="2375" ht="15" customHeight="1">
      <c r="A2375" t="inlineStr">
        <is>
          <t>A 24544-2025</t>
        </is>
      </c>
      <c r="B2375" s="1" t="n">
        <v>45798.44430555555</v>
      </c>
      <c r="C2375" s="1" t="n">
        <v>45960</v>
      </c>
      <c r="D2375" t="inlineStr">
        <is>
          <t>VÄSTERNORRLANDS LÄN</t>
        </is>
      </c>
      <c r="E2375" t="inlineStr">
        <is>
          <t>ÖRNSKÖLDSVIK</t>
        </is>
      </c>
      <c r="F2375" t="inlineStr">
        <is>
          <t>Holmen skog AB</t>
        </is>
      </c>
      <c r="G2375" t="n">
        <v>1.5</v>
      </c>
      <c r="H2375" t="n">
        <v>0</v>
      </c>
      <c r="I2375" t="n">
        <v>0</v>
      </c>
      <c r="J2375" t="n">
        <v>0</v>
      </c>
      <c r="K2375" t="n">
        <v>0</v>
      </c>
      <c r="L2375" t="n">
        <v>0</v>
      </c>
      <c r="M2375" t="n">
        <v>0</v>
      </c>
      <c r="N2375" t="n">
        <v>0</v>
      </c>
      <c r="O2375" t="n">
        <v>0</v>
      </c>
      <c r="P2375" t="n">
        <v>0</v>
      </c>
      <c r="Q2375" t="n">
        <v>0</v>
      </c>
      <c r="R2375" s="2" t="inlineStr"/>
    </row>
    <row r="2376" ht="15" customHeight="1">
      <c r="A2376" t="inlineStr">
        <is>
          <t>A 24854-2025</t>
        </is>
      </c>
      <c r="B2376" s="1" t="n">
        <v>45799.47362268518</v>
      </c>
      <c r="C2376" s="1" t="n">
        <v>45960</v>
      </c>
      <c r="D2376" t="inlineStr">
        <is>
          <t>VÄSTERNORRLANDS LÄN</t>
        </is>
      </c>
      <c r="E2376" t="inlineStr">
        <is>
          <t>ÖRNSKÖLDSVIK</t>
        </is>
      </c>
      <c r="F2376" t="inlineStr">
        <is>
          <t>Holmen skog AB</t>
        </is>
      </c>
      <c r="G2376" t="n">
        <v>1.2</v>
      </c>
      <c r="H2376" t="n">
        <v>0</v>
      </c>
      <c r="I2376" t="n">
        <v>0</v>
      </c>
      <c r="J2376" t="n">
        <v>0</v>
      </c>
      <c r="K2376" t="n">
        <v>0</v>
      </c>
      <c r="L2376" t="n">
        <v>0</v>
      </c>
      <c r="M2376" t="n">
        <v>0</v>
      </c>
      <c r="N2376" t="n">
        <v>0</v>
      </c>
      <c r="O2376" t="n">
        <v>0</v>
      </c>
      <c r="P2376" t="n">
        <v>0</v>
      </c>
      <c r="Q2376" t="n">
        <v>0</v>
      </c>
      <c r="R2376" s="2" t="inlineStr"/>
    </row>
    <row r="2377" ht="15" customHeight="1">
      <c r="A2377" t="inlineStr">
        <is>
          <t>A 24880-2025</t>
        </is>
      </c>
      <c r="B2377" s="1" t="n">
        <v>45799.49642361111</v>
      </c>
      <c r="C2377" s="1" t="n">
        <v>45960</v>
      </c>
      <c r="D2377" t="inlineStr">
        <is>
          <t>VÄSTERNORRLANDS LÄN</t>
        </is>
      </c>
      <c r="E2377" t="inlineStr">
        <is>
          <t>ÖRNSKÖLDSVIK</t>
        </is>
      </c>
      <c r="G2377" t="n">
        <v>3.4</v>
      </c>
      <c r="H2377" t="n">
        <v>0</v>
      </c>
      <c r="I2377" t="n">
        <v>0</v>
      </c>
      <c r="J2377" t="n">
        <v>0</v>
      </c>
      <c r="K2377" t="n">
        <v>0</v>
      </c>
      <c r="L2377" t="n">
        <v>0</v>
      </c>
      <c r="M2377" t="n">
        <v>0</v>
      </c>
      <c r="N2377" t="n">
        <v>0</v>
      </c>
      <c r="O2377" t="n">
        <v>0</v>
      </c>
      <c r="P2377" t="n">
        <v>0</v>
      </c>
      <c r="Q2377" t="n">
        <v>0</v>
      </c>
      <c r="R2377" s="2" t="inlineStr"/>
    </row>
    <row r="2378" ht="15" customHeight="1">
      <c r="A2378" t="inlineStr">
        <is>
          <t>A 24979-2025</t>
        </is>
      </c>
      <c r="B2378" s="1" t="n">
        <v>45799.59546296296</v>
      </c>
      <c r="C2378" s="1" t="n">
        <v>45960</v>
      </c>
      <c r="D2378" t="inlineStr">
        <is>
          <t>VÄSTERNORRLANDS LÄN</t>
        </is>
      </c>
      <c r="E2378" t="inlineStr">
        <is>
          <t>ÖRNSKÖLDSVIK</t>
        </is>
      </c>
      <c r="F2378" t="inlineStr">
        <is>
          <t>Holmen skog AB</t>
        </is>
      </c>
      <c r="G2378" t="n">
        <v>1.1</v>
      </c>
      <c r="H2378" t="n">
        <v>0</v>
      </c>
      <c r="I2378" t="n">
        <v>0</v>
      </c>
      <c r="J2378" t="n">
        <v>0</v>
      </c>
      <c r="K2378" t="n">
        <v>0</v>
      </c>
      <c r="L2378" t="n">
        <v>0</v>
      </c>
      <c r="M2378" t="n">
        <v>0</v>
      </c>
      <c r="N2378" t="n">
        <v>0</v>
      </c>
      <c r="O2378" t="n">
        <v>0</v>
      </c>
      <c r="P2378" t="n">
        <v>0</v>
      </c>
      <c r="Q2378" t="n">
        <v>0</v>
      </c>
      <c r="R2378" s="2" t="inlineStr"/>
    </row>
    <row r="2379" ht="15" customHeight="1">
      <c r="A2379" t="inlineStr">
        <is>
          <t>A 25008-2025</t>
        </is>
      </c>
      <c r="B2379" s="1" t="n">
        <v>45799.62751157407</v>
      </c>
      <c r="C2379" s="1" t="n">
        <v>45960</v>
      </c>
      <c r="D2379" t="inlineStr">
        <is>
          <t>VÄSTERNORRLANDS LÄN</t>
        </is>
      </c>
      <c r="E2379" t="inlineStr">
        <is>
          <t>ÖRNSKÖLDSVIK</t>
        </is>
      </c>
      <c r="F2379" t="inlineStr">
        <is>
          <t>Holmen skog AB</t>
        </is>
      </c>
      <c r="G2379" t="n">
        <v>2</v>
      </c>
      <c r="H2379" t="n">
        <v>0</v>
      </c>
      <c r="I2379" t="n">
        <v>0</v>
      </c>
      <c r="J2379" t="n">
        <v>0</v>
      </c>
      <c r="K2379" t="n">
        <v>0</v>
      </c>
      <c r="L2379" t="n">
        <v>0</v>
      </c>
      <c r="M2379" t="n">
        <v>0</v>
      </c>
      <c r="N2379" t="n">
        <v>0</v>
      </c>
      <c r="O2379" t="n">
        <v>0</v>
      </c>
      <c r="P2379" t="n">
        <v>0</v>
      </c>
      <c r="Q2379" t="n">
        <v>0</v>
      </c>
      <c r="R2379" s="2" t="inlineStr"/>
    </row>
    <row r="2380" ht="15" customHeight="1">
      <c r="A2380" t="inlineStr">
        <is>
          <t>A 25510-2025</t>
        </is>
      </c>
      <c r="B2380" s="1" t="n">
        <v>45803.35694444444</v>
      </c>
      <c r="C2380" s="1" t="n">
        <v>45960</v>
      </c>
      <c r="D2380" t="inlineStr">
        <is>
          <t>VÄSTERNORRLANDS LÄN</t>
        </is>
      </c>
      <c r="E2380" t="inlineStr">
        <is>
          <t>ÖRNSKÖLDSVIK</t>
        </is>
      </c>
      <c r="G2380" t="n">
        <v>5</v>
      </c>
      <c r="H2380" t="n">
        <v>0</v>
      </c>
      <c r="I2380" t="n">
        <v>0</v>
      </c>
      <c r="J2380" t="n">
        <v>0</v>
      </c>
      <c r="K2380" t="n">
        <v>0</v>
      </c>
      <c r="L2380" t="n">
        <v>0</v>
      </c>
      <c r="M2380" t="n">
        <v>0</v>
      </c>
      <c r="N2380" t="n">
        <v>0</v>
      </c>
      <c r="O2380" t="n">
        <v>0</v>
      </c>
      <c r="P2380" t="n">
        <v>0</v>
      </c>
      <c r="Q2380" t="n">
        <v>0</v>
      </c>
      <c r="R2380" s="2" t="inlineStr"/>
    </row>
    <row r="2381" ht="15" customHeight="1">
      <c r="A2381" t="inlineStr">
        <is>
          <t>A 25506-2025</t>
        </is>
      </c>
      <c r="B2381" s="1" t="n">
        <v>45803.35229166667</v>
      </c>
      <c r="C2381" s="1" t="n">
        <v>45960</v>
      </c>
      <c r="D2381" t="inlineStr">
        <is>
          <t>VÄSTERNORRLANDS LÄN</t>
        </is>
      </c>
      <c r="E2381" t="inlineStr">
        <is>
          <t>ÖRNSKÖLDSVIK</t>
        </is>
      </c>
      <c r="G2381" t="n">
        <v>1.4</v>
      </c>
      <c r="H2381" t="n">
        <v>0</v>
      </c>
      <c r="I2381" t="n">
        <v>0</v>
      </c>
      <c r="J2381" t="n">
        <v>0</v>
      </c>
      <c r="K2381" t="n">
        <v>0</v>
      </c>
      <c r="L2381" t="n">
        <v>0</v>
      </c>
      <c r="M2381" t="n">
        <v>0</v>
      </c>
      <c r="N2381" t="n">
        <v>0</v>
      </c>
      <c r="O2381" t="n">
        <v>0</v>
      </c>
      <c r="P2381" t="n">
        <v>0</v>
      </c>
      <c r="Q2381" t="n">
        <v>0</v>
      </c>
      <c r="R2381" s="2" t="inlineStr"/>
    </row>
    <row r="2382" ht="15" customHeight="1">
      <c r="A2382" t="inlineStr">
        <is>
          <t>A 25544-2025</t>
        </is>
      </c>
      <c r="B2382" s="1" t="n">
        <v>45803.43177083333</v>
      </c>
      <c r="C2382" s="1" t="n">
        <v>45960</v>
      </c>
      <c r="D2382" t="inlineStr">
        <is>
          <t>VÄSTERNORRLANDS LÄN</t>
        </is>
      </c>
      <c r="E2382" t="inlineStr">
        <is>
          <t>ÖRNSKÖLDSVIK</t>
        </is>
      </c>
      <c r="G2382" t="n">
        <v>3.6</v>
      </c>
      <c r="H2382" t="n">
        <v>0</v>
      </c>
      <c r="I2382" t="n">
        <v>0</v>
      </c>
      <c r="J2382" t="n">
        <v>0</v>
      </c>
      <c r="K2382" t="n">
        <v>0</v>
      </c>
      <c r="L2382" t="n">
        <v>0</v>
      </c>
      <c r="M2382" t="n">
        <v>0</v>
      </c>
      <c r="N2382" t="n">
        <v>0</v>
      </c>
      <c r="O2382" t="n">
        <v>0</v>
      </c>
      <c r="P2382" t="n">
        <v>0</v>
      </c>
      <c r="Q2382" t="n">
        <v>0</v>
      </c>
      <c r="R2382" s="2" t="inlineStr"/>
    </row>
    <row r="2383" ht="15" customHeight="1">
      <c r="A2383" t="inlineStr">
        <is>
          <t>A 23644-2023</t>
        </is>
      </c>
      <c r="B2383" s="1" t="n">
        <v>45072</v>
      </c>
      <c r="C2383" s="1" t="n">
        <v>45960</v>
      </c>
      <c r="D2383" t="inlineStr">
        <is>
          <t>VÄSTERNORRLANDS LÄN</t>
        </is>
      </c>
      <c r="E2383" t="inlineStr">
        <is>
          <t>ÖRNSKÖLDSVIK</t>
        </is>
      </c>
      <c r="G2383" t="n">
        <v>2.5</v>
      </c>
      <c r="H2383" t="n">
        <v>0</v>
      </c>
      <c r="I2383" t="n">
        <v>0</v>
      </c>
      <c r="J2383" t="n">
        <v>0</v>
      </c>
      <c r="K2383" t="n">
        <v>0</v>
      </c>
      <c r="L2383" t="n">
        <v>0</v>
      </c>
      <c r="M2383" t="n">
        <v>0</v>
      </c>
      <c r="N2383" t="n">
        <v>0</v>
      </c>
      <c r="O2383" t="n">
        <v>0</v>
      </c>
      <c r="P2383" t="n">
        <v>0</v>
      </c>
      <c r="Q2383" t="n">
        <v>0</v>
      </c>
      <c r="R2383" s="2" t="inlineStr"/>
    </row>
    <row r="2384" ht="15" customHeight="1">
      <c r="A2384" t="inlineStr">
        <is>
          <t>A 64412-2023</t>
        </is>
      </c>
      <c r="B2384" s="1" t="n">
        <v>45280</v>
      </c>
      <c r="C2384" s="1" t="n">
        <v>45960</v>
      </c>
      <c r="D2384" t="inlineStr">
        <is>
          <t>VÄSTERNORRLANDS LÄN</t>
        </is>
      </c>
      <c r="E2384" t="inlineStr">
        <is>
          <t>ÖRNSKÖLDSVIK</t>
        </is>
      </c>
      <c r="G2384" t="n">
        <v>1.4</v>
      </c>
      <c r="H2384" t="n">
        <v>0</v>
      </c>
      <c r="I2384" t="n">
        <v>0</v>
      </c>
      <c r="J2384" t="n">
        <v>0</v>
      </c>
      <c r="K2384" t="n">
        <v>0</v>
      </c>
      <c r="L2384" t="n">
        <v>0</v>
      </c>
      <c r="M2384" t="n">
        <v>0</v>
      </c>
      <c r="N2384" t="n">
        <v>0</v>
      </c>
      <c r="O2384" t="n">
        <v>0</v>
      </c>
      <c r="P2384" t="n">
        <v>0</v>
      </c>
      <c r="Q2384" t="n">
        <v>0</v>
      </c>
      <c r="R2384" s="2" t="inlineStr"/>
    </row>
    <row r="2385" ht="15" customHeight="1">
      <c r="A2385" t="inlineStr">
        <is>
          <t>A 44343-2024</t>
        </is>
      </c>
      <c r="B2385" s="1" t="n">
        <v>45573</v>
      </c>
      <c r="C2385" s="1" t="n">
        <v>45960</v>
      </c>
      <c r="D2385" t="inlineStr">
        <is>
          <t>VÄSTERNORRLANDS LÄN</t>
        </is>
      </c>
      <c r="E2385" t="inlineStr">
        <is>
          <t>ÖRNSKÖLDSVIK</t>
        </is>
      </c>
      <c r="G2385" t="n">
        <v>9.1</v>
      </c>
      <c r="H2385" t="n">
        <v>0</v>
      </c>
      <c r="I2385" t="n">
        <v>0</v>
      </c>
      <c r="J2385" t="n">
        <v>0</v>
      </c>
      <c r="K2385" t="n">
        <v>0</v>
      </c>
      <c r="L2385" t="n">
        <v>0</v>
      </c>
      <c r="M2385" t="n">
        <v>0</v>
      </c>
      <c r="N2385" t="n">
        <v>0</v>
      </c>
      <c r="O2385" t="n">
        <v>0</v>
      </c>
      <c r="P2385" t="n">
        <v>0</v>
      </c>
      <c r="Q2385" t="n">
        <v>0</v>
      </c>
      <c r="R2385" s="2" t="inlineStr"/>
    </row>
    <row r="2386" ht="15" customHeight="1">
      <c r="A2386" t="inlineStr">
        <is>
          <t>A 24483-2025</t>
        </is>
      </c>
      <c r="B2386" s="1" t="n">
        <v>45798</v>
      </c>
      <c r="C2386" s="1" t="n">
        <v>45960</v>
      </c>
      <c r="D2386" t="inlineStr">
        <is>
          <t>VÄSTERNORRLANDS LÄN</t>
        </is>
      </c>
      <c r="E2386" t="inlineStr">
        <is>
          <t>ÖRNSKÖLDSVIK</t>
        </is>
      </c>
      <c r="G2386" t="n">
        <v>1.4</v>
      </c>
      <c r="H2386" t="n">
        <v>0</v>
      </c>
      <c r="I2386" t="n">
        <v>0</v>
      </c>
      <c r="J2386" t="n">
        <v>0</v>
      </c>
      <c r="K2386" t="n">
        <v>0</v>
      </c>
      <c r="L2386" t="n">
        <v>0</v>
      </c>
      <c r="M2386" t="n">
        <v>0</v>
      </c>
      <c r="N2386" t="n">
        <v>0</v>
      </c>
      <c r="O2386" t="n">
        <v>0</v>
      </c>
      <c r="P2386" t="n">
        <v>0</v>
      </c>
      <c r="Q2386" t="n">
        <v>0</v>
      </c>
      <c r="R2386" s="2" t="inlineStr"/>
    </row>
    <row r="2387" ht="15" customHeight="1">
      <c r="A2387" t="inlineStr">
        <is>
          <t>A 25347-2025</t>
        </is>
      </c>
      <c r="B2387" s="1" t="n">
        <v>45800.61166666666</v>
      </c>
      <c r="C2387" s="1" t="n">
        <v>45960</v>
      </c>
      <c r="D2387" t="inlineStr">
        <is>
          <t>VÄSTERNORRLANDS LÄN</t>
        </is>
      </c>
      <c r="E2387" t="inlineStr">
        <is>
          <t>ÖRNSKÖLDSVIK</t>
        </is>
      </c>
      <c r="F2387" t="inlineStr">
        <is>
          <t>Holmen skog AB</t>
        </is>
      </c>
      <c r="G2387" t="n">
        <v>0.8</v>
      </c>
      <c r="H2387" t="n">
        <v>0</v>
      </c>
      <c r="I2387" t="n">
        <v>0</v>
      </c>
      <c r="J2387" t="n">
        <v>0</v>
      </c>
      <c r="K2387" t="n">
        <v>0</v>
      </c>
      <c r="L2387" t="n">
        <v>0</v>
      </c>
      <c r="M2387" t="n">
        <v>0</v>
      </c>
      <c r="N2387" t="n">
        <v>0</v>
      </c>
      <c r="O2387" t="n">
        <v>0</v>
      </c>
      <c r="P2387" t="n">
        <v>0</v>
      </c>
      <c r="Q2387" t="n">
        <v>0</v>
      </c>
      <c r="R2387" s="2" t="inlineStr"/>
    </row>
    <row r="2388" ht="15" customHeight="1">
      <c r="A2388" t="inlineStr">
        <is>
          <t>A 41589-2024</t>
        </is>
      </c>
      <c r="B2388" s="1" t="n">
        <v>45560.56473379629</v>
      </c>
      <c r="C2388" s="1" t="n">
        <v>45960</v>
      </c>
      <c r="D2388" t="inlineStr">
        <is>
          <t>VÄSTERNORRLANDS LÄN</t>
        </is>
      </c>
      <c r="E2388" t="inlineStr">
        <is>
          <t>ÖRNSKÖLDSVIK</t>
        </is>
      </c>
      <c r="G2388" t="n">
        <v>2.6</v>
      </c>
      <c r="H2388" t="n">
        <v>0</v>
      </c>
      <c r="I2388" t="n">
        <v>0</v>
      </c>
      <c r="J2388" t="n">
        <v>0</v>
      </c>
      <c r="K2388" t="n">
        <v>0</v>
      </c>
      <c r="L2388" t="n">
        <v>0</v>
      </c>
      <c r="M2388" t="n">
        <v>0</v>
      </c>
      <c r="N2388" t="n">
        <v>0</v>
      </c>
      <c r="O2388" t="n">
        <v>0</v>
      </c>
      <c r="P2388" t="n">
        <v>0</v>
      </c>
      <c r="Q2388" t="n">
        <v>0</v>
      </c>
      <c r="R2388" s="2" t="inlineStr"/>
    </row>
    <row r="2389" ht="15" customHeight="1">
      <c r="A2389" t="inlineStr">
        <is>
          <t>A 25173-2025</t>
        </is>
      </c>
      <c r="B2389" s="1" t="n">
        <v>45800.44560185185</v>
      </c>
      <c r="C2389" s="1" t="n">
        <v>45960</v>
      </c>
      <c r="D2389" t="inlineStr">
        <is>
          <t>VÄSTERNORRLANDS LÄN</t>
        </is>
      </c>
      <c r="E2389" t="inlineStr">
        <is>
          <t>ÖRNSKÖLDSVIK</t>
        </is>
      </c>
      <c r="F2389" t="inlineStr">
        <is>
          <t>Holmen skog AB</t>
        </is>
      </c>
      <c r="G2389" t="n">
        <v>4.6</v>
      </c>
      <c r="H2389" t="n">
        <v>0</v>
      </c>
      <c r="I2389" t="n">
        <v>0</v>
      </c>
      <c r="J2389" t="n">
        <v>0</v>
      </c>
      <c r="K2389" t="n">
        <v>0</v>
      </c>
      <c r="L2389" t="n">
        <v>0</v>
      </c>
      <c r="M2389" t="n">
        <v>0</v>
      </c>
      <c r="N2389" t="n">
        <v>0</v>
      </c>
      <c r="O2389" t="n">
        <v>0</v>
      </c>
      <c r="P2389" t="n">
        <v>0</v>
      </c>
      <c r="Q2389" t="n">
        <v>0</v>
      </c>
      <c r="R2389" s="2" t="inlineStr"/>
    </row>
    <row r="2390" ht="15" customHeight="1">
      <c r="A2390" t="inlineStr">
        <is>
          <t>A 25381-2025</t>
        </is>
      </c>
      <c r="B2390" s="1" t="n">
        <v>45800.63972222222</v>
      </c>
      <c r="C2390" s="1" t="n">
        <v>45960</v>
      </c>
      <c r="D2390" t="inlineStr">
        <is>
          <t>VÄSTERNORRLANDS LÄN</t>
        </is>
      </c>
      <c r="E2390" t="inlineStr">
        <is>
          <t>ÖRNSKÖLDSVIK</t>
        </is>
      </c>
      <c r="F2390" t="inlineStr">
        <is>
          <t>Holmen skog AB</t>
        </is>
      </c>
      <c r="G2390" t="n">
        <v>1.7</v>
      </c>
      <c r="H2390" t="n">
        <v>0</v>
      </c>
      <c r="I2390" t="n">
        <v>0</v>
      </c>
      <c r="J2390" t="n">
        <v>0</v>
      </c>
      <c r="K2390" t="n">
        <v>0</v>
      </c>
      <c r="L2390" t="n">
        <v>0</v>
      </c>
      <c r="M2390" t="n">
        <v>0</v>
      </c>
      <c r="N2390" t="n">
        <v>0</v>
      </c>
      <c r="O2390" t="n">
        <v>0</v>
      </c>
      <c r="P2390" t="n">
        <v>0</v>
      </c>
      <c r="Q2390" t="n">
        <v>0</v>
      </c>
      <c r="R2390" s="2" t="inlineStr"/>
    </row>
    <row r="2391" ht="15" customHeight="1">
      <c r="A2391" t="inlineStr">
        <is>
          <t>A 25495-2025</t>
        </is>
      </c>
      <c r="B2391" s="1" t="n">
        <v>45803.33739583333</v>
      </c>
      <c r="C2391" s="1" t="n">
        <v>45960</v>
      </c>
      <c r="D2391" t="inlineStr">
        <is>
          <t>VÄSTERNORRLANDS LÄN</t>
        </is>
      </c>
      <c r="E2391" t="inlineStr">
        <is>
          <t>ÖRNSKÖLDSVIK</t>
        </is>
      </c>
      <c r="F2391" t="inlineStr">
        <is>
          <t>Holmen skog AB</t>
        </is>
      </c>
      <c r="G2391" t="n">
        <v>5.5</v>
      </c>
      <c r="H2391" t="n">
        <v>0</v>
      </c>
      <c r="I2391" t="n">
        <v>0</v>
      </c>
      <c r="J2391" t="n">
        <v>0</v>
      </c>
      <c r="K2391" t="n">
        <v>0</v>
      </c>
      <c r="L2391" t="n">
        <v>0</v>
      </c>
      <c r="M2391" t="n">
        <v>0</v>
      </c>
      <c r="N2391" t="n">
        <v>0</v>
      </c>
      <c r="O2391" t="n">
        <v>0</v>
      </c>
      <c r="P2391" t="n">
        <v>0</v>
      </c>
      <c r="Q2391" t="n">
        <v>0</v>
      </c>
      <c r="R2391" s="2" t="inlineStr"/>
    </row>
    <row r="2392" ht="15" customHeight="1">
      <c r="A2392" t="inlineStr">
        <is>
          <t>A 25116-2025</t>
        </is>
      </c>
      <c r="B2392" s="1" t="n">
        <v>45800.36362268519</v>
      </c>
      <c r="C2392" s="1" t="n">
        <v>45960</v>
      </c>
      <c r="D2392" t="inlineStr">
        <is>
          <t>VÄSTERNORRLANDS LÄN</t>
        </is>
      </c>
      <c r="E2392" t="inlineStr">
        <is>
          <t>ÖRNSKÖLDSVIK</t>
        </is>
      </c>
      <c r="G2392" t="n">
        <v>3.3</v>
      </c>
      <c r="H2392" t="n">
        <v>0</v>
      </c>
      <c r="I2392" t="n">
        <v>0</v>
      </c>
      <c r="J2392" t="n">
        <v>0</v>
      </c>
      <c r="K2392" t="n">
        <v>0</v>
      </c>
      <c r="L2392" t="n">
        <v>0</v>
      </c>
      <c r="M2392" t="n">
        <v>0</v>
      </c>
      <c r="N2392" t="n">
        <v>0</v>
      </c>
      <c r="O2392" t="n">
        <v>0</v>
      </c>
      <c r="P2392" t="n">
        <v>0</v>
      </c>
      <c r="Q2392" t="n">
        <v>0</v>
      </c>
      <c r="R2392" s="2" t="inlineStr"/>
    </row>
    <row r="2393" ht="15" customHeight="1">
      <c r="A2393" t="inlineStr">
        <is>
          <t>A 40889-2023</t>
        </is>
      </c>
      <c r="B2393" s="1" t="n">
        <v>45173.37847222222</v>
      </c>
      <c r="C2393" s="1" t="n">
        <v>45960</v>
      </c>
      <c r="D2393" t="inlineStr">
        <is>
          <t>VÄSTERNORRLANDS LÄN</t>
        </is>
      </c>
      <c r="E2393" t="inlineStr">
        <is>
          <t>ÖRNSKÖLDSVIK</t>
        </is>
      </c>
      <c r="F2393" t="inlineStr">
        <is>
          <t>Holmen skog AB</t>
        </is>
      </c>
      <c r="G2393" t="n">
        <v>0.9</v>
      </c>
      <c r="H2393" t="n">
        <v>0</v>
      </c>
      <c r="I2393" t="n">
        <v>0</v>
      </c>
      <c r="J2393" t="n">
        <v>0</v>
      </c>
      <c r="K2393" t="n">
        <v>0</v>
      </c>
      <c r="L2393" t="n">
        <v>0</v>
      </c>
      <c r="M2393" t="n">
        <v>0</v>
      </c>
      <c r="N2393" t="n">
        <v>0</v>
      </c>
      <c r="O2393" t="n">
        <v>0</v>
      </c>
      <c r="P2393" t="n">
        <v>0</v>
      </c>
      <c r="Q2393" t="n">
        <v>0</v>
      </c>
      <c r="R2393" s="2" t="inlineStr"/>
    </row>
    <row r="2394" ht="15" customHeight="1">
      <c r="A2394" t="inlineStr">
        <is>
          <t>A 25331-2025</t>
        </is>
      </c>
      <c r="B2394" s="1" t="n">
        <v>45800.59371527778</v>
      </c>
      <c r="C2394" s="1" t="n">
        <v>45960</v>
      </c>
      <c r="D2394" t="inlineStr">
        <is>
          <t>VÄSTERNORRLANDS LÄN</t>
        </is>
      </c>
      <c r="E2394" t="inlineStr">
        <is>
          <t>ÖRNSKÖLDSVIK</t>
        </is>
      </c>
      <c r="F2394" t="inlineStr">
        <is>
          <t>Holmen skog AB</t>
        </is>
      </c>
      <c r="G2394" t="n">
        <v>5.6</v>
      </c>
      <c r="H2394" t="n">
        <v>0</v>
      </c>
      <c r="I2394" t="n">
        <v>0</v>
      </c>
      <c r="J2394" t="n">
        <v>0</v>
      </c>
      <c r="K2394" t="n">
        <v>0</v>
      </c>
      <c r="L2394" t="n">
        <v>0</v>
      </c>
      <c r="M2394" t="n">
        <v>0</v>
      </c>
      <c r="N2394" t="n">
        <v>0</v>
      </c>
      <c r="O2394" t="n">
        <v>0</v>
      </c>
      <c r="P2394" t="n">
        <v>0</v>
      </c>
      <c r="Q2394" t="n">
        <v>0</v>
      </c>
      <c r="R2394" s="2" t="inlineStr"/>
    </row>
    <row r="2395" ht="15" customHeight="1">
      <c r="A2395" t="inlineStr">
        <is>
          <t>A 25126-2025</t>
        </is>
      </c>
      <c r="B2395" s="1" t="n">
        <v>45800.37791666666</v>
      </c>
      <c r="C2395" s="1" t="n">
        <v>45960</v>
      </c>
      <c r="D2395" t="inlineStr">
        <is>
          <t>VÄSTERNORRLANDS LÄN</t>
        </is>
      </c>
      <c r="E2395" t="inlineStr">
        <is>
          <t>ÖRNSKÖLDSVIK</t>
        </is>
      </c>
      <c r="F2395" t="inlineStr">
        <is>
          <t>Holmen skog AB</t>
        </is>
      </c>
      <c r="G2395" t="n">
        <v>1.9</v>
      </c>
      <c r="H2395" t="n">
        <v>0</v>
      </c>
      <c r="I2395" t="n">
        <v>0</v>
      </c>
      <c r="J2395" t="n">
        <v>0</v>
      </c>
      <c r="K2395" t="n">
        <v>0</v>
      </c>
      <c r="L2395" t="n">
        <v>0</v>
      </c>
      <c r="M2395" t="n">
        <v>0</v>
      </c>
      <c r="N2395" t="n">
        <v>0</v>
      </c>
      <c r="O2395" t="n">
        <v>0</v>
      </c>
      <c r="P2395" t="n">
        <v>0</v>
      </c>
      <c r="Q2395" t="n">
        <v>0</v>
      </c>
      <c r="R2395" s="2" t="inlineStr"/>
    </row>
    <row r="2396" ht="15" customHeight="1">
      <c r="A2396" t="inlineStr">
        <is>
          <t>A 25143-2025</t>
        </is>
      </c>
      <c r="B2396" s="1" t="n">
        <v>45800.41621527778</v>
      </c>
      <c r="C2396" s="1" t="n">
        <v>45960</v>
      </c>
      <c r="D2396" t="inlineStr">
        <is>
          <t>VÄSTERNORRLANDS LÄN</t>
        </is>
      </c>
      <c r="E2396" t="inlineStr">
        <is>
          <t>ÖRNSKÖLDSVIK</t>
        </is>
      </c>
      <c r="F2396" t="inlineStr">
        <is>
          <t>Holmen skog AB</t>
        </is>
      </c>
      <c r="G2396" t="n">
        <v>2.9</v>
      </c>
      <c r="H2396" t="n">
        <v>0</v>
      </c>
      <c r="I2396" t="n">
        <v>0</v>
      </c>
      <c r="J2396" t="n">
        <v>0</v>
      </c>
      <c r="K2396" t="n">
        <v>0</v>
      </c>
      <c r="L2396" t="n">
        <v>0</v>
      </c>
      <c r="M2396" t="n">
        <v>0</v>
      </c>
      <c r="N2396" t="n">
        <v>0</v>
      </c>
      <c r="O2396" t="n">
        <v>0</v>
      </c>
      <c r="P2396" t="n">
        <v>0</v>
      </c>
      <c r="Q2396" t="n">
        <v>0</v>
      </c>
      <c r="R2396" s="2" t="inlineStr"/>
    </row>
    <row r="2397" ht="15" customHeight="1">
      <c r="A2397" t="inlineStr">
        <is>
          <t>A 25998-2025</t>
        </is>
      </c>
      <c r="B2397" s="1" t="n">
        <v>45804.66194444444</v>
      </c>
      <c r="C2397" s="1" t="n">
        <v>45960</v>
      </c>
      <c r="D2397" t="inlineStr">
        <is>
          <t>VÄSTERNORRLANDS LÄN</t>
        </is>
      </c>
      <c r="E2397" t="inlineStr">
        <is>
          <t>ÖRNSKÖLDSVIK</t>
        </is>
      </c>
      <c r="F2397" t="inlineStr">
        <is>
          <t>Holmen skog AB</t>
        </is>
      </c>
      <c r="G2397" t="n">
        <v>2.7</v>
      </c>
      <c r="H2397" t="n">
        <v>0</v>
      </c>
      <c r="I2397" t="n">
        <v>0</v>
      </c>
      <c r="J2397" t="n">
        <v>0</v>
      </c>
      <c r="K2397" t="n">
        <v>0</v>
      </c>
      <c r="L2397" t="n">
        <v>0</v>
      </c>
      <c r="M2397" t="n">
        <v>0</v>
      </c>
      <c r="N2397" t="n">
        <v>0</v>
      </c>
      <c r="O2397" t="n">
        <v>0</v>
      </c>
      <c r="P2397" t="n">
        <v>0</v>
      </c>
      <c r="Q2397" t="n">
        <v>0</v>
      </c>
      <c r="R2397" s="2" t="inlineStr"/>
    </row>
    <row r="2398" ht="15" customHeight="1">
      <c r="A2398" t="inlineStr">
        <is>
          <t>A 25781-2025</t>
        </is>
      </c>
      <c r="B2398" s="1" t="n">
        <v>45804.36385416667</v>
      </c>
      <c r="C2398" s="1" t="n">
        <v>45960</v>
      </c>
      <c r="D2398" t="inlineStr">
        <is>
          <t>VÄSTERNORRLANDS LÄN</t>
        </is>
      </c>
      <c r="E2398" t="inlineStr">
        <is>
          <t>ÖRNSKÖLDSVIK</t>
        </is>
      </c>
      <c r="F2398" t="inlineStr">
        <is>
          <t>Holmen skog AB</t>
        </is>
      </c>
      <c r="G2398" t="n">
        <v>6</v>
      </c>
      <c r="H2398" t="n">
        <v>0</v>
      </c>
      <c r="I2398" t="n">
        <v>0</v>
      </c>
      <c r="J2398" t="n">
        <v>0</v>
      </c>
      <c r="K2398" t="n">
        <v>0</v>
      </c>
      <c r="L2398" t="n">
        <v>0</v>
      </c>
      <c r="M2398" t="n">
        <v>0</v>
      </c>
      <c r="N2398" t="n">
        <v>0</v>
      </c>
      <c r="O2398" t="n">
        <v>0</v>
      </c>
      <c r="P2398" t="n">
        <v>0</v>
      </c>
      <c r="Q2398" t="n">
        <v>0</v>
      </c>
      <c r="R2398" s="2" t="inlineStr"/>
    </row>
    <row r="2399" ht="15" customHeight="1">
      <c r="A2399" t="inlineStr">
        <is>
          <t>A 26066-2025</t>
        </is>
      </c>
      <c r="B2399" s="1" t="n">
        <v>45805.29252314815</v>
      </c>
      <c r="C2399" s="1" t="n">
        <v>45960</v>
      </c>
      <c r="D2399" t="inlineStr">
        <is>
          <t>VÄSTERNORRLANDS LÄN</t>
        </is>
      </c>
      <c r="E2399" t="inlineStr">
        <is>
          <t>ÖRNSKÖLDSVIK</t>
        </is>
      </c>
      <c r="G2399" t="n">
        <v>4.1</v>
      </c>
      <c r="H2399" t="n">
        <v>0</v>
      </c>
      <c r="I2399" t="n">
        <v>0</v>
      </c>
      <c r="J2399" t="n">
        <v>0</v>
      </c>
      <c r="K2399" t="n">
        <v>0</v>
      </c>
      <c r="L2399" t="n">
        <v>0</v>
      </c>
      <c r="M2399" t="n">
        <v>0</v>
      </c>
      <c r="N2399" t="n">
        <v>0</v>
      </c>
      <c r="O2399" t="n">
        <v>0</v>
      </c>
      <c r="P2399" t="n">
        <v>0</v>
      </c>
      <c r="Q2399" t="n">
        <v>0</v>
      </c>
      <c r="R2399" s="2" t="inlineStr"/>
    </row>
    <row r="2400" ht="15" customHeight="1">
      <c r="A2400" t="inlineStr">
        <is>
          <t>A 11286-2025</t>
        </is>
      </c>
      <c r="B2400" s="1" t="n">
        <v>45726</v>
      </c>
      <c r="C2400" s="1" t="n">
        <v>45960</v>
      </c>
      <c r="D2400" t="inlineStr">
        <is>
          <t>VÄSTERNORRLANDS LÄN</t>
        </is>
      </c>
      <c r="E2400" t="inlineStr">
        <is>
          <t>ÖRNSKÖLDSVIK</t>
        </is>
      </c>
      <c r="G2400" t="n">
        <v>1.2</v>
      </c>
      <c r="H2400" t="n">
        <v>0</v>
      </c>
      <c r="I2400" t="n">
        <v>0</v>
      </c>
      <c r="J2400" t="n">
        <v>0</v>
      </c>
      <c r="K2400" t="n">
        <v>0</v>
      </c>
      <c r="L2400" t="n">
        <v>0</v>
      </c>
      <c r="M2400" t="n">
        <v>0</v>
      </c>
      <c r="N2400" t="n">
        <v>0</v>
      </c>
      <c r="O2400" t="n">
        <v>0</v>
      </c>
      <c r="P2400" t="n">
        <v>0</v>
      </c>
      <c r="Q2400" t="n">
        <v>0</v>
      </c>
      <c r="R2400" s="2" t="inlineStr"/>
    </row>
    <row r="2401" ht="15" customHeight="1">
      <c r="A2401" t="inlineStr">
        <is>
          <t>A 38746-2024</t>
        </is>
      </c>
      <c r="B2401" s="1" t="n">
        <v>45547</v>
      </c>
      <c r="C2401" s="1" t="n">
        <v>45960</v>
      </c>
      <c r="D2401" t="inlineStr">
        <is>
          <t>VÄSTERNORRLANDS LÄN</t>
        </is>
      </c>
      <c r="E2401" t="inlineStr">
        <is>
          <t>ÖRNSKÖLDSVIK</t>
        </is>
      </c>
      <c r="G2401" t="n">
        <v>9.4</v>
      </c>
      <c r="H2401" t="n">
        <v>0</v>
      </c>
      <c r="I2401" t="n">
        <v>0</v>
      </c>
      <c r="J2401" t="n">
        <v>0</v>
      </c>
      <c r="K2401" t="n">
        <v>0</v>
      </c>
      <c r="L2401" t="n">
        <v>0</v>
      </c>
      <c r="M2401" t="n">
        <v>0</v>
      </c>
      <c r="N2401" t="n">
        <v>0</v>
      </c>
      <c r="O2401" t="n">
        <v>0</v>
      </c>
      <c r="P2401" t="n">
        <v>0</v>
      </c>
      <c r="Q2401" t="n">
        <v>0</v>
      </c>
      <c r="R2401" s="2" t="inlineStr"/>
    </row>
    <row r="2402" ht="15" customHeight="1">
      <c r="A2402" t="inlineStr">
        <is>
          <t>A 49593-2024</t>
        </is>
      </c>
      <c r="B2402" s="1" t="n">
        <v>45596.55513888889</v>
      </c>
      <c r="C2402" s="1" t="n">
        <v>45960</v>
      </c>
      <c r="D2402" t="inlineStr">
        <is>
          <t>VÄSTERNORRLANDS LÄN</t>
        </is>
      </c>
      <c r="E2402" t="inlineStr">
        <is>
          <t>ÖRNSKÖLDSVIK</t>
        </is>
      </c>
      <c r="F2402" t="inlineStr">
        <is>
          <t>Holmen skog AB</t>
        </is>
      </c>
      <c r="G2402" t="n">
        <v>9</v>
      </c>
      <c r="H2402" t="n">
        <v>0</v>
      </c>
      <c r="I2402" t="n">
        <v>0</v>
      </c>
      <c r="J2402" t="n">
        <v>0</v>
      </c>
      <c r="K2402" t="n">
        <v>0</v>
      </c>
      <c r="L2402" t="n">
        <v>0</v>
      </c>
      <c r="M2402" t="n">
        <v>0</v>
      </c>
      <c r="N2402" t="n">
        <v>0</v>
      </c>
      <c r="O2402" t="n">
        <v>0</v>
      </c>
      <c r="P2402" t="n">
        <v>0</v>
      </c>
      <c r="Q2402" t="n">
        <v>0</v>
      </c>
      <c r="R2402" s="2" t="inlineStr"/>
    </row>
    <row r="2403" ht="15" customHeight="1">
      <c r="A2403" t="inlineStr">
        <is>
          <t>A 26175-2025</t>
        </is>
      </c>
      <c r="B2403" s="1" t="n">
        <v>45805.46813657408</v>
      </c>
      <c r="C2403" s="1" t="n">
        <v>45960</v>
      </c>
      <c r="D2403" t="inlineStr">
        <is>
          <t>VÄSTERNORRLANDS LÄN</t>
        </is>
      </c>
      <c r="E2403" t="inlineStr">
        <is>
          <t>ÖRNSKÖLDSVIK</t>
        </is>
      </c>
      <c r="G2403" t="n">
        <v>3.7</v>
      </c>
      <c r="H2403" t="n">
        <v>0</v>
      </c>
      <c r="I2403" t="n">
        <v>0</v>
      </c>
      <c r="J2403" t="n">
        <v>0</v>
      </c>
      <c r="K2403" t="n">
        <v>0</v>
      </c>
      <c r="L2403" t="n">
        <v>0</v>
      </c>
      <c r="M2403" t="n">
        <v>0</v>
      </c>
      <c r="N2403" t="n">
        <v>0</v>
      </c>
      <c r="O2403" t="n">
        <v>0</v>
      </c>
      <c r="P2403" t="n">
        <v>0</v>
      </c>
      <c r="Q2403" t="n">
        <v>0</v>
      </c>
      <c r="R2403" s="2" t="inlineStr"/>
    </row>
    <row r="2404" ht="15" customHeight="1">
      <c r="A2404" t="inlineStr">
        <is>
          <t>A 23950-2021</t>
        </is>
      </c>
      <c r="B2404" s="1" t="n">
        <v>44335</v>
      </c>
      <c r="C2404" s="1" t="n">
        <v>45960</v>
      </c>
      <c r="D2404" t="inlineStr">
        <is>
          <t>VÄSTERNORRLANDS LÄN</t>
        </is>
      </c>
      <c r="E2404" t="inlineStr">
        <is>
          <t>ÖRNSKÖLDSVIK</t>
        </is>
      </c>
      <c r="G2404" t="n">
        <v>1.9</v>
      </c>
      <c r="H2404" t="n">
        <v>0</v>
      </c>
      <c r="I2404" t="n">
        <v>0</v>
      </c>
      <c r="J2404" t="n">
        <v>0</v>
      </c>
      <c r="K2404" t="n">
        <v>0</v>
      </c>
      <c r="L2404" t="n">
        <v>0</v>
      </c>
      <c r="M2404" t="n">
        <v>0</v>
      </c>
      <c r="N2404" t="n">
        <v>0</v>
      </c>
      <c r="O2404" t="n">
        <v>0</v>
      </c>
      <c r="P2404" t="n">
        <v>0</v>
      </c>
      <c r="Q2404" t="n">
        <v>0</v>
      </c>
      <c r="R2404" s="2" t="inlineStr"/>
    </row>
    <row r="2405" ht="15" customHeight="1">
      <c r="A2405" t="inlineStr">
        <is>
          <t>A 42852-2022</t>
        </is>
      </c>
      <c r="B2405" s="1" t="n">
        <v>44832.67887731481</v>
      </c>
      <c r="C2405" s="1" t="n">
        <v>45960</v>
      </c>
      <c r="D2405" t="inlineStr">
        <is>
          <t>VÄSTERNORRLANDS LÄN</t>
        </is>
      </c>
      <c r="E2405" t="inlineStr">
        <is>
          <t>ÖRNSKÖLDSVIK</t>
        </is>
      </c>
      <c r="G2405" t="n">
        <v>0.9</v>
      </c>
      <c r="H2405" t="n">
        <v>0</v>
      </c>
      <c r="I2405" t="n">
        <v>0</v>
      </c>
      <c r="J2405" t="n">
        <v>0</v>
      </c>
      <c r="K2405" t="n">
        <v>0</v>
      </c>
      <c r="L2405" t="n">
        <v>0</v>
      </c>
      <c r="M2405" t="n">
        <v>0</v>
      </c>
      <c r="N2405" t="n">
        <v>0</v>
      </c>
      <c r="O2405" t="n">
        <v>0</v>
      </c>
      <c r="P2405" t="n">
        <v>0</v>
      </c>
      <c r="Q2405" t="n">
        <v>0</v>
      </c>
      <c r="R2405" s="2" t="inlineStr"/>
    </row>
    <row r="2406" ht="15" customHeight="1">
      <c r="A2406" t="inlineStr">
        <is>
          <t>A 61937-2024</t>
        </is>
      </c>
      <c r="B2406" s="1" t="n">
        <v>45653</v>
      </c>
      <c r="C2406" s="1" t="n">
        <v>45960</v>
      </c>
      <c r="D2406" t="inlineStr">
        <is>
          <t>VÄSTERNORRLANDS LÄN</t>
        </is>
      </c>
      <c r="E2406" t="inlineStr">
        <is>
          <t>ÖRNSKÖLDSVIK</t>
        </is>
      </c>
      <c r="G2406" t="n">
        <v>22.5</v>
      </c>
      <c r="H2406" t="n">
        <v>0</v>
      </c>
      <c r="I2406" t="n">
        <v>0</v>
      </c>
      <c r="J2406" t="n">
        <v>0</v>
      </c>
      <c r="K2406" t="n">
        <v>0</v>
      </c>
      <c r="L2406" t="n">
        <v>0</v>
      </c>
      <c r="M2406" t="n">
        <v>0</v>
      </c>
      <c r="N2406" t="n">
        <v>0</v>
      </c>
      <c r="O2406" t="n">
        <v>0</v>
      </c>
      <c r="P2406" t="n">
        <v>0</v>
      </c>
      <c r="Q2406" t="n">
        <v>0</v>
      </c>
      <c r="R2406" s="2" t="inlineStr"/>
    </row>
    <row r="2407" ht="15" customHeight="1">
      <c r="A2407" t="inlineStr">
        <is>
          <t>A 26334-2025</t>
        </is>
      </c>
      <c r="B2407" s="1" t="n">
        <v>45805.69215277778</v>
      </c>
      <c r="C2407" s="1" t="n">
        <v>45960</v>
      </c>
      <c r="D2407" t="inlineStr">
        <is>
          <t>VÄSTERNORRLANDS LÄN</t>
        </is>
      </c>
      <c r="E2407" t="inlineStr">
        <is>
          <t>ÖRNSKÖLDSVIK</t>
        </is>
      </c>
      <c r="G2407" t="n">
        <v>22.5</v>
      </c>
      <c r="H2407" t="n">
        <v>0</v>
      </c>
      <c r="I2407" t="n">
        <v>0</v>
      </c>
      <c r="J2407" t="n">
        <v>0</v>
      </c>
      <c r="K2407" t="n">
        <v>0</v>
      </c>
      <c r="L2407" t="n">
        <v>0</v>
      </c>
      <c r="M2407" t="n">
        <v>0</v>
      </c>
      <c r="N2407" t="n">
        <v>0</v>
      </c>
      <c r="O2407" t="n">
        <v>0</v>
      </c>
      <c r="P2407" t="n">
        <v>0</v>
      </c>
      <c r="Q2407" t="n">
        <v>0</v>
      </c>
      <c r="R2407" s="2" t="inlineStr"/>
    </row>
    <row r="2408" ht="15" customHeight="1">
      <c r="A2408" t="inlineStr">
        <is>
          <t>A 26453-2025</t>
        </is>
      </c>
      <c r="B2408" s="1" t="n">
        <v>45807.42394675926</v>
      </c>
      <c r="C2408" s="1" t="n">
        <v>45960</v>
      </c>
      <c r="D2408" t="inlineStr">
        <is>
          <t>VÄSTERNORRLANDS LÄN</t>
        </is>
      </c>
      <c r="E2408" t="inlineStr">
        <is>
          <t>ÖRNSKÖLDSVIK</t>
        </is>
      </c>
      <c r="F2408" t="inlineStr">
        <is>
          <t>Holmen skog AB</t>
        </is>
      </c>
      <c r="G2408" t="n">
        <v>2.6</v>
      </c>
      <c r="H2408" t="n">
        <v>0</v>
      </c>
      <c r="I2408" t="n">
        <v>0</v>
      </c>
      <c r="J2408" t="n">
        <v>0</v>
      </c>
      <c r="K2408" t="n">
        <v>0</v>
      </c>
      <c r="L2408" t="n">
        <v>0</v>
      </c>
      <c r="M2408" t="n">
        <v>0</v>
      </c>
      <c r="N2408" t="n">
        <v>0</v>
      </c>
      <c r="O2408" t="n">
        <v>0</v>
      </c>
      <c r="P2408" t="n">
        <v>0</v>
      </c>
      <c r="Q2408" t="n">
        <v>0</v>
      </c>
      <c r="R2408" s="2" t="inlineStr"/>
    </row>
    <row r="2409" ht="15" customHeight="1">
      <c r="A2409" t="inlineStr">
        <is>
          <t>A 26584-2025</t>
        </is>
      </c>
      <c r="B2409" s="1" t="n">
        <v>45807.73172453704</v>
      </c>
      <c r="C2409" s="1" t="n">
        <v>45960</v>
      </c>
      <c r="D2409" t="inlineStr">
        <is>
          <t>VÄSTERNORRLANDS LÄN</t>
        </is>
      </c>
      <c r="E2409" t="inlineStr">
        <is>
          <t>ÖRNSKÖLDSVIK</t>
        </is>
      </c>
      <c r="F2409" t="inlineStr">
        <is>
          <t>Holmen skog AB</t>
        </is>
      </c>
      <c r="G2409" t="n">
        <v>5</v>
      </c>
      <c r="H2409" t="n">
        <v>0</v>
      </c>
      <c r="I2409" t="n">
        <v>0</v>
      </c>
      <c r="J2409" t="n">
        <v>0</v>
      </c>
      <c r="K2409" t="n">
        <v>0</v>
      </c>
      <c r="L2409" t="n">
        <v>0</v>
      </c>
      <c r="M2409" t="n">
        <v>0</v>
      </c>
      <c r="N2409" t="n">
        <v>0</v>
      </c>
      <c r="O2409" t="n">
        <v>0</v>
      </c>
      <c r="P2409" t="n">
        <v>0</v>
      </c>
      <c r="Q2409" t="n">
        <v>0</v>
      </c>
      <c r="R2409" s="2" t="inlineStr"/>
    </row>
    <row r="2410" ht="15" customHeight="1">
      <c r="A2410" t="inlineStr">
        <is>
          <t>A 26585-2025</t>
        </is>
      </c>
      <c r="B2410" s="1" t="n">
        <v>45807.73674768519</v>
      </c>
      <c r="C2410" s="1" t="n">
        <v>45960</v>
      </c>
      <c r="D2410" t="inlineStr">
        <is>
          <t>VÄSTERNORRLANDS LÄN</t>
        </is>
      </c>
      <c r="E2410" t="inlineStr">
        <is>
          <t>ÖRNSKÖLDSVIK</t>
        </is>
      </c>
      <c r="F2410" t="inlineStr">
        <is>
          <t>Holmen skog AB</t>
        </is>
      </c>
      <c r="G2410" t="n">
        <v>3.6</v>
      </c>
      <c r="H2410" t="n">
        <v>0</v>
      </c>
      <c r="I2410" t="n">
        <v>0</v>
      </c>
      <c r="J2410" t="n">
        <v>0</v>
      </c>
      <c r="K2410" t="n">
        <v>0</v>
      </c>
      <c r="L2410" t="n">
        <v>0</v>
      </c>
      <c r="M2410" t="n">
        <v>0</v>
      </c>
      <c r="N2410" t="n">
        <v>0</v>
      </c>
      <c r="O2410" t="n">
        <v>0</v>
      </c>
      <c r="P2410" t="n">
        <v>0</v>
      </c>
      <c r="Q2410" t="n">
        <v>0</v>
      </c>
      <c r="R2410" s="2" t="inlineStr"/>
    </row>
    <row r="2411" ht="15" customHeight="1">
      <c r="A2411" t="inlineStr">
        <is>
          <t>A 26435-2025</t>
        </is>
      </c>
      <c r="B2411" s="1" t="n">
        <v>45807.39837962963</v>
      </c>
      <c r="C2411" s="1" t="n">
        <v>45960</v>
      </c>
      <c r="D2411" t="inlineStr">
        <is>
          <t>VÄSTERNORRLANDS LÄN</t>
        </is>
      </c>
      <c r="E2411" t="inlineStr">
        <is>
          <t>ÖRNSKÖLDSVIK</t>
        </is>
      </c>
      <c r="F2411" t="inlineStr">
        <is>
          <t>Holmen skog AB</t>
        </is>
      </c>
      <c r="G2411" t="n">
        <v>2.1</v>
      </c>
      <c r="H2411" t="n">
        <v>0</v>
      </c>
      <c r="I2411" t="n">
        <v>0</v>
      </c>
      <c r="J2411" t="n">
        <v>0</v>
      </c>
      <c r="K2411" t="n">
        <v>0</v>
      </c>
      <c r="L2411" t="n">
        <v>0</v>
      </c>
      <c r="M2411" t="n">
        <v>0</v>
      </c>
      <c r="N2411" t="n">
        <v>0</v>
      </c>
      <c r="O2411" t="n">
        <v>0</v>
      </c>
      <c r="P2411" t="n">
        <v>0</v>
      </c>
      <c r="Q2411" t="n">
        <v>0</v>
      </c>
      <c r="R2411" s="2" t="inlineStr"/>
    </row>
    <row r="2412" ht="15" customHeight="1">
      <c r="A2412" t="inlineStr">
        <is>
          <t>A 27026-2025</t>
        </is>
      </c>
      <c r="B2412" s="1" t="n">
        <v>45811.58085648148</v>
      </c>
      <c r="C2412" s="1" t="n">
        <v>45960</v>
      </c>
      <c r="D2412" t="inlineStr">
        <is>
          <t>VÄSTERNORRLANDS LÄN</t>
        </is>
      </c>
      <c r="E2412" t="inlineStr">
        <is>
          <t>ÖRNSKÖLDSVIK</t>
        </is>
      </c>
      <c r="F2412" t="inlineStr">
        <is>
          <t>Holmen skog AB</t>
        </is>
      </c>
      <c r="G2412" t="n">
        <v>4.1</v>
      </c>
      <c r="H2412" t="n">
        <v>0</v>
      </c>
      <c r="I2412" t="n">
        <v>0</v>
      </c>
      <c r="J2412" t="n">
        <v>0</v>
      </c>
      <c r="K2412" t="n">
        <v>0</v>
      </c>
      <c r="L2412" t="n">
        <v>0</v>
      </c>
      <c r="M2412" t="n">
        <v>0</v>
      </c>
      <c r="N2412" t="n">
        <v>0</v>
      </c>
      <c r="O2412" t="n">
        <v>0</v>
      </c>
      <c r="P2412" t="n">
        <v>0</v>
      </c>
      <c r="Q2412" t="n">
        <v>0</v>
      </c>
      <c r="R2412" s="2" t="inlineStr"/>
    </row>
    <row r="2413" ht="15" customHeight="1">
      <c r="A2413" t="inlineStr">
        <is>
          <t>A 55488-2023</t>
        </is>
      </c>
      <c r="B2413" s="1" t="n">
        <v>45238.54039351852</v>
      </c>
      <c r="C2413" s="1" t="n">
        <v>45960</v>
      </c>
      <c r="D2413" t="inlineStr">
        <is>
          <t>VÄSTERNORRLANDS LÄN</t>
        </is>
      </c>
      <c r="E2413" t="inlineStr">
        <is>
          <t>ÖRNSKÖLDSVIK</t>
        </is>
      </c>
      <c r="G2413" t="n">
        <v>1.5</v>
      </c>
      <c r="H2413" t="n">
        <v>0</v>
      </c>
      <c r="I2413" t="n">
        <v>0</v>
      </c>
      <c r="J2413" t="n">
        <v>0</v>
      </c>
      <c r="K2413" t="n">
        <v>0</v>
      </c>
      <c r="L2413" t="n">
        <v>0</v>
      </c>
      <c r="M2413" t="n">
        <v>0</v>
      </c>
      <c r="N2413" t="n">
        <v>0</v>
      </c>
      <c r="O2413" t="n">
        <v>0</v>
      </c>
      <c r="P2413" t="n">
        <v>0</v>
      </c>
      <c r="Q2413" t="n">
        <v>0</v>
      </c>
      <c r="R2413" s="2" t="inlineStr"/>
    </row>
    <row r="2414" ht="15" customHeight="1">
      <c r="A2414" t="inlineStr">
        <is>
          <t>A 15071-2024</t>
        </is>
      </c>
      <c r="B2414" s="1" t="n">
        <v>45399.59116898148</v>
      </c>
      <c r="C2414" s="1" t="n">
        <v>45960</v>
      </c>
      <c r="D2414" t="inlineStr">
        <is>
          <t>VÄSTERNORRLANDS LÄN</t>
        </is>
      </c>
      <c r="E2414" t="inlineStr">
        <is>
          <t>ÖRNSKÖLDSVIK</t>
        </is>
      </c>
      <c r="G2414" t="n">
        <v>2.3</v>
      </c>
      <c r="H2414" t="n">
        <v>0</v>
      </c>
      <c r="I2414" t="n">
        <v>0</v>
      </c>
      <c r="J2414" t="n">
        <v>0</v>
      </c>
      <c r="K2414" t="n">
        <v>0</v>
      </c>
      <c r="L2414" t="n">
        <v>0</v>
      </c>
      <c r="M2414" t="n">
        <v>0</v>
      </c>
      <c r="N2414" t="n">
        <v>0</v>
      </c>
      <c r="O2414" t="n">
        <v>0</v>
      </c>
      <c r="P2414" t="n">
        <v>0</v>
      </c>
      <c r="Q2414" t="n">
        <v>0</v>
      </c>
      <c r="R2414" s="2" t="inlineStr"/>
    </row>
    <row r="2415" ht="15" customHeight="1">
      <c r="A2415" t="inlineStr">
        <is>
          <t>A 27033-2025</t>
        </is>
      </c>
      <c r="B2415" s="1" t="n">
        <v>45811.5897800926</v>
      </c>
      <c r="C2415" s="1" t="n">
        <v>45960</v>
      </c>
      <c r="D2415" t="inlineStr">
        <is>
          <t>VÄSTERNORRLANDS LÄN</t>
        </is>
      </c>
      <c r="E2415" t="inlineStr">
        <is>
          <t>ÖRNSKÖLDSVIK</t>
        </is>
      </c>
      <c r="F2415" t="inlineStr">
        <is>
          <t>Holmen skog AB</t>
        </is>
      </c>
      <c r="G2415" t="n">
        <v>3.3</v>
      </c>
      <c r="H2415" t="n">
        <v>0</v>
      </c>
      <c r="I2415" t="n">
        <v>0</v>
      </c>
      <c r="J2415" t="n">
        <v>0</v>
      </c>
      <c r="K2415" t="n">
        <v>0</v>
      </c>
      <c r="L2415" t="n">
        <v>0</v>
      </c>
      <c r="M2415" t="n">
        <v>0</v>
      </c>
      <c r="N2415" t="n">
        <v>0</v>
      </c>
      <c r="O2415" t="n">
        <v>0</v>
      </c>
      <c r="P2415" t="n">
        <v>0</v>
      </c>
      <c r="Q2415" t="n">
        <v>0</v>
      </c>
      <c r="R2415" s="2" t="inlineStr"/>
    </row>
    <row r="2416" ht="15" customHeight="1">
      <c r="A2416" t="inlineStr">
        <is>
          <t>A 26917-2025</t>
        </is>
      </c>
      <c r="B2416" s="1" t="n">
        <v>45811.37417824074</v>
      </c>
      <c r="C2416" s="1" t="n">
        <v>45960</v>
      </c>
      <c r="D2416" t="inlineStr">
        <is>
          <t>VÄSTERNORRLANDS LÄN</t>
        </is>
      </c>
      <c r="E2416" t="inlineStr">
        <is>
          <t>ÖRNSKÖLDSVIK</t>
        </is>
      </c>
      <c r="F2416" t="inlineStr">
        <is>
          <t>Holmen skog AB</t>
        </is>
      </c>
      <c r="G2416" t="n">
        <v>4.2</v>
      </c>
      <c r="H2416" t="n">
        <v>0</v>
      </c>
      <c r="I2416" t="n">
        <v>0</v>
      </c>
      <c r="J2416" t="n">
        <v>0</v>
      </c>
      <c r="K2416" t="n">
        <v>0</v>
      </c>
      <c r="L2416" t="n">
        <v>0</v>
      </c>
      <c r="M2416" t="n">
        <v>0</v>
      </c>
      <c r="N2416" t="n">
        <v>0</v>
      </c>
      <c r="O2416" t="n">
        <v>0</v>
      </c>
      <c r="P2416" t="n">
        <v>0</v>
      </c>
      <c r="Q2416" t="n">
        <v>0</v>
      </c>
      <c r="R2416" s="2" t="inlineStr"/>
    </row>
    <row r="2417" ht="15" customHeight="1">
      <c r="A2417" t="inlineStr">
        <is>
          <t>A 27074-2025</t>
        </is>
      </c>
      <c r="B2417" s="1" t="n">
        <v>45811.64569444444</v>
      </c>
      <c r="C2417" s="1" t="n">
        <v>45960</v>
      </c>
      <c r="D2417" t="inlineStr">
        <is>
          <t>VÄSTERNORRLANDS LÄN</t>
        </is>
      </c>
      <c r="E2417" t="inlineStr">
        <is>
          <t>ÖRNSKÖLDSVIK</t>
        </is>
      </c>
      <c r="F2417" t="inlineStr">
        <is>
          <t>Holmen skog AB</t>
        </is>
      </c>
      <c r="G2417" t="n">
        <v>4.6</v>
      </c>
      <c r="H2417" t="n">
        <v>0</v>
      </c>
      <c r="I2417" t="n">
        <v>0</v>
      </c>
      <c r="J2417" t="n">
        <v>0</v>
      </c>
      <c r="K2417" t="n">
        <v>0</v>
      </c>
      <c r="L2417" t="n">
        <v>0</v>
      </c>
      <c r="M2417" t="n">
        <v>0</v>
      </c>
      <c r="N2417" t="n">
        <v>0</v>
      </c>
      <c r="O2417" t="n">
        <v>0</v>
      </c>
      <c r="P2417" t="n">
        <v>0</v>
      </c>
      <c r="Q2417" t="n">
        <v>0</v>
      </c>
      <c r="R2417" s="2" t="inlineStr"/>
    </row>
    <row r="2418" ht="15" customHeight="1">
      <c r="A2418" t="inlineStr">
        <is>
          <t>A 27766-2024</t>
        </is>
      </c>
      <c r="B2418" s="1" t="n">
        <v>45475.51773148148</v>
      </c>
      <c r="C2418" s="1" t="n">
        <v>45960</v>
      </c>
      <c r="D2418" t="inlineStr">
        <is>
          <t>VÄSTERNORRLANDS LÄN</t>
        </is>
      </c>
      <c r="E2418" t="inlineStr">
        <is>
          <t>ÖRNSKÖLDSVIK</t>
        </is>
      </c>
      <c r="G2418" t="n">
        <v>3.6</v>
      </c>
      <c r="H2418" t="n">
        <v>0</v>
      </c>
      <c r="I2418" t="n">
        <v>0</v>
      </c>
      <c r="J2418" t="n">
        <v>0</v>
      </c>
      <c r="K2418" t="n">
        <v>0</v>
      </c>
      <c r="L2418" t="n">
        <v>0</v>
      </c>
      <c r="M2418" t="n">
        <v>0</v>
      </c>
      <c r="N2418" t="n">
        <v>0</v>
      </c>
      <c r="O2418" t="n">
        <v>0</v>
      </c>
      <c r="P2418" t="n">
        <v>0</v>
      </c>
      <c r="Q2418" t="n">
        <v>0</v>
      </c>
      <c r="R2418" s="2" t="inlineStr"/>
    </row>
    <row r="2419" ht="15" customHeight="1">
      <c r="A2419" t="inlineStr">
        <is>
          <t>A 26929-2025</t>
        </is>
      </c>
      <c r="B2419" s="1" t="n">
        <v>45811.39710648148</v>
      </c>
      <c r="C2419" s="1" t="n">
        <v>45960</v>
      </c>
      <c r="D2419" t="inlineStr">
        <is>
          <t>VÄSTERNORRLANDS LÄN</t>
        </is>
      </c>
      <c r="E2419" t="inlineStr">
        <is>
          <t>ÖRNSKÖLDSVIK</t>
        </is>
      </c>
      <c r="F2419" t="inlineStr">
        <is>
          <t>Holmen skog AB</t>
        </is>
      </c>
      <c r="G2419" t="n">
        <v>2.1</v>
      </c>
      <c r="H2419" t="n">
        <v>0</v>
      </c>
      <c r="I2419" t="n">
        <v>0</v>
      </c>
      <c r="J2419" t="n">
        <v>0</v>
      </c>
      <c r="K2419" t="n">
        <v>0</v>
      </c>
      <c r="L2419" t="n">
        <v>0</v>
      </c>
      <c r="M2419" t="n">
        <v>0</v>
      </c>
      <c r="N2419" t="n">
        <v>0</v>
      </c>
      <c r="O2419" t="n">
        <v>0</v>
      </c>
      <c r="P2419" t="n">
        <v>0</v>
      </c>
      <c r="Q2419" t="n">
        <v>0</v>
      </c>
      <c r="R2419" s="2" t="inlineStr"/>
    </row>
    <row r="2420" ht="15" customHeight="1">
      <c r="A2420" t="inlineStr">
        <is>
          <t>A 26950-2025</t>
        </is>
      </c>
      <c r="B2420" s="1" t="n">
        <v>45811.43887731482</v>
      </c>
      <c r="C2420" s="1" t="n">
        <v>45960</v>
      </c>
      <c r="D2420" t="inlineStr">
        <is>
          <t>VÄSTERNORRLANDS LÄN</t>
        </is>
      </c>
      <c r="E2420" t="inlineStr">
        <is>
          <t>ÖRNSKÖLDSVIK</t>
        </is>
      </c>
      <c r="F2420" t="inlineStr">
        <is>
          <t>Holmen skog AB</t>
        </is>
      </c>
      <c r="G2420" t="n">
        <v>2.7</v>
      </c>
      <c r="H2420" t="n">
        <v>0</v>
      </c>
      <c r="I2420" t="n">
        <v>0</v>
      </c>
      <c r="J2420" t="n">
        <v>0</v>
      </c>
      <c r="K2420" t="n">
        <v>0</v>
      </c>
      <c r="L2420" t="n">
        <v>0</v>
      </c>
      <c r="M2420" t="n">
        <v>0</v>
      </c>
      <c r="N2420" t="n">
        <v>0</v>
      </c>
      <c r="O2420" t="n">
        <v>0</v>
      </c>
      <c r="P2420" t="n">
        <v>0</v>
      </c>
      <c r="Q2420" t="n">
        <v>0</v>
      </c>
      <c r="R2420" s="2" t="inlineStr"/>
    </row>
    <row r="2421" ht="15" customHeight="1">
      <c r="A2421" t="inlineStr">
        <is>
          <t>A 27081-2025</t>
        </is>
      </c>
      <c r="B2421" s="1" t="n">
        <v>45811.65398148148</v>
      </c>
      <c r="C2421" s="1" t="n">
        <v>45960</v>
      </c>
      <c r="D2421" t="inlineStr">
        <is>
          <t>VÄSTERNORRLANDS LÄN</t>
        </is>
      </c>
      <c r="E2421" t="inlineStr">
        <is>
          <t>ÖRNSKÖLDSVIK</t>
        </is>
      </c>
      <c r="F2421" t="inlineStr">
        <is>
          <t>Holmen skog AB</t>
        </is>
      </c>
      <c r="G2421" t="n">
        <v>2.6</v>
      </c>
      <c r="H2421" t="n">
        <v>0</v>
      </c>
      <c r="I2421" t="n">
        <v>0</v>
      </c>
      <c r="J2421" t="n">
        <v>0</v>
      </c>
      <c r="K2421" t="n">
        <v>0</v>
      </c>
      <c r="L2421" t="n">
        <v>0</v>
      </c>
      <c r="M2421" t="n">
        <v>0</v>
      </c>
      <c r="N2421" t="n">
        <v>0</v>
      </c>
      <c r="O2421" t="n">
        <v>0</v>
      </c>
      <c r="P2421" t="n">
        <v>0</v>
      </c>
      <c r="Q2421" t="n">
        <v>0</v>
      </c>
      <c r="R2421" s="2" t="inlineStr"/>
    </row>
    <row r="2422" ht="15" customHeight="1">
      <c r="A2422" t="inlineStr">
        <is>
          <t>A 7608-2025</t>
        </is>
      </c>
      <c r="B2422" s="1" t="n">
        <v>45705.67105324074</v>
      </c>
      <c r="C2422" s="1" t="n">
        <v>45960</v>
      </c>
      <c r="D2422" t="inlineStr">
        <is>
          <t>VÄSTERNORRLANDS LÄN</t>
        </is>
      </c>
      <c r="E2422" t="inlineStr">
        <is>
          <t>ÖRNSKÖLDSVIK</t>
        </is>
      </c>
      <c r="G2422" t="n">
        <v>3.6</v>
      </c>
      <c r="H2422" t="n">
        <v>0</v>
      </c>
      <c r="I2422" t="n">
        <v>0</v>
      </c>
      <c r="J2422" t="n">
        <v>0</v>
      </c>
      <c r="K2422" t="n">
        <v>0</v>
      </c>
      <c r="L2422" t="n">
        <v>0</v>
      </c>
      <c r="M2422" t="n">
        <v>0</v>
      </c>
      <c r="N2422" t="n">
        <v>0</v>
      </c>
      <c r="O2422" t="n">
        <v>0</v>
      </c>
      <c r="P2422" t="n">
        <v>0</v>
      </c>
      <c r="Q2422" t="n">
        <v>0</v>
      </c>
      <c r="R2422" s="2" t="inlineStr"/>
    </row>
    <row r="2423" ht="15" customHeight="1">
      <c r="A2423" t="inlineStr">
        <is>
          <t>A 37939-2024</t>
        </is>
      </c>
      <c r="B2423" s="1" t="n">
        <v>45544</v>
      </c>
      <c r="C2423" s="1" t="n">
        <v>45960</v>
      </c>
      <c r="D2423" t="inlineStr">
        <is>
          <t>VÄSTERNORRLANDS LÄN</t>
        </is>
      </c>
      <c r="E2423" t="inlineStr">
        <is>
          <t>ÖRNSKÖLDSVIK</t>
        </is>
      </c>
      <c r="G2423" t="n">
        <v>4.7</v>
      </c>
      <c r="H2423" t="n">
        <v>0</v>
      </c>
      <c r="I2423" t="n">
        <v>0</v>
      </c>
      <c r="J2423" t="n">
        <v>0</v>
      </c>
      <c r="K2423" t="n">
        <v>0</v>
      </c>
      <c r="L2423" t="n">
        <v>0</v>
      </c>
      <c r="M2423" t="n">
        <v>0</v>
      </c>
      <c r="N2423" t="n">
        <v>0</v>
      </c>
      <c r="O2423" t="n">
        <v>0</v>
      </c>
      <c r="P2423" t="n">
        <v>0</v>
      </c>
      <c r="Q2423" t="n">
        <v>0</v>
      </c>
      <c r="R2423" s="2" t="inlineStr"/>
    </row>
    <row r="2424" ht="15" customHeight="1">
      <c r="A2424" t="inlineStr">
        <is>
          <t>A 26865-2025</t>
        </is>
      </c>
      <c r="B2424" s="1" t="n">
        <v>45810</v>
      </c>
      <c r="C2424" s="1" t="n">
        <v>45960</v>
      </c>
      <c r="D2424" t="inlineStr">
        <is>
          <t>VÄSTERNORRLANDS LÄN</t>
        </is>
      </c>
      <c r="E2424" t="inlineStr">
        <is>
          <t>ÖRNSKÖLDSVIK</t>
        </is>
      </c>
      <c r="G2424" t="n">
        <v>4.1</v>
      </c>
      <c r="H2424" t="n">
        <v>0</v>
      </c>
      <c r="I2424" t="n">
        <v>0</v>
      </c>
      <c r="J2424" t="n">
        <v>0</v>
      </c>
      <c r="K2424" t="n">
        <v>0</v>
      </c>
      <c r="L2424" t="n">
        <v>0</v>
      </c>
      <c r="M2424" t="n">
        <v>0</v>
      </c>
      <c r="N2424" t="n">
        <v>0</v>
      </c>
      <c r="O2424" t="n">
        <v>0</v>
      </c>
      <c r="P2424" t="n">
        <v>0</v>
      </c>
      <c r="Q2424" t="n">
        <v>0</v>
      </c>
      <c r="R2424" s="2" t="inlineStr"/>
    </row>
    <row r="2425" ht="15" customHeight="1">
      <c r="A2425" t="inlineStr">
        <is>
          <t>A 26891-2025</t>
        </is>
      </c>
      <c r="B2425" s="1" t="n">
        <v>45811.33006944445</v>
      </c>
      <c r="C2425" s="1" t="n">
        <v>45960</v>
      </c>
      <c r="D2425" t="inlineStr">
        <is>
          <t>VÄSTERNORRLANDS LÄN</t>
        </is>
      </c>
      <c r="E2425" t="inlineStr">
        <is>
          <t>ÖRNSKÖLDSVIK</t>
        </is>
      </c>
      <c r="F2425" t="inlineStr">
        <is>
          <t>Holmen skog AB</t>
        </is>
      </c>
      <c r="G2425" t="n">
        <v>6.1</v>
      </c>
      <c r="H2425" t="n">
        <v>0</v>
      </c>
      <c r="I2425" t="n">
        <v>0</v>
      </c>
      <c r="J2425" t="n">
        <v>0</v>
      </c>
      <c r="K2425" t="n">
        <v>0</v>
      </c>
      <c r="L2425" t="n">
        <v>0</v>
      </c>
      <c r="M2425" t="n">
        <v>0</v>
      </c>
      <c r="N2425" t="n">
        <v>0</v>
      </c>
      <c r="O2425" t="n">
        <v>0</v>
      </c>
      <c r="P2425" t="n">
        <v>0</v>
      </c>
      <c r="Q2425" t="n">
        <v>0</v>
      </c>
      <c r="R2425" s="2" t="inlineStr"/>
    </row>
    <row r="2426" ht="15" customHeight="1">
      <c r="A2426" t="inlineStr">
        <is>
          <t>A 6419-2024</t>
        </is>
      </c>
      <c r="B2426" s="1" t="n">
        <v>45338.61928240741</v>
      </c>
      <c r="C2426" s="1" t="n">
        <v>45960</v>
      </c>
      <c r="D2426" t="inlineStr">
        <is>
          <t>VÄSTERNORRLANDS LÄN</t>
        </is>
      </c>
      <c r="E2426" t="inlineStr">
        <is>
          <t>ÖRNSKÖLDSVIK</t>
        </is>
      </c>
      <c r="F2426" t="inlineStr">
        <is>
          <t>Holmen skog AB</t>
        </is>
      </c>
      <c r="G2426" t="n">
        <v>1.5</v>
      </c>
      <c r="H2426" t="n">
        <v>0</v>
      </c>
      <c r="I2426" t="n">
        <v>0</v>
      </c>
      <c r="J2426" t="n">
        <v>0</v>
      </c>
      <c r="K2426" t="n">
        <v>0</v>
      </c>
      <c r="L2426" t="n">
        <v>0</v>
      </c>
      <c r="M2426" t="n">
        <v>0</v>
      </c>
      <c r="N2426" t="n">
        <v>0</v>
      </c>
      <c r="O2426" t="n">
        <v>0</v>
      </c>
      <c r="P2426" t="n">
        <v>0</v>
      </c>
      <c r="Q2426" t="n">
        <v>0</v>
      </c>
      <c r="R2426" s="2" t="inlineStr"/>
      <c r="U2426">
        <f>HYPERLINK("https://klasma.github.io/Logging_2284/knärot/A 6419-2024 karta knärot.png", "A 6419-2024")</f>
        <v/>
      </c>
      <c r="V2426">
        <f>HYPERLINK("https://klasma.github.io/Logging_2284/klagomål/A 6419-2024 FSC-klagomål.docx", "A 6419-2024")</f>
        <v/>
      </c>
      <c r="W2426">
        <f>HYPERLINK("https://klasma.github.io/Logging_2284/klagomålsmail/A 6419-2024 FSC-klagomål mail.docx", "A 6419-2024")</f>
        <v/>
      </c>
      <c r="X2426">
        <f>HYPERLINK("https://klasma.github.io/Logging_2284/tillsyn/A 6419-2024 tillsynsbegäran.docx", "A 6419-2024")</f>
        <v/>
      </c>
      <c r="Y2426">
        <f>HYPERLINK("https://klasma.github.io/Logging_2284/tillsynsmail/A 6419-2024 tillsynsbegäran mail.docx", "A 6419-2024")</f>
        <v/>
      </c>
    </row>
    <row r="2427" ht="15" customHeight="1">
      <c r="A2427" t="inlineStr">
        <is>
          <t>A 62690-2021</t>
        </is>
      </c>
      <c r="B2427" s="1" t="n">
        <v>44504.32494212963</v>
      </c>
      <c r="C2427" s="1" t="n">
        <v>45960</v>
      </c>
      <c r="D2427" t="inlineStr">
        <is>
          <t>VÄSTERNORRLANDS LÄN</t>
        </is>
      </c>
      <c r="E2427" t="inlineStr">
        <is>
          <t>ÖRNSKÖLDSVIK</t>
        </is>
      </c>
      <c r="G2427" t="n">
        <v>1.3</v>
      </c>
      <c r="H2427" t="n">
        <v>0</v>
      </c>
      <c r="I2427" t="n">
        <v>0</v>
      </c>
      <c r="J2427" t="n">
        <v>0</v>
      </c>
      <c r="K2427" t="n">
        <v>0</v>
      </c>
      <c r="L2427" t="n">
        <v>0</v>
      </c>
      <c r="M2427" t="n">
        <v>0</v>
      </c>
      <c r="N2427" t="n">
        <v>0</v>
      </c>
      <c r="O2427" t="n">
        <v>0</v>
      </c>
      <c r="P2427" t="n">
        <v>0</v>
      </c>
      <c r="Q2427" t="n">
        <v>0</v>
      </c>
      <c r="R2427" s="2" t="inlineStr"/>
    </row>
    <row r="2428" ht="15" customHeight="1">
      <c r="A2428" t="inlineStr">
        <is>
          <t>A 26785-2025</t>
        </is>
      </c>
      <c r="B2428" s="1" t="n">
        <v>45810.58408564814</v>
      </c>
      <c r="C2428" s="1" t="n">
        <v>45960</v>
      </c>
      <c r="D2428" t="inlineStr">
        <is>
          <t>VÄSTERNORRLANDS LÄN</t>
        </is>
      </c>
      <c r="E2428" t="inlineStr">
        <is>
          <t>ÖRNSKÖLDSVIK</t>
        </is>
      </c>
      <c r="F2428" t="inlineStr">
        <is>
          <t>Holmen skog AB</t>
        </is>
      </c>
      <c r="G2428" t="n">
        <v>4.7</v>
      </c>
      <c r="H2428" t="n">
        <v>0</v>
      </c>
      <c r="I2428" t="n">
        <v>0</v>
      </c>
      <c r="J2428" t="n">
        <v>0</v>
      </c>
      <c r="K2428" t="n">
        <v>0</v>
      </c>
      <c r="L2428" t="n">
        <v>0</v>
      </c>
      <c r="M2428" t="n">
        <v>0</v>
      </c>
      <c r="N2428" t="n">
        <v>0</v>
      </c>
      <c r="O2428" t="n">
        <v>0</v>
      </c>
      <c r="P2428" t="n">
        <v>0</v>
      </c>
      <c r="Q2428" t="n">
        <v>0</v>
      </c>
      <c r="R2428" s="2" t="inlineStr"/>
    </row>
    <row r="2429" ht="15" customHeight="1">
      <c r="A2429" t="inlineStr">
        <is>
          <t>A 61327-2023</t>
        </is>
      </c>
      <c r="B2429" s="1" t="n">
        <v>45264</v>
      </c>
      <c r="C2429" s="1" t="n">
        <v>45960</v>
      </c>
      <c r="D2429" t="inlineStr">
        <is>
          <t>VÄSTERNORRLANDS LÄN</t>
        </is>
      </c>
      <c r="E2429" t="inlineStr">
        <is>
          <t>ÖRNSKÖLDSVIK</t>
        </is>
      </c>
      <c r="F2429" t="inlineStr">
        <is>
          <t>Övriga Aktiebolag</t>
        </is>
      </c>
      <c r="G2429" t="n">
        <v>4.7</v>
      </c>
      <c r="H2429" t="n">
        <v>0</v>
      </c>
      <c r="I2429" t="n">
        <v>0</v>
      </c>
      <c r="J2429" t="n">
        <v>0</v>
      </c>
      <c r="K2429" t="n">
        <v>0</v>
      </c>
      <c r="L2429" t="n">
        <v>0</v>
      </c>
      <c r="M2429" t="n">
        <v>0</v>
      </c>
      <c r="N2429" t="n">
        <v>0</v>
      </c>
      <c r="O2429" t="n">
        <v>0</v>
      </c>
      <c r="P2429" t="n">
        <v>0</v>
      </c>
      <c r="Q2429" t="n">
        <v>0</v>
      </c>
      <c r="R2429" s="2" t="inlineStr"/>
    </row>
    <row r="2430" ht="15" customHeight="1">
      <c r="A2430" t="inlineStr">
        <is>
          <t>A 26811-2025</t>
        </is>
      </c>
      <c r="B2430" s="1" t="n">
        <v>45810.6196412037</v>
      </c>
      <c r="C2430" s="1" t="n">
        <v>45960</v>
      </c>
      <c r="D2430" t="inlineStr">
        <is>
          <t>VÄSTERNORRLANDS LÄN</t>
        </is>
      </c>
      <c r="E2430" t="inlineStr">
        <is>
          <t>ÖRNSKÖLDSVIK</t>
        </is>
      </c>
      <c r="F2430" t="inlineStr">
        <is>
          <t>Holmen skog AB</t>
        </is>
      </c>
      <c r="G2430" t="n">
        <v>1.4</v>
      </c>
      <c r="H2430" t="n">
        <v>0</v>
      </c>
      <c r="I2430" t="n">
        <v>0</v>
      </c>
      <c r="J2430" t="n">
        <v>0</v>
      </c>
      <c r="K2430" t="n">
        <v>0</v>
      </c>
      <c r="L2430" t="n">
        <v>0</v>
      </c>
      <c r="M2430" t="n">
        <v>0</v>
      </c>
      <c r="N2430" t="n">
        <v>0</v>
      </c>
      <c r="O2430" t="n">
        <v>0</v>
      </c>
      <c r="P2430" t="n">
        <v>0</v>
      </c>
      <c r="Q2430" t="n">
        <v>0</v>
      </c>
      <c r="R2430" s="2" t="inlineStr"/>
    </row>
    <row r="2431" ht="15" customHeight="1">
      <c r="A2431" t="inlineStr">
        <is>
          <t>A 27799-2023</t>
        </is>
      </c>
      <c r="B2431" s="1" t="n">
        <v>45098</v>
      </c>
      <c r="C2431" s="1" t="n">
        <v>45960</v>
      </c>
      <c r="D2431" t="inlineStr">
        <is>
          <t>VÄSTERNORRLANDS LÄN</t>
        </is>
      </c>
      <c r="E2431" t="inlineStr">
        <is>
          <t>ÖRNSKÖLDSVIK</t>
        </is>
      </c>
      <c r="F2431" t="inlineStr">
        <is>
          <t>Holmen skog AB</t>
        </is>
      </c>
      <c r="G2431" t="n">
        <v>10.3</v>
      </c>
      <c r="H2431" t="n">
        <v>0</v>
      </c>
      <c r="I2431" t="n">
        <v>0</v>
      </c>
      <c r="J2431" t="n">
        <v>0</v>
      </c>
      <c r="K2431" t="n">
        <v>0</v>
      </c>
      <c r="L2431" t="n">
        <v>0</v>
      </c>
      <c r="M2431" t="n">
        <v>0</v>
      </c>
      <c r="N2431" t="n">
        <v>0</v>
      </c>
      <c r="O2431" t="n">
        <v>0</v>
      </c>
      <c r="P2431" t="n">
        <v>0</v>
      </c>
      <c r="Q2431" t="n">
        <v>0</v>
      </c>
      <c r="R2431" s="2" t="inlineStr"/>
    </row>
    <row r="2432" ht="15" customHeight="1">
      <c r="A2432" t="inlineStr">
        <is>
          <t>A 27295-2025</t>
        </is>
      </c>
      <c r="B2432" s="1" t="n">
        <v>45812</v>
      </c>
      <c r="C2432" s="1" t="n">
        <v>45960</v>
      </c>
      <c r="D2432" t="inlineStr">
        <is>
          <t>VÄSTERNORRLANDS LÄN</t>
        </is>
      </c>
      <c r="E2432" t="inlineStr">
        <is>
          <t>ÖRNSKÖLDSVIK</t>
        </is>
      </c>
      <c r="F2432" t="inlineStr">
        <is>
          <t>Kommuner</t>
        </is>
      </c>
      <c r="G2432" t="n">
        <v>0.2</v>
      </c>
      <c r="H2432" t="n">
        <v>0</v>
      </c>
      <c r="I2432" t="n">
        <v>0</v>
      </c>
      <c r="J2432" t="n">
        <v>0</v>
      </c>
      <c r="K2432" t="n">
        <v>0</v>
      </c>
      <c r="L2432" t="n">
        <v>0</v>
      </c>
      <c r="M2432" t="n">
        <v>0</v>
      </c>
      <c r="N2432" t="n">
        <v>0</v>
      </c>
      <c r="O2432" t="n">
        <v>0</v>
      </c>
      <c r="P2432" t="n">
        <v>0</v>
      </c>
      <c r="Q2432" t="n">
        <v>0</v>
      </c>
      <c r="R2432" s="2" t="inlineStr"/>
    </row>
    <row r="2433" ht="15" customHeight="1">
      <c r="A2433" t="inlineStr">
        <is>
          <t>A 27156-2025</t>
        </is>
      </c>
      <c r="B2433" s="1" t="n">
        <v>45812.33208333333</v>
      </c>
      <c r="C2433" s="1" t="n">
        <v>45960</v>
      </c>
      <c r="D2433" t="inlineStr">
        <is>
          <t>VÄSTERNORRLANDS LÄN</t>
        </is>
      </c>
      <c r="E2433" t="inlineStr">
        <is>
          <t>ÖRNSKÖLDSVIK</t>
        </is>
      </c>
      <c r="G2433" t="n">
        <v>0.8</v>
      </c>
      <c r="H2433" t="n">
        <v>0</v>
      </c>
      <c r="I2433" t="n">
        <v>0</v>
      </c>
      <c r="J2433" t="n">
        <v>0</v>
      </c>
      <c r="K2433" t="n">
        <v>0</v>
      </c>
      <c r="L2433" t="n">
        <v>0</v>
      </c>
      <c r="M2433" t="n">
        <v>0</v>
      </c>
      <c r="N2433" t="n">
        <v>0</v>
      </c>
      <c r="O2433" t="n">
        <v>0</v>
      </c>
      <c r="P2433" t="n">
        <v>0</v>
      </c>
      <c r="Q2433" t="n">
        <v>0</v>
      </c>
      <c r="R2433" s="2" t="inlineStr"/>
    </row>
    <row r="2434" ht="15" customHeight="1">
      <c r="A2434" t="inlineStr">
        <is>
          <t>A 27368-2025</t>
        </is>
      </c>
      <c r="B2434" s="1" t="n">
        <v>45812.64645833334</v>
      </c>
      <c r="C2434" s="1" t="n">
        <v>45960</v>
      </c>
      <c r="D2434" t="inlineStr">
        <is>
          <t>VÄSTERNORRLANDS LÄN</t>
        </is>
      </c>
      <c r="E2434" t="inlineStr">
        <is>
          <t>ÖRNSKÖLDSVIK</t>
        </is>
      </c>
      <c r="F2434" t="inlineStr">
        <is>
          <t>Holmen skog AB</t>
        </is>
      </c>
      <c r="G2434" t="n">
        <v>3.1</v>
      </c>
      <c r="H2434" t="n">
        <v>0</v>
      </c>
      <c r="I2434" t="n">
        <v>0</v>
      </c>
      <c r="J2434" t="n">
        <v>0</v>
      </c>
      <c r="K2434" t="n">
        <v>0</v>
      </c>
      <c r="L2434" t="n">
        <v>0</v>
      </c>
      <c r="M2434" t="n">
        <v>0</v>
      </c>
      <c r="N2434" t="n">
        <v>0</v>
      </c>
      <c r="O2434" t="n">
        <v>0</v>
      </c>
      <c r="P2434" t="n">
        <v>0</v>
      </c>
      <c r="Q2434" t="n">
        <v>0</v>
      </c>
      <c r="R2434" s="2" t="inlineStr"/>
    </row>
    <row r="2435" ht="15" customHeight="1">
      <c r="A2435" t="inlineStr">
        <is>
          <t>A 27539-2025</t>
        </is>
      </c>
      <c r="B2435" s="1" t="n">
        <v>45813.46053240741</v>
      </c>
      <c r="C2435" s="1" t="n">
        <v>45960</v>
      </c>
      <c r="D2435" t="inlineStr">
        <is>
          <t>VÄSTERNORRLANDS LÄN</t>
        </is>
      </c>
      <c r="E2435" t="inlineStr">
        <is>
          <t>ÖRNSKÖLDSVIK</t>
        </is>
      </c>
      <c r="F2435" t="inlineStr">
        <is>
          <t>Holmen skog AB</t>
        </is>
      </c>
      <c r="G2435" t="n">
        <v>1.7</v>
      </c>
      <c r="H2435" t="n">
        <v>0</v>
      </c>
      <c r="I2435" t="n">
        <v>0</v>
      </c>
      <c r="J2435" t="n">
        <v>0</v>
      </c>
      <c r="K2435" t="n">
        <v>0</v>
      </c>
      <c r="L2435" t="n">
        <v>0</v>
      </c>
      <c r="M2435" t="n">
        <v>0</v>
      </c>
      <c r="N2435" t="n">
        <v>0</v>
      </c>
      <c r="O2435" t="n">
        <v>0</v>
      </c>
      <c r="P2435" t="n">
        <v>0</v>
      </c>
      <c r="Q2435" t="n">
        <v>0</v>
      </c>
      <c r="R2435" s="2" t="inlineStr"/>
    </row>
    <row r="2436" ht="15" customHeight="1">
      <c r="A2436" t="inlineStr">
        <is>
          <t>A 27401-2025</t>
        </is>
      </c>
      <c r="B2436" s="1" t="n">
        <v>45812.71431712963</v>
      </c>
      <c r="C2436" s="1" t="n">
        <v>45960</v>
      </c>
      <c r="D2436" t="inlineStr">
        <is>
          <t>VÄSTERNORRLANDS LÄN</t>
        </is>
      </c>
      <c r="E2436" t="inlineStr">
        <is>
          <t>ÖRNSKÖLDSVIK</t>
        </is>
      </c>
      <c r="G2436" t="n">
        <v>0.3</v>
      </c>
      <c r="H2436" t="n">
        <v>0</v>
      </c>
      <c r="I2436" t="n">
        <v>0</v>
      </c>
      <c r="J2436" t="n">
        <v>0</v>
      </c>
      <c r="K2436" t="n">
        <v>0</v>
      </c>
      <c r="L2436" t="n">
        <v>0</v>
      </c>
      <c r="M2436" t="n">
        <v>0</v>
      </c>
      <c r="N2436" t="n">
        <v>0</v>
      </c>
      <c r="O2436" t="n">
        <v>0</v>
      </c>
      <c r="P2436" t="n">
        <v>0</v>
      </c>
      <c r="Q2436" t="n">
        <v>0</v>
      </c>
      <c r="R2436" s="2" t="inlineStr"/>
    </row>
    <row r="2437" ht="15" customHeight="1">
      <c r="A2437" t="inlineStr">
        <is>
          <t>A 27619-2025</t>
        </is>
      </c>
      <c r="B2437" s="1" t="n">
        <v>45813.54738425926</v>
      </c>
      <c r="C2437" s="1" t="n">
        <v>45960</v>
      </c>
      <c r="D2437" t="inlineStr">
        <is>
          <t>VÄSTERNORRLANDS LÄN</t>
        </is>
      </c>
      <c r="E2437" t="inlineStr">
        <is>
          <t>ÖRNSKÖLDSVIK</t>
        </is>
      </c>
      <c r="G2437" t="n">
        <v>1.7</v>
      </c>
      <c r="H2437" t="n">
        <v>0</v>
      </c>
      <c r="I2437" t="n">
        <v>0</v>
      </c>
      <c r="J2437" t="n">
        <v>0</v>
      </c>
      <c r="K2437" t="n">
        <v>0</v>
      </c>
      <c r="L2437" t="n">
        <v>0</v>
      </c>
      <c r="M2437" t="n">
        <v>0</v>
      </c>
      <c r="N2437" t="n">
        <v>0</v>
      </c>
      <c r="O2437" t="n">
        <v>0</v>
      </c>
      <c r="P2437" t="n">
        <v>0</v>
      </c>
      <c r="Q2437" t="n">
        <v>0</v>
      </c>
      <c r="R2437" s="2" t="inlineStr"/>
    </row>
    <row r="2438" ht="15" customHeight="1">
      <c r="A2438" t="inlineStr">
        <is>
          <t>A 27294-2025</t>
        </is>
      </c>
      <c r="B2438" s="1" t="n">
        <v>45812.56819444444</v>
      </c>
      <c r="C2438" s="1" t="n">
        <v>45960</v>
      </c>
      <c r="D2438" t="inlineStr">
        <is>
          <t>VÄSTERNORRLANDS LÄN</t>
        </is>
      </c>
      <c r="E2438" t="inlineStr">
        <is>
          <t>ÖRNSKÖLDSVIK</t>
        </is>
      </c>
      <c r="F2438" t="inlineStr">
        <is>
          <t>Holmen skog AB</t>
        </is>
      </c>
      <c r="G2438" t="n">
        <v>2.6</v>
      </c>
      <c r="H2438" t="n">
        <v>0</v>
      </c>
      <c r="I2438" t="n">
        <v>0</v>
      </c>
      <c r="J2438" t="n">
        <v>0</v>
      </c>
      <c r="K2438" t="n">
        <v>0</v>
      </c>
      <c r="L2438" t="n">
        <v>0</v>
      </c>
      <c r="M2438" t="n">
        <v>0</v>
      </c>
      <c r="N2438" t="n">
        <v>0</v>
      </c>
      <c r="O2438" t="n">
        <v>0</v>
      </c>
      <c r="P2438" t="n">
        <v>0</v>
      </c>
      <c r="Q2438" t="n">
        <v>0</v>
      </c>
      <c r="R2438" s="2" t="inlineStr"/>
    </row>
    <row r="2439" ht="15" customHeight="1">
      <c r="A2439" t="inlineStr">
        <is>
          <t>A 27893-2025</t>
        </is>
      </c>
      <c r="B2439" s="1" t="n">
        <v>45817.46428240741</v>
      </c>
      <c r="C2439" s="1" t="n">
        <v>45960</v>
      </c>
      <c r="D2439" t="inlineStr">
        <is>
          <t>VÄSTERNORRLANDS LÄN</t>
        </is>
      </c>
      <c r="E2439" t="inlineStr">
        <is>
          <t>ÖRNSKÖLDSVIK</t>
        </is>
      </c>
      <c r="F2439" t="inlineStr">
        <is>
          <t>Holmen skog AB</t>
        </is>
      </c>
      <c r="G2439" t="n">
        <v>9.300000000000001</v>
      </c>
      <c r="H2439" t="n">
        <v>0</v>
      </c>
      <c r="I2439" t="n">
        <v>0</v>
      </c>
      <c r="J2439" t="n">
        <v>0</v>
      </c>
      <c r="K2439" t="n">
        <v>0</v>
      </c>
      <c r="L2439" t="n">
        <v>0</v>
      </c>
      <c r="M2439" t="n">
        <v>0</v>
      </c>
      <c r="N2439" t="n">
        <v>0</v>
      </c>
      <c r="O2439" t="n">
        <v>0</v>
      </c>
      <c r="P2439" t="n">
        <v>0</v>
      </c>
      <c r="Q2439" t="n">
        <v>0</v>
      </c>
      <c r="R2439" s="2" t="inlineStr"/>
    </row>
    <row r="2440" ht="15" customHeight="1">
      <c r="A2440" t="inlineStr">
        <is>
          <t>A 27941-2025</t>
        </is>
      </c>
      <c r="B2440" s="1" t="n">
        <v>45817.50902777778</v>
      </c>
      <c r="C2440" s="1" t="n">
        <v>45960</v>
      </c>
      <c r="D2440" t="inlineStr">
        <is>
          <t>VÄSTERNORRLANDS LÄN</t>
        </is>
      </c>
      <c r="E2440" t="inlineStr">
        <is>
          <t>ÖRNSKÖLDSVIK</t>
        </is>
      </c>
      <c r="F2440" t="inlineStr">
        <is>
          <t>Holmen skog AB</t>
        </is>
      </c>
      <c r="G2440" t="n">
        <v>4.1</v>
      </c>
      <c r="H2440" t="n">
        <v>0</v>
      </c>
      <c r="I2440" t="n">
        <v>0</v>
      </c>
      <c r="J2440" t="n">
        <v>0</v>
      </c>
      <c r="K2440" t="n">
        <v>0</v>
      </c>
      <c r="L2440" t="n">
        <v>0</v>
      </c>
      <c r="M2440" t="n">
        <v>0</v>
      </c>
      <c r="N2440" t="n">
        <v>0</v>
      </c>
      <c r="O2440" t="n">
        <v>0</v>
      </c>
      <c r="P2440" t="n">
        <v>0</v>
      </c>
      <c r="Q2440" t="n">
        <v>0</v>
      </c>
      <c r="R2440" s="2" t="inlineStr"/>
    </row>
    <row r="2441" ht="15" customHeight="1">
      <c r="A2441" t="inlineStr">
        <is>
          <t>A 28045-2025</t>
        </is>
      </c>
      <c r="B2441" s="1" t="n">
        <v>45817.6527662037</v>
      </c>
      <c r="C2441" s="1" t="n">
        <v>45960</v>
      </c>
      <c r="D2441" t="inlineStr">
        <is>
          <t>VÄSTERNORRLANDS LÄN</t>
        </is>
      </c>
      <c r="E2441" t="inlineStr">
        <is>
          <t>ÖRNSKÖLDSVIK</t>
        </is>
      </c>
      <c r="F2441" t="inlineStr">
        <is>
          <t>Holmen skog AB</t>
        </is>
      </c>
      <c r="G2441" t="n">
        <v>0.9</v>
      </c>
      <c r="H2441" t="n">
        <v>0</v>
      </c>
      <c r="I2441" t="n">
        <v>0</v>
      </c>
      <c r="J2441" t="n">
        <v>0</v>
      </c>
      <c r="K2441" t="n">
        <v>0</v>
      </c>
      <c r="L2441" t="n">
        <v>0</v>
      </c>
      <c r="M2441" t="n">
        <v>0</v>
      </c>
      <c r="N2441" t="n">
        <v>0</v>
      </c>
      <c r="O2441" t="n">
        <v>0</v>
      </c>
      <c r="P2441" t="n">
        <v>0</v>
      </c>
      <c r="Q2441" t="n">
        <v>0</v>
      </c>
      <c r="R2441" s="2" t="inlineStr"/>
    </row>
    <row r="2442" ht="15" customHeight="1">
      <c r="A2442" t="inlineStr">
        <is>
          <t>A 26966-2024</t>
        </is>
      </c>
      <c r="B2442" s="1" t="n">
        <v>45471</v>
      </c>
      <c r="C2442" s="1" t="n">
        <v>45960</v>
      </c>
      <c r="D2442" t="inlineStr">
        <is>
          <t>VÄSTERNORRLANDS LÄN</t>
        </is>
      </c>
      <c r="E2442" t="inlineStr">
        <is>
          <t>ÖRNSKÖLDSVIK</t>
        </is>
      </c>
      <c r="F2442" t="inlineStr">
        <is>
          <t>Holmen skog AB</t>
        </is>
      </c>
      <c r="G2442" t="n">
        <v>70.5</v>
      </c>
      <c r="H2442" t="n">
        <v>0</v>
      </c>
      <c r="I2442" t="n">
        <v>0</v>
      </c>
      <c r="J2442" t="n">
        <v>0</v>
      </c>
      <c r="K2442" t="n">
        <v>0</v>
      </c>
      <c r="L2442" t="n">
        <v>0</v>
      </c>
      <c r="M2442" t="n">
        <v>0</v>
      </c>
      <c r="N2442" t="n">
        <v>0</v>
      </c>
      <c r="O2442" t="n">
        <v>0</v>
      </c>
      <c r="P2442" t="n">
        <v>0</v>
      </c>
      <c r="Q2442" t="n">
        <v>0</v>
      </c>
      <c r="R2442" s="2" t="inlineStr"/>
    </row>
    <row r="2443" ht="15" customHeight="1">
      <c r="A2443" t="inlineStr">
        <is>
          <t>A 42492-2024</t>
        </is>
      </c>
      <c r="B2443" s="1" t="n">
        <v>45565</v>
      </c>
      <c r="C2443" s="1" t="n">
        <v>45960</v>
      </c>
      <c r="D2443" t="inlineStr">
        <is>
          <t>VÄSTERNORRLANDS LÄN</t>
        </is>
      </c>
      <c r="E2443" t="inlineStr">
        <is>
          <t>ÖRNSKÖLDSVIK</t>
        </is>
      </c>
      <c r="F2443" t="inlineStr">
        <is>
          <t>Holmen skog AB</t>
        </is>
      </c>
      <c r="G2443" t="n">
        <v>3</v>
      </c>
      <c r="H2443" t="n">
        <v>0</v>
      </c>
      <c r="I2443" t="n">
        <v>0</v>
      </c>
      <c r="J2443" t="n">
        <v>0</v>
      </c>
      <c r="K2443" t="n">
        <v>0</v>
      </c>
      <c r="L2443" t="n">
        <v>0</v>
      </c>
      <c r="M2443" t="n">
        <v>0</v>
      </c>
      <c r="N2443" t="n">
        <v>0</v>
      </c>
      <c r="O2443" t="n">
        <v>0</v>
      </c>
      <c r="P2443" t="n">
        <v>0</v>
      </c>
      <c r="Q2443" t="n">
        <v>0</v>
      </c>
      <c r="R2443" s="2" t="inlineStr"/>
    </row>
    <row r="2444" ht="15" customHeight="1">
      <c r="A2444" t="inlineStr">
        <is>
          <t>A 27985-2025</t>
        </is>
      </c>
      <c r="B2444" s="1" t="n">
        <v>45817.57872685185</v>
      </c>
      <c r="C2444" s="1" t="n">
        <v>45960</v>
      </c>
      <c r="D2444" t="inlineStr">
        <is>
          <t>VÄSTERNORRLANDS LÄN</t>
        </is>
      </c>
      <c r="E2444" t="inlineStr">
        <is>
          <t>ÖRNSKÖLDSVIK</t>
        </is>
      </c>
      <c r="F2444" t="inlineStr">
        <is>
          <t>Holmen skog AB</t>
        </is>
      </c>
      <c r="G2444" t="n">
        <v>4.2</v>
      </c>
      <c r="H2444" t="n">
        <v>0</v>
      </c>
      <c r="I2444" t="n">
        <v>0</v>
      </c>
      <c r="J2444" t="n">
        <v>0</v>
      </c>
      <c r="K2444" t="n">
        <v>0</v>
      </c>
      <c r="L2444" t="n">
        <v>0</v>
      </c>
      <c r="M2444" t="n">
        <v>0</v>
      </c>
      <c r="N2444" t="n">
        <v>0</v>
      </c>
      <c r="O2444" t="n">
        <v>0</v>
      </c>
      <c r="P2444" t="n">
        <v>0</v>
      </c>
      <c r="Q2444" t="n">
        <v>0</v>
      </c>
      <c r="R2444" s="2" t="inlineStr"/>
    </row>
    <row r="2445" ht="15" customHeight="1">
      <c r="A2445" t="inlineStr">
        <is>
          <t>A 18470-2025</t>
        </is>
      </c>
      <c r="B2445" s="1" t="n">
        <v>45762.74412037037</v>
      </c>
      <c r="C2445" s="1" t="n">
        <v>45960</v>
      </c>
      <c r="D2445" t="inlineStr">
        <is>
          <t>VÄSTERNORRLANDS LÄN</t>
        </is>
      </c>
      <c r="E2445" t="inlineStr">
        <is>
          <t>ÖRNSKÖLDSVIK</t>
        </is>
      </c>
      <c r="F2445" t="inlineStr">
        <is>
          <t>Holmen skog AB</t>
        </is>
      </c>
      <c r="G2445" t="n">
        <v>5.7</v>
      </c>
      <c r="H2445" t="n">
        <v>0</v>
      </c>
      <c r="I2445" t="n">
        <v>0</v>
      </c>
      <c r="J2445" t="n">
        <v>0</v>
      </c>
      <c r="K2445" t="n">
        <v>0</v>
      </c>
      <c r="L2445" t="n">
        <v>0</v>
      </c>
      <c r="M2445" t="n">
        <v>0</v>
      </c>
      <c r="N2445" t="n">
        <v>0</v>
      </c>
      <c r="O2445" t="n">
        <v>0</v>
      </c>
      <c r="P2445" t="n">
        <v>0</v>
      </c>
      <c r="Q2445" t="n">
        <v>0</v>
      </c>
      <c r="R2445" s="2" t="inlineStr"/>
    </row>
    <row r="2446" ht="15" customHeight="1">
      <c r="A2446" t="inlineStr">
        <is>
          <t>A 15449-2025</t>
        </is>
      </c>
      <c r="B2446" s="1" t="n">
        <v>45747.48884259259</v>
      </c>
      <c r="C2446" s="1" t="n">
        <v>45960</v>
      </c>
      <c r="D2446" t="inlineStr">
        <is>
          <t>VÄSTERNORRLANDS LÄN</t>
        </is>
      </c>
      <c r="E2446" t="inlineStr">
        <is>
          <t>ÖRNSKÖLDSVIK</t>
        </is>
      </c>
      <c r="F2446" t="inlineStr">
        <is>
          <t>Holmen skog AB</t>
        </is>
      </c>
      <c r="G2446" t="n">
        <v>0.8</v>
      </c>
      <c r="H2446" t="n">
        <v>0</v>
      </c>
      <c r="I2446" t="n">
        <v>0</v>
      </c>
      <c r="J2446" t="n">
        <v>0</v>
      </c>
      <c r="K2446" t="n">
        <v>0</v>
      </c>
      <c r="L2446" t="n">
        <v>0</v>
      </c>
      <c r="M2446" t="n">
        <v>0</v>
      </c>
      <c r="N2446" t="n">
        <v>0</v>
      </c>
      <c r="O2446" t="n">
        <v>0</v>
      </c>
      <c r="P2446" t="n">
        <v>0</v>
      </c>
      <c r="Q2446" t="n">
        <v>0</v>
      </c>
      <c r="R2446" s="2" t="inlineStr"/>
    </row>
    <row r="2447" ht="15" customHeight="1">
      <c r="A2447" t="inlineStr">
        <is>
          <t>A 28509-2025</t>
        </is>
      </c>
      <c r="B2447" s="1" t="n">
        <v>45818</v>
      </c>
      <c r="C2447" s="1" t="n">
        <v>45960</v>
      </c>
      <c r="D2447" t="inlineStr">
        <is>
          <t>VÄSTERNORRLANDS LÄN</t>
        </is>
      </c>
      <c r="E2447" t="inlineStr">
        <is>
          <t>ÖRNSKÖLDSVIK</t>
        </is>
      </c>
      <c r="G2447" t="n">
        <v>0.4</v>
      </c>
      <c r="H2447" t="n">
        <v>0</v>
      </c>
      <c r="I2447" t="n">
        <v>0</v>
      </c>
      <c r="J2447" t="n">
        <v>0</v>
      </c>
      <c r="K2447" t="n">
        <v>0</v>
      </c>
      <c r="L2447" t="n">
        <v>0</v>
      </c>
      <c r="M2447" t="n">
        <v>0</v>
      </c>
      <c r="N2447" t="n">
        <v>0</v>
      </c>
      <c r="O2447" t="n">
        <v>0</v>
      </c>
      <c r="P2447" t="n">
        <v>0</v>
      </c>
      <c r="Q2447" t="n">
        <v>0</v>
      </c>
      <c r="R2447" s="2" t="inlineStr"/>
    </row>
    <row r="2448" ht="15" customHeight="1">
      <c r="A2448" t="inlineStr">
        <is>
          <t>A 28146-2025</t>
        </is>
      </c>
      <c r="B2448" s="1" t="n">
        <v>45818</v>
      </c>
      <c r="C2448" s="1" t="n">
        <v>45960</v>
      </c>
      <c r="D2448" t="inlineStr">
        <is>
          <t>VÄSTERNORRLANDS LÄN</t>
        </is>
      </c>
      <c r="E2448" t="inlineStr">
        <is>
          <t>ÖRNSKÖLDSVIK</t>
        </is>
      </c>
      <c r="F2448" t="inlineStr">
        <is>
          <t>SCA</t>
        </is>
      </c>
      <c r="G2448" t="n">
        <v>1.2</v>
      </c>
      <c r="H2448" t="n">
        <v>0</v>
      </c>
      <c r="I2448" t="n">
        <v>0</v>
      </c>
      <c r="J2448" t="n">
        <v>0</v>
      </c>
      <c r="K2448" t="n">
        <v>0</v>
      </c>
      <c r="L2448" t="n">
        <v>0</v>
      </c>
      <c r="M2448" t="n">
        <v>0</v>
      </c>
      <c r="N2448" t="n">
        <v>0</v>
      </c>
      <c r="O2448" t="n">
        <v>0</v>
      </c>
      <c r="P2448" t="n">
        <v>0</v>
      </c>
      <c r="Q2448" t="n">
        <v>0</v>
      </c>
      <c r="R2448" s="2" t="inlineStr"/>
    </row>
    <row r="2449" ht="15" customHeight="1">
      <c r="A2449" t="inlineStr">
        <is>
          <t>A 28480-2025</t>
        </is>
      </c>
      <c r="B2449" s="1" t="n">
        <v>45819</v>
      </c>
      <c r="C2449" s="1" t="n">
        <v>45960</v>
      </c>
      <c r="D2449" t="inlineStr">
        <is>
          <t>VÄSTERNORRLANDS LÄN</t>
        </is>
      </c>
      <c r="E2449" t="inlineStr">
        <is>
          <t>ÖRNSKÖLDSVIK</t>
        </is>
      </c>
      <c r="G2449" t="n">
        <v>13.4</v>
      </c>
      <c r="H2449" t="n">
        <v>0</v>
      </c>
      <c r="I2449" t="n">
        <v>0</v>
      </c>
      <c r="J2449" t="n">
        <v>0</v>
      </c>
      <c r="K2449" t="n">
        <v>0</v>
      </c>
      <c r="L2449" t="n">
        <v>0</v>
      </c>
      <c r="M2449" t="n">
        <v>0</v>
      </c>
      <c r="N2449" t="n">
        <v>0</v>
      </c>
      <c r="O2449" t="n">
        <v>0</v>
      </c>
      <c r="P2449" t="n">
        <v>0</v>
      </c>
      <c r="Q2449" t="n">
        <v>0</v>
      </c>
      <c r="R2449" s="2" t="inlineStr"/>
    </row>
    <row r="2450" ht="15" customHeight="1">
      <c r="A2450" t="inlineStr">
        <is>
          <t>A 28527-2025</t>
        </is>
      </c>
      <c r="B2450" s="1" t="n">
        <v>45819.49798611111</v>
      </c>
      <c r="C2450" s="1" t="n">
        <v>45960</v>
      </c>
      <c r="D2450" t="inlineStr">
        <is>
          <t>VÄSTERNORRLANDS LÄN</t>
        </is>
      </c>
      <c r="E2450" t="inlineStr">
        <is>
          <t>ÖRNSKÖLDSVIK</t>
        </is>
      </c>
      <c r="G2450" t="n">
        <v>13.4</v>
      </c>
      <c r="H2450" t="n">
        <v>0</v>
      </c>
      <c r="I2450" t="n">
        <v>0</v>
      </c>
      <c r="J2450" t="n">
        <v>0</v>
      </c>
      <c r="K2450" t="n">
        <v>0</v>
      </c>
      <c r="L2450" t="n">
        <v>0</v>
      </c>
      <c r="M2450" t="n">
        <v>0</v>
      </c>
      <c r="N2450" t="n">
        <v>0</v>
      </c>
      <c r="O2450" t="n">
        <v>0</v>
      </c>
      <c r="P2450" t="n">
        <v>0</v>
      </c>
      <c r="Q2450" t="n">
        <v>0</v>
      </c>
      <c r="R2450" s="2" t="inlineStr"/>
    </row>
    <row r="2451" ht="15" customHeight="1">
      <c r="A2451" t="inlineStr">
        <is>
          <t>A 28166-2025</t>
        </is>
      </c>
      <c r="B2451" s="1" t="n">
        <v>45818.37241898148</v>
      </c>
      <c r="C2451" s="1" t="n">
        <v>45960</v>
      </c>
      <c r="D2451" t="inlineStr">
        <is>
          <t>VÄSTERNORRLANDS LÄN</t>
        </is>
      </c>
      <c r="E2451" t="inlineStr">
        <is>
          <t>ÖRNSKÖLDSVIK</t>
        </is>
      </c>
      <c r="F2451" t="inlineStr">
        <is>
          <t>Holmen skog AB</t>
        </is>
      </c>
      <c r="G2451" t="n">
        <v>2.5</v>
      </c>
      <c r="H2451" t="n">
        <v>0</v>
      </c>
      <c r="I2451" t="n">
        <v>0</v>
      </c>
      <c r="J2451" t="n">
        <v>0</v>
      </c>
      <c r="K2451" t="n">
        <v>0</v>
      </c>
      <c r="L2451" t="n">
        <v>0</v>
      </c>
      <c r="M2451" t="n">
        <v>0</v>
      </c>
      <c r="N2451" t="n">
        <v>0</v>
      </c>
      <c r="O2451" t="n">
        <v>0</v>
      </c>
      <c r="P2451" t="n">
        <v>0</v>
      </c>
      <c r="Q2451" t="n">
        <v>0</v>
      </c>
      <c r="R2451" s="2" t="inlineStr"/>
    </row>
    <row r="2452" ht="15" customHeight="1">
      <c r="A2452" t="inlineStr">
        <is>
          <t>A 28517-2025</t>
        </is>
      </c>
      <c r="B2452" s="1" t="n">
        <v>45819.48409722222</v>
      </c>
      <c r="C2452" s="1" t="n">
        <v>45960</v>
      </c>
      <c r="D2452" t="inlineStr">
        <is>
          <t>VÄSTERNORRLANDS LÄN</t>
        </is>
      </c>
      <c r="E2452" t="inlineStr">
        <is>
          <t>ÖRNSKÖLDSVIK</t>
        </is>
      </c>
      <c r="G2452" t="n">
        <v>0.5</v>
      </c>
      <c r="H2452" t="n">
        <v>0</v>
      </c>
      <c r="I2452" t="n">
        <v>0</v>
      </c>
      <c r="J2452" t="n">
        <v>0</v>
      </c>
      <c r="K2452" t="n">
        <v>0</v>
      </c>
      <c r="L2452" t="n">
        <v>0</v>
      </c>
      <c r="M2452" t="n">
        <v>0</v>
      </c>
      <c r="N2452" t="n">
        <v>0</v>
      </c>
      <c r="O2452" t="n">
        <v>0</v>
      </c>
      <c r="P2452" t="n">
        <v>0</v>
      </c>
      <c r="Q2452" t="n">
        <v>0</v>
      </c>
      <c r="R2452" s="2" t="inlineStr"/>
    </row>
    <row r="2453" ht="15" customHeight="1">
      <c r="A2453" t="inlineStr">
        <is>
          <t>A 55972-2024</t>
        </is>
      </c>
      <c r="B2453" s="1" t="n">
        <v>45623.65508101852</v>
      </c>
      <c r="C2453" s="1" t="n">
        <v>45960</v>
      </c>
      <c r="D2453" t="inlineStr">
        <is>
          <t>VÄSTERNORRLANDS LÄN</t>
        </is>
      </c>
      <c r="E2453" t="inlineStr">
        <is>
          <t>ÖRNSKÖLDSVIK</t>
        </is>
      </c>
      <c r="G2453" t="n">
        <v>2.2</v>
      </c>
      <c r="H2453" t="n">
        <v>0</v>
      </c>
      <c r="I2453" t="n">
        <v>0</v>
      </c>
      <c r="J2453" t="n">
        <v>0</v>
      </c>
      <c r="K2453" t="n">
        <v>0</v>
      </c>
      <c r="L2453" t="n">
        <v>0</v>
      </c>
      <c r="M2453" t="n">
        <v>0</v>
      </c>
      <c r="N2453" t="n">
        <v>0</v>
      </c>
      <c r="O2453" t="n">
        <v>0</v>
      </c>
      <c r="P2453" t="n">
        <v>0</v>
      </c>
      <c r="Q2453" t="n">
        <v>0</v>
      </c>
      <c r="R2453" s="2" t="inlineStr"/>
    </row>
    <row r="2454" ht="15" customHeight="1">
      <c r="A2454" t="inlineStr">
        <is>
          <t>A 28371-2025</t>
        </is>
      </c>
      <c r="B2454" s="1" t="n">
        <v>45818</v>
      </c>
      <c r="C2454" s="1" t="n">
        <v>45960</v>
      </c>
      <c r="D2454" t="inlineStr">
        <is>
          <t>VÄSTERNORRLANDS LÄN</t>
        </is>
      </c>
      <c r="E2454" t="inlineStr">
        <is>
          <t>ÖRNSKÖLDSVIK</t>
        </is>
      </c>
      <c r="G2454" t="n">
        <v>1.2</v>
      </c>
      <c r="H2454" t="n">
        <v>0</v>
      </c>
      <c r="I2454" t="n">
        <v>0</v>
      </c>
      <c r="J2454" t="n">
        <v>0</v>
      </c>
      <c r="K2454" t="n">
        <v>0</v>
      </c>
      <c r="L2454" t="n">
        <v>0</v>
      </c>
      <c r="M2454" t="n">
        <v>0</v>
      </c>
      <c r="N2454" t="n">
        <v>0</v>
      </c>
      <c r="O2454" t="n">
        <v>0</v>
      </c>
      <c r="P2454" t="n">
        <v>0</v>
      </c>
      <c r="Q2454" t="n">
        <v>0</v>
      </c>
      <c r="R2454" s="2" t="inlineStr"/>
    </row>
    <row r="2455" ht="15" customHeight="1">
      <c r="A2455" t="inlineStr">
        <is>
          <t>A 28501-2025</t>
        </is>
      </c>
      <c r="B2455" s="1" t="n">
        <v>45819.47229166667</v>
      </c>
      <c r="C2455" s="1" t="n">
        <v>45960</v>
      </c>
      <c r="D2455" t="inlineStr">
        <is>
          <t>VÄSTERNORRLANDS LÄN</t>
        </is>
      </c>
      <c r="E2455" t="inlineStr">
        <is>
          <t>ÖRNSKÖLDSVIK</t>
        </is>
      </c>
      <c r="G2455" t="n">
        <v>1.4</v>
      </c>
      <c r="H2455" t="n">
        <v>0</v>
      </c>
      <c r="I2455" t="n">
        <v>0</v>
      </c>
      <c r="J2455" t="n">
        <v>0</v>
      </c>
      <c r="K2455" t="n">
        <v>0</v>
      </c>
      <c r="L2455" t="n">
        <v>0</v>
      </c>
      <c r="M2455" t="n">
        <v>0</v>
      </c>
      <c r="N2455" t="n">
        <v>0</v>
      </c>
      <c r="O2455" t="n">
        <v>0</v>
      </c>
      <c r="P2455" t="n">
        <v>0</v>
      </c>
      <c r="Q2455" t="n">
        <v>0</v>
      </c>
      <c r="R2455" s="2" t="inlineStr"/>
    </row>
    <row r="2456" ht="15" customHeight="1">
      <c r="A2456" t="inlineStr">
        <is>
          <t>A 28513-2025</t>
        </is>
      </c>
      <c r="B2456" s="1" t="n">
        <v>45819.48123842593</v>
      </c>
      <c r="C2456" s="1" t="n">
        <v>45960</v>
      </c>
      <c r="D2456" t="inlineStr">
        <is>
          <t>VÄSTERNORRLANDS LÄN</t>
        </is>
      </c>
      <c r="E2456" t="inlineStr">
        <is>
          <t>ÖRNSKÖLDSVIK</t>
        </is>
      </c>
      <c r="G2456" t="n">
        <v>0.6</v>
      </c>
      <c r="H2456" t="n">
        <v>0</v>
      </c>
      <c r="I2456" t="n">
        <v>0</v>
      </c>
      <c r="J2456" t="n">
        <v>0</v>
      </c>
      <c r="K2456" t="n">
        <v>0</v>
      </c>
      <c r="L2456" t="n">
        <v>0</v>
      </c>
      <c r="M2456" t="n">
        <v>0</v>
      </c>
      <c r="N2456" t="n">
        <v>0</v>
      </c>
      <c r="O2456" t="n">
        <v>0</v>
      </c>
      <c r="P2456" t="n">
        <v>0</v>
      </c>
      <c r="Q2456" t="n">
        <v>0</v>
      </c>
      <c r="R2456" s="2" t="inlineStr"/>
    </row>
    <row r="2457" ht="15" customHeight="1">
      <c r="A2457" t="inlineStr">
        <is>
          <t>A 28983-2025</t>
        </is>
      </c>
      <c r="B2457" s="1" t="n">
        <v>45821.36771990741</v>
      </c>
      <c r="C2457" s="1" t="n">
        <v>45960</v>
      </c>
      <c r="D2457" t="inlineStr">
        <is>
          <t>VÄSTERNORRLANDS LÄN</t>
        </is>
      </c>
      <c r="E2457" t="inlineStr">
        <is>
          <t>ÖRNSKÖLDSVIK</t>
        </is>
      </c>
      <c r="F2457" t="inlineStr">
        <is>
          <t>Holmen skog AB</t>
        </is>
      </c>
      <c r="G2457" t="n">
        <v>3.9</v>
      </c>
      <c r="H2457" t="n">
        <v>0</v>
      </c>
      <c r="I2457" t="n">
        <v>0</v>
      </c>
      <c r="J2457" t="n">
        <v>0</v>
      </c>
      <c r="K2457" t="n">
        <v>0</v>
      </c>
      <c r="L2457" t="n">
        <v>0</v>
      </c>
      <c r="M2457" t="n">
        <v>0</v>
      </c>
      <c r="N2457" t="n">
        <v>0</v>
      </c>
      <c r="O2457" t="n">
        <v>0</v>
      </c>
      <c r="P2457" t="n">
        <v>0</v>
      </c>
      <c r="Q2457" t="n">
        <v>0</v>
      </c>
      <c r="R2457" s="2" t="inlineStr"/>
    </row>
    <row r="2458" ht="15" customHeight="1">
      <c r="A2458" t="inlineStr">
        <is>
          <t>A 28883-2025</t>
        </is>
      </c>
      <c r="B2458" s="1" t="n">
        <v>45820.62614583333</v>
      </c>
      <c r="C2458" s="1" t="n">
        <v>45960</v>
      </c>
      <c r="D2458" t="inlineStr">
        <is>
          <t>VÄSTERNORRLANDS LÄN</t>
        </is>
      </c>
      <c r="E2458" t="inlineStr">
        <is>
          <t>ÖRNSKÖLDSVIK</t>
        </is>
      </c>
      <c r="G2458" t="n">
        <v>1.2</v>
      </c>
      <c r="H2458" t="n">
        <v>0</v>
      </c>
      <c r="I2458" t="n">
        <v>0</v>
      </c>
      <c r="J2458" t="n">
        <v>0</v>
      </c>
      <c r="K2458" t="n">
        <v>0</v>
      </c>
      <c r="L2458" t="n">
        <v>0</v>
      </c>
      <c r="M2458" t="n">
        <v>0</v>
      </c>
      <c r="N2458" t="n">
        <v>0</v>
      </c>
      <c r="O2458" t="n">
        <v>0</v>
      </c>
      <c r="P2458" t="n">
        <v>0</v>
      </c>
      <c r="Q2458" t="n">
        <v>0</v>
      </c>
      <c r="R2458" s="2" t="inlineStr"/>
    </row>
    <row r="2459" ht="15" customHeight="1">
      <c r="A2459" t="inlineStr">
        <is>
          <t>A 28788-2025</t>
        </is>
      </c>
      <c r="B2459" s="1" t="n">
        <v>45820.46898148148</v>
      </c>
      <c r="C2459" s="1" t="n">
        <v>45960</v>
      </c>
      <c r="D2459" t="inlineStr">
        <is>
          <t>VÄSTERNORRLANDS LÄN</t>
        </is>
      </c>
      <c r="E2459" t="inlineStr">
        <is>
          <t>ÖRNSKÖLDSVIK</t>
        </is>
      </c>
      <c r="F2459" t="inlineStr">
        <is>
          <t>Holmen skog AB</t>
        </is>
      </c>
      <c r="G2459" t="n">
        <v>2.4</v>
      </c>
      <c r="H2459" t="n">
        <v>0</v>
      </c>
      <c r="I2459" t="n">
        <v>0</v>
      </c>
      <c r="J2459" t="n">
        <v>0</v>
      </c>
      <c r="K2459" t="n">
        <v>0</v>
      </c>
      <c r="L2459" t="n">
        <v>0</v>
      </c>
      <c r="M2459" t="n">
        <v>0</v>
      </c>
      <c r="N2459" t="n">
        <v>0</v>
      </c>
      <c r="O2459" t="n">
        <v>0</v>
      </c>
      <c r="P2459" t="n">
        <v>0</v>
      </c>
      <c r="Q2459" t="n">
        <v>0</v>
      </c>
      <c r="R2459" s="2" t="inlineStr"/>
    </row>
    <row r="2460" ht="15" customHeight="1">
      <c r="A2460" t="inlineStr">
        <is>
          <t>A 28707-2025</t>
        </is>
      </c>
      <c r="B2460" s="1" t="n">
        <v>45820.31575231482</v>
      </c>
      <c r="C2460" s="1" t="n">
        <v>45960</v>
      </c>
      <c r="D2460" t="inlineStr">
        <is>
          <t>VÄSTERNORRLANDS LÄN</t>
        </is>
      </c>
      <c r="E2460" t="inlineStr">
        <is>
          <t>ÖRNSKÖLDSVIK</t>
        </is>
      </c>
      <c r="F2460" t="inlineStr">
        <is>
          <t>Holmen skog AB</t>
        </is>
      </c>
      <c r="G2460" t="n">
        <v>1</v>
      </c>
      <c r="H2460" t="n">
        <v>0</v>
      </c>
      <c r="I2460" t="n">
        <v>0</v>
      </c>
      <c r="J2460" t="n">
        <v>0</v>
      </c>
      <c r="K2460" t="n">
        <v>0</v>
      </c>
      <c r="L2460" t="n">
        <v>0</v>
      </c>
      <c r="M2460" t="n">
        <v>0</v>
      </c>
      <c r="N2460" t="n">
        <v>0</v>
      </c>
      <c r="O2460" t="n">
        <v>0</v>
      </c>
      <c r="P2460" t="n">
        <v>0</v>
      </c>
      <c r="Q2460" t="n">
        <v>0</v>
      </c>
      <c r="R2460" s="2" t="inlineStr"/>
    </row>
    <row r="2461" ht="15" customHeight="1">
      <c r="A2461" t="inlineStr">
        <is>
          <t>A 28799-2025</t>
        </is>
      </c>
      <c r="B2461" s="1" t="n">
        <v>45820.48527777778</v>
      </c>
      <c r="C2461" s="1" t="n">
        <v>45960</v>
      </c>
      <c r="D2461" t="inlineStr">
        <is>
          <t>VÄSTERNORRLANDS LÄN</t>
        </is>
      </c>
      <c r="E2461" t="inlineStr">
        <is>
          <t>ÖRNSKÖLDSVIK</t>
        </is>
      </c>
      <c r="F2461" t="inlineStr">
        <is>
          <t>Holmen skog AB</t>
        </is>
      </c>
      <c r="G2461" t="n">
        <v>4</v>
      </c>
      <c r="H2461" t="n">
        <v>0</v>
      </c>
      <c r="I2461" t="n">
        <v>0</v>
      </c>
      <c r="J2461" t="n">
        <v>0</v>
      </c>
      <c r="K2461" t="n">
        <v>0</v>
      </c>
      <c r="L2461" t="n">
        <v>0</v>
      </c>
      <c r="M2461" t="n">
        <v>0</v>
      </c>
      <c r="N2461" t="n">
        <v>0</v>
      </c>
      <c r="O2461" t="n">
        <v>0</v>
      </c>
      <c r="P2461" t="n">
        <v>0</v>
      </c>
      <c r="Q2461" t="n">
        <v>0</v>
      </c>
      <c r="R2461" s="2" t="inlineStr"/>
    </row>
    <row r="2462" ht="15" customHeight="1">
      <c r="A2462" t="inlineStr">
        <is>
          <t>A 28901-2025</t>
        </is>
      </c>
      <c r="B2462" s="1" t="n">
        <v>45820.64157407408</v>
      </c>
      <c r="C2462" s="1" t="n">
        <v>45960</v>
      </c>
      <c r="D2462" t="inlineStr">
        <is>
          <t>VÄSTERNORRLANDS LÄN</t>
        </is>
      </c>
      <c r="E2462" t="inlineStr">
        <is>
          <t>ÖRNSKÖLDSVIK</t>
        </is>
      </c>
      <c r="G2462" t="n">
        <v>1.4</v>
      </c>
      <c r="H2462" t="n">
        <v>0</v>
      </c>
      <c r="I2462" t="n">
        <v>0</v>
      </c>
      <c r="J2462" t="n">
        <v>0</v>
      </c>
      <c r="K2462" t="n">
        <v>0</v>
      </c>
      <c r="L2462" t="n">
        <v>0</v>
      </c>
      <c r="M2462" t="n">
        <v>0</v>
      </c>
      <c r="N2462" t="n">
        <v>0</v>
      </c>
      <c r="O2462" t="n">
        <v>0</v>
      </c>
      <c r="P2462" t="n">
        <v>0</v>
      </c>
      <c r="Q2462" t="n">
        <v>0</v>
      </c>
      <c r="R2462" s="2" t="inlineStr"/>
    </row>
    <row r="2463" ht="15" customHeight="1">
      <c r="A2463" t="inlineStr">
        <is>
          <t>A 29044-2025</t>
        </is>
      </c>
      <c r="B2463" s="1" t="n">
        <v>45821.45762731481</v>
      </c>
      <c r="C2463" s="1" t="n">
        <v>45960</v>
      </c>
      <c r="D2463" t="inlineStr">
        <is>
          <t>VÄSTERNORRLANDS LÄN</t>
        </is>
      </c>
      <c r="E2463" t="inlineStr">
        <is>
          <t>ÖRNSKÖLDSVIK</t>
        </is>
      </c>
      <c r="F2463" t="inlineStr">
        <is>
          <t>Holmen skog AB</t>
        </is>
      </c>
      <c r="G2463" t="n">
        <v>2</v>
      </c>
      <c r="H2463" t="n">
        <v>0</v>
      </c>
      <c r="I2463" t="n">
        <v>0</v>
      </c>
      <c r="J2463" t="n">
        <v>0</v>
      </c>
      <c r="K2463" t="n">
        <v>0</v>
      </c>
      <c r="L2463" t="n">
        <v>0</v>
      </c>
      <c r="M2463" t="n">
        <v>0</v>
      </c>
      <c r="N2463" t="n">
        <v>0</v>
      </c>
      <c r="O2463" t="n">
        <v>0</v>
      </c>
      <c r="P2463" t="n">
        <v>0</v>
      </c>
      <c r="Q2463" t="n">
        <v>0</v>
      </c>
      <c r="R2463" s="2" t="inlineStr"/>
    </row>
    <row r="2464" ht="15" customHeight="1">
      <c r="A2464" t="inlineStr">
        <is>
          <t>A 29050-2025</t>
        </is>
      </c>
      <c r="B2464" s="1" t="n">
        <v>45821.46311342593</v>
      </c>
      <c r="C2464" s="1" t="n">
        <v>45960</v>
      </c>
      <c r="D2464" t="inlineStr">
        <is>
          <t>VÄSTERNORRLANDS LÄN</t>
        </is>
      </c>
      <c r="E2464" t="inlineStr">
        <is>
          <t>ÖRNSKÖLDSVIK</t>
        </is>
      </c>
      <c r="F2464" t="inlineStr">
        <is>
          <t>Holmen skog AB</t>
        </is>
      </c>
      <c r="G2464" t="n">
        <v>8.1</v>
      </c>
      <c r="H2464" t="n">
        <v>0</v>
      </c>
      <c r="I2464" t="n">
        <v>0</v>
      </c>
      <c r="J2464" t="n">
        <v>0</v>
      </c>
      <c r="K2464" t="n">
        <v>0</v>
      </c>
      <c r="L2464" t="n">
        <v>0</v>
      </c>
      <c r="M2464" t="n">
        <v>0</v>
      </c>
      <c r="N2464" t="n">
        <v>0</v>
      </c>
      <c r="O2464" t="n">
        <v>0</v>
      </c>
      <c r="P2464" t="n">
        <v>0</v>
      </c>
      <c r="Q2464" t="n">
        <v>0</v>
      </c>
      <c r="R2464" s="2" t="inlineStr"/>
    </row>
    <row r="2465" ht="15" customHeight="1">
      <c r="A2465" t="inlineStr">
        <is>
          <t>A 24505-2025</t>
        </is>
      </c>
      <c r="B2465" s="1" t="n">
        <v>45798</v>
      </c>
      <c r="C2465" s="1" t="n">
        <v>45960</v>
      </c>
      <c r="D2465" t="inlineStr">
        <is>
          <t>VÄSTERNORRLANDS LÄN</t>
        </is>
      </c>
      <c r="E2465" t="inlineStr">
        <is>
          <t>ÖRNSKÖLDSVIK</t>
        </is>
      </c>
      <c r="G2465" t="n">
        <v>1.2</v>
      </c>
      <c r="H2465" t="n">
        <v>0</v>
      </c>
      <c r="I2465" t="n">
        <v>0</v>
      </c>
      <c r="J2465" t="n">
        <v>0</v>
      </c>
      <c r="K2465" t="n">
        <v>0</v>
      </c>
      <c r="L2465" t="n">
        <v>0</v>
      </c>
      <c r="M2465" t="n">
        <v>0</v>
      </c>
      <c r="N2465" t="n">
        <v>0</v>
      </c>
      <c r="O2465" t="n">
        <v>0</v>
      </c>
      <c r="P2465" t="n">
        <v>0</v>
      </c>
      <c r="Q2465" t="n">
        <v>0</v>
      </c>
      <c r="R2465" s="2" t="inlineStr"/>
    </row>
    <row r="2466" ht="15" customHeight="1">
      <c r="A2466" t="inlineStr">
        <is>
          <t>A 29006-2025</t>
        </is>
      </c>
      <c r="B2466" s="1" t="n">
        <v>45821.39673611111</v>
      </c>
      <c r="C2466" s="1" t="n">
        <v>45960</v>
      </c>
      <c r="D2466" t="inlineStr">
        <is>
          <t>VÄSTERNORRLANDS LÄN</t>
        </is>
      </c>
      <c r="E2466" t="inlineStr">
        <is>
          <t>ÖRNSKÖLDSVIK</t>
        </is>
      </c>
      <c r="F2466" t="inlineStr">
        <is>
          <t>Holmen skog AB</t>
        </is>
      </c>
      <c r="G2466" t="n">
        <v>2.2</v>
      </c>
      <c r="H2466" t="n">
        <v>0</v>
      </c>
      <c r="I2466" t="n">
        <v>0</v>
      </c>
      <c r="J2466" t="n">
        <v>0</v>
      </c>
      <c r="K2466" t="n">
        <v>0</v>
      </c>
      <c r="L2466" t="n">
        <v>0</v>
      </c>
      <c r="M2466" t="n">
        <v>0</v>
      </c>
      <c r="N2466" t="n">
        <v>0</v>
      </c>
      <c r="O2466" t="n">
        <v>0</v>
      </c>
      <c r="P2466" t="n">
        <v>0</v>
      </c>
      <c r="Q2466" t="n">
        <v>0</v>
      </c>
      <c r="R2466" s="2" t="inlineStr"/>
    </row>
    <row r="2467" ht="15" customHeight="1">
      <c r="A2467" t="inlineStr">
        <is>
          <t>A 29058-2025</t>
        </is>
      </c>
      <c r="B2467" s="1" t="n">
        <v>45821.48121527778</v>
      </c>
      <c r="C2467" s="1" t="n">
        <v>45960</v>
      </c>
      <c r="D2467" t="inlineStr">
        <is>
          <t>VÄSTERNORRLANDS LÄN</t>
        </is>
      </c>
      <c r="E2467" t="inlineStr">
        <is>
          <t>ÖRNSKÖLDSVIK</t>
        </is>
      </c>
      <c r="F2467" t="inlineStr">
        <is>
          <t>Holmen skog AB</t>
        </is>
      </c>
      <c r="G2467" t="n">
        <v>2.1</v>
      </c>
      <c r="H2467" t="n">
        <v>0</v>
      </c>
      <c r="I2467" t="n">
        <v>0</v>
      </c>
      <c r="J2467" t="n">
        <v>0</v>
      </c>
      <c r="K2467" t="n">
        <v>0</v>
      </c>
      <c r="L2467" t="n">
        <v>0</v>
      </c>
      <c r="M2467" t="n">
        <v>0</v>
      </c>
      <c r="N2467" t="n">
        <v>0</v>
      </c>
      <c r="O2467" t="n">
        <v>0</v>
      </c>
      <c r="P2467" t="n">
        <v>0</v>
      </c>
      <c r="Q2467" t="n">
        <v>0</v>
      </c>
      <c r="R2467" s="2" t="inlineStr"/>
    </row>
    <row r="2468" ht="15" customHeight="1">
      <c r="A2468" t="inlineStr">
        <is>
          <t>A 28769-2025</t>
        </is>
      </c>
      <c r="B2468" s="1" t="n">
        <v>45820.43233796296</v>
      </c>
      <c r="C2468" s="1" t="n">
        <v>45960</v>
      </c>
      <c r="D2468" t="inlineStr">
        <is>
          <t>VÄSTERNORRLANDS LÄN</t>
        </is>
      </c>
      <c r="E2468" t="inlineStr">
        <is>
          <t>ÖRNSKÖLDSVIK</t>
        </is>
      </c>
      <c r="G2468" t="n">
        <v>2</v>
      </c>
      <c r="H2468" t="n">
        <v>0</v>
      </c>
      <c r="I2468" t="n">
        <v>0</v>
      </c>
      <c r="J2468" t="n">
        <v>0</v>
      </c>
      <c r="K2468" t="n">
        <v>0</v>
      </c>
      <c r="L2468" t="n">
        <v>0</v>
      </c>
      <c r="M2468" t="n">
        <v>0</v>
      </c>
      <c r="N2468" t="n">
        <v>0</v>
      </c>
      <c r="O2468" t="n">
        <v>0</v>
      </c>
      <c r="P2468" t="n">
        <v>0</v>
      </c>
      <c r="Q2468" t="n">
        <v>0</v>
      </c>
      <c r="R2468" s="2" t="inlineStr"/>
    </row>
    <row r="2469" ht="15" customHeight="1">
      <c r="A2469" t="inlineStr">
        <is>
          <t>A 29564-2025</t>
        </is>
      </c>
      <c r="B2469" s="1" t="n">
        <v>45825.365625</v>
      </c>
      <c r="C2469" s="1" t="n">
        <v>45960</v>
      </c>
      <c r="D2469" t="inlineStr">
        <is>
          <t>VÄSTERNORRLANDS LÄN</t>
        </is>
      </c>
      <c r="E2469" t="inlineStr">
        <is>
          <t>ÖRNSKÖLDSVIK</t>
        </is>
      </c>
      <c r="F2469" t="inlineStr">
        <is>
          <t>SCA</t>
        </is>
      </c>
      <c r="G2469" t="n">
        <v>32.2</v>
      </c>
      <c r="H2469" t="n">
        <v>0</v>
      </c>
      <c r="I2469" t="n">
        <v>0</v>
      </c>
      <c r="J2469" t="n">
        <v>0</v>
      </c>
      <c r="K2469" t="n">
        <v>0</v>
      </c>
      <c r="L2469" t="n">
        <v>0</v>
      </c>
      <c r="M2469" t="n">
        <v>0</v>
      </c>
      <c r="N2469" t="n">
        <v>0</v>
      </c>
      <c r="O2469" t="n">
        <v>0</v>
      </c>
      <c r="P2469" t="n">
        <v>0</v>
      </c>
      <c r="Q2469" t="n">
        <v>0</v>
      </c>
      <c r="R2469" s="2" t="inlineStr"/>
    </row>
    <row r="2470" ht="15" customHeight="1">
      <c r="A2470" t="inlineStr">
        <is>
          <t>A 29053-2025</t>
        </is>
      </c>
      <c r="B2470" s="1" t="n">
        <v>45821</v>
      </c>
      <c r="C2470" s="1" t="n">
        <v>45960</v>
      </c>
      <c r="D2470" t="inlineStr">
        <is>
          <t>VÄSTERNORRLANDS LÄN</t>
        </is>
      </c>
      <c r="E2470" t="inlineStr">
        <is>
          <t>ÖRNSKÖLDSVIK</t>
        </is>
      </c>
      <c r="G2470" t="n">
        <v>1.1</v>
      </c>
      <c r="H2470" t="n">
        <v>0</v>
      </c>
      <c r="I2470" t="n">
        <v>0</v>
      </c>
      <c r="J2470" t="n">
        <v>0</v>
      </c>
      <c r="K2470" t="n">
        <v>0</v>
      </c>
      <c r="L2470" t="n">
        <v>0</v>
      </c>
      <c r="M2470" t="n">
        <v>0</v>
      </c>
      <c r="N2470" t="n">
        <v>0</v>
      </c>
      <c r="O2470" t="n">
        <v>0</v>
      </c>
      <c r="P2470" t="n">
        <v>0</v>
      </c>
      <c r="Q2470" t="n">
        <v>0</v>
      </c>
      <c r="R2470" s="2" t="inlineStr"/>
    </row>
    <row r="2471" ht="15" customHeight="1">
      <c r="A2471" t="inlineStr">
        <is>
          <t>A 29796-2025</t>
        </is>
      </c>
      <c r="B2471" s="1" t="n">
        <v>45825.67310185185</v>
      </c>
      <c r="C2471" s="1" t="n">
        <v>45960</v>
      </c>
      <c r="D2471" t="inlineStr">
        <is>
          <t>VÄSTERNORRLANDS LÄN</t>
        </is>
      </c>
      <c r="E2471" t="inlineStr">
        <is>
          <t>ÖRNSKÖLDSVIK</t>
        </is>
      </c>
      <c r="F2471" t="inlineStr">
        <is>
          <t>Holmen skog AB</t>
        </is>
      </c>
      <c r="G2471" t="n">
        <v>6.7</v>
      </c>
      <c r="H2471" t="n">
        <v>0</v>
      </c>
      <c r="I2471" t="n">
        <v>0</v>
      </c>
      <c r="J2471" t="n">
        <v>0</v>
      </c>
      <c r="K2471" t="n">
        <v>0</v>
      </c>
      <c r="L2471" t="n">
        <v>0</v>
      </c>
      <c r="M2471" t="n">
        <v>0</v>
      </c>
      <c r="N2471" t="n">
        <v>0</v>
      </c>
      <c r="O2471" t="n">
        <v>0</v>
      </c>
      <c r="P2471" t="n">
        <v>0</v>
      </c>
      <c r="Q2471" t="n">
        <v>0</v>
      </c>
      <c r="R2471" s="2" t="inlineStr"/>
    </row>
    <row r="2472" ht="15" customHeight="1">
      <c r="A2472" t="inlineStr">
        <is>
          <t>A 29405-2025</t>
        </is>
      </c>
      <c r="B2472" s="1" t="n">
        <v>45824.61528935185</v>
      </c>
      <c r="C2472" s="1" t="n">
        <v>45960</v>
      </c>
      <c r="D2472" t="inlineStr">
        <is>
          <t>VÄSTERNORRLANDS LÄN</t>
        </is>
      </c>
      <c r="E2472" t="inlineStr">
        <is>
          <t>ÖRNSKÖLDSVIK</t>
        </is>
      </c>
      <c r="G2472" t="n">
        <v>1.3</v>
      </c>
      <c r="H2472" t="n">
        <v>0</v>
      </c>
      <c r="I2472" t="n">
        <v>0</v>
      </c>
      <c r="J2472" t="n">
        <v>0</v>
      </c>
      <c r="K2472" t="n">
        <v>0</v>
      </c>
      <c r="L2472" t="n">
        <v>0</v>
      </c>
      <c r="M2472" t="n">
        <v>0</v>
      </c>
      <c r="N2472" t="n">
        <v>0</v>
      </c>
      <c r="O2472" t="n">
        <v>0</v>
      </c>
      <c r="P2472" t="n">
        <v>0</v>
      </c>
      <c r="Q2472" t="n">
        <v>0</v>
      </c>
      <c r="R2472" s="2" t="inlineStr"/>
    </row>
    <row r="2473" ht="15" customHeight="1">
      <c r="A2473" t="inlineStr">
        <is>
          <t>A 29268-2025</t>
        </is>
      </c>
      <c r="B2473" s="1" t="n">
        <v>45824.4028125</v>
      </c>
      <c r="C2473" s="1" t="n">
        <v>45960</v>
      </c>
      <c r="D2473" t="inlineStr">
        <is>
          <t>VÄSTERNORRLANDS LÄN</t>
        </is>
      </c>
      <c r="E2473" t="inlineStr">
        <is>
          <t>ÖRNSKÖLDSVIK</t>
        </is>
      </c>
      <c r="F2473" t="inlineStr">
        <is>
          <t>Holmen skog AB</t>
        </is>
      </c>
      <c r="G2473" t="n">
        <v>1.8</v>
      </c>
      <c r="H2473" t="n">
        <v>0</v>
      </c>
      <c r="I2473" t="n">
        <v>0</v>
      </c>
      <c r="J2473" t="n">
        <v>0</v>
      </c>
      <c r="K2473" t="n">
        <v>0</v>
      </c>
      <c r="L2473" t="n">
        <v>0</v>
      </c>
      <c r="M2473" t="n">
        <v>0</v>
      </c>
      <c r="N2473" t="n">
        <v>0</v>
      </c>
      <c r="O2473" t="n">
        <v>0</v>
      </c>
      <c r="P2473" t="n">
        <v>0</v>
      </c>
      <c r="Q2473" t="n">
        <v>0</v>
      </c>
      <c r="R2473" s="2" t="inlineStr"/>
    </row>
    <row r="2474" ht="15" customHeight="1">
      <c r="A2474" t="inlineStr">
        <is>
          <t>A 29457-2025</t>
        </is>
      </c>
      <c r="B2474" s="1" t="n">
        <v>45824.69251157407</v>
      </c>
      <c r="C2474" s="1" t="n">
        <v>45960</v>
      </c>
      <c r="D2474" t="inlineStr">
        <is>
          <t>VÄSTERNORRLANDS LÄN</t>
        </is>
      </c>
      <c r="E2474" t="inlineStr">
        <is>
          <t>ÖRNSKÖLDSVIK</t>
        </is>
      </c>
      <c r="G2474" t="n">
        <v>3.7</v>
      </c>
      <c r="H2474" t="n">
        <v>0</v>
      </c>
      <c r="I2474" t="n">
        <v>0</v>
      </c>
      <c r="J2474" t="n">
        <v>0</v>
      </c>
      <c r="K2474" t="n">
        <v>0</v>
      </c>
      <c r="L2474" t="n">
        <v>0</v>
      </c>
      <c r="M2474" t="n">
        <v>0</v>
      </c>
      <c r="N2474" t="n">
        <v>0</v>
      </c>
      <c r="O2474" t="n">
        <v>0</v>
      </c>
      <c r="P2474" t="n">
        <v>0</v>
      </c>
      <c r="Q2474" t="n">
        <v>0</v>
      </c>
      <c r="R2474" s="2" t="inlineStr"/>
    </row>
    <row r="2475" ht="15" customHeight="1">
      <c r="A2475" t="inlineStr">
        <is>
          <t>A 54000-2024</t>
        </is>
      </c>
      <c r="B2475" s="1" t="n">
        <v>45616.36349537037</v>
      </c>
      <c r="C2475" s="1" t="n">
        <v>45960</v>
      </c>
      <c r="D2475" t="inlineStr">
        <is>
          <t>VÄSTERNORRLANDS LÄN</t>
        </is>
      </c>
      <c r="E2475" t="inlineStr">
        <is>
          <t>ÖRNSKÖLDSVIK</t>
        </is>
      </c>
      <c r="G2475" t="n">
        <v>1.3</v>
      </c>
      <c r="H2475" t="n">
        <v>0</v>
      </c>
      <c r="I2475" t="n">
        <v>0</v>
      </c>
      <c r="J2475" t="n">
        <v>0</v>
      </c>
      <c r="K2475" t="n">
        <v>0</v>
      </c>
      <c r="L2475" t="n">
        <v>0</v>
      </c>
      <c r="M2475" t="n">
        <v>0</v>
      </c>
      <c r="N2475" t="n">
        <v>0</v>
      </c>
      <c r="O2475" t="n">
        <v>0</v>
      </c>
      <c r="P2475" t="n">
        <v>0</v>
      </c>
      <c r="Q2475" t="n">
        <v>0</v>
      </c>
      <c r="R2475" s="2" t="inlineStr"/>
    </row>
    <row r="2476" ht="15" customHeight="1">
      <c r="A2476" t="inlineStr">
        <is>
          <t>A 29223-2025</t>
        </is>
      </c>
      <c r="B2476" s="1" t="n">
        <v>45824.33246527778</v>
      </c>
      <c r="C2476" s="1" t="n">
        <v>45960</v>
      </c>
      <c r="D2476" t="inlineStr">
        <is>
          <t>VÄSTERNORRLANDS LÄN</t>
        </is>
      </c>
      <c r="E2476" t="inlineStr">
        <is>
          <t>ÖRNSKÖLDSVIK</t>
        </is>
      </c>
      <c r="F2476" t="inlineStr">
        <is>
          <t>Holmen skog AB</t>
        </is>
      </c>
      <c r="G2476" t="n">
        <v>1.8</v>
      </c>
      <c r="H2476" t="n">
        <v>0</v>
      </c>
      <c r="I2476" t="n">
        <v>0</v>
      </c>
      <c r="J2476" t="n">
        <v>0</v>
      </c>
      <c r="K2476" t="n">
        <v>0</v>
      </c>
      <c r="L2476" t="n">
        <v>0</v>
      </c>
      <c r="M2476" t="n">
        <v>0</v>
      </c>
      <c r="N2476" t="n">
        <v>0</v>
      </c>
      <c r="O2476" t="n">
        <v>0</v>
      </c>
      <c r="P2476" t="n">
        <v>0</v>
      </c>
      <c r="Q2476" t="n">
        <v>0</v>
      </c>
      <c r="R2476" s="2" t="inlineStr"/>
    </row>
    <row r="2477" ht="15" customHeight="1">
      <c r="A2477" t="inlineStr">
        <is>
          <t>A 29291-2025</t>
        </is>
      </c>
      <c r="B2477" s="1" t="n">
        <v>45824.4409837963</v>
      </c>
      <c r="C2477" s="1" t="n">
        <v>45960</v>
      </c>
      <c r="D2477" t="inlineStr">
        <is>
          <t>VÄSTERNORRLANDS LÄN</t>
        </is>
      </c>
      <c r="E2477" t="inlineStr">
        <is>
          <t>ÖRNSKÖLDSVIK</t>
        </is>
      </c>
      <c r="F2477" t="inlineStr">
        <is>
          <t>Holmen skog AB</t>
        </is>
      </c>
      <c r="G2477" t="n">
        <v>0.6</v>
      </c>
      <c r="H2477" t="n">
        <v>0</v>
      </c>
      <c r="I2477" t="n">
        <v>0</v>
      </c>
      <c r="J2477" t="n">
        <v>0</v>
      </c>
      <c r="K2477" t="n">
        <v>0</v>
      </c>
      <c r="L2477" t="n">
        <v>0</v>
      </c>
      <c r="M2477" t="n">
        <v>0</v>
      </c>
      <c r="N2477" t="n">
        <v>0</v>
      </c>
      <c r="O2477" t="n">
        <v>0</v>
      </c>
      <c r="P2477" t="n">
        <v>0</v>
      </c>
      <c r="Q2477" t="n">
        <v>0</v>
      </c>
      <c r="R2477" s="2" t="inlineStr"/>
    </row>
    <row r="2478" ht="15" customHeight="1">
      <c r="A2478" t="inlineStr">
        <is>
          <t>A 29390-2025</t>
        </is>
      </c>
      <c r="B2478" s="1" t="n">
        <v>45824.60396990741</v>
      </c>
      <c r="C2478" s="1" t="n">
        <v>45960</v>
      </c>
      <c r="D2478" t="inlineStr">
        <is>
          <t>VÄSTERNORRLANDS LÄN</t>
        </is>
      </c>
      <c r="E2478" t="inlineStr">
        <is>
          <t>ÖRNSKÖLDSVIK</t>
        </is>
      </c>
      <c r="F2478" t="inlineStr">
        <is>
          <t>Holmen skog AB</t>
        </is>
      </c>
      <c r="G2478" t="n">
        <v>2.6</v>
      </c>
      <c r="H2478" t="n">
        <v>0</v>
      </c>
      <c r="I2478" t="n">
        <v>0</v>
      </c>
      <c r="J2478" t="n">
        <v>0</v>
      </c>
      <c r="K2478" t="n">
        <v>0</v>
      </c>
      <c r="L2478" t="n">
        <v>0</v>
      </c>
      <c r="M2478" t="n">
        <v>0</v>
      </c>
      <c r="N2478" t="n">
        <v>0</v>
      </c>
      <c r="O2478" t="n">
        <v>0</v>
      </c>
      <c r="P2478" t="n">
        <v>0</v>
      </c>
      <c r="Q2478" t="n">
        <v>0</v>
      </c>
      <c r="R2478" s="2" t="inlineStr"/>
    </row>
    <row r="2479" ht="15" customHeight="1">
      <c r="A2479" t="inlineStr">
        <is>
          <t>A 29414-2025</t>
        </is>
      </c>
      <c r="B2479" s="1" t="n">
        <v>45824.62671296296</v>
      </c>
      <c r="C2479" s="1" t="n">
        <v>45960</v>
      </c>
      <c r="D2479" t="inlineStr">
        <is>
          <t>VÄSTERNORRLANDS LÄN</t>
        </is>
      </c>
      <c r="E2479" t="inlineStr">
        <is>
          <t>ÖRNSKÖLDSVIK</t>
        </is>
      </c>
      <c r="F2479" t="inlineStr">
        <is>
          <t>Holmen skog AB</t>
        </is>
      </c>
      <c r="G2479" t="n">
        <v>1</v>
      </c>
      <c r="H2479" t="n">
        <v>0</v>
      </c>
      <c r="I2479" t="n">
        <v>0</v>
      </c>
      <c r="J2479" t="n">
        <v>0</v>
      </c>
      <c r="K2479" t="n">
        <v>0</v>
      </c>
      <c r="L2479" t="n">
        <v>0</v>
      </c>
      <c r="M2479" t="n">
        <v>0</v>
      </c>
      <c r="N2479" t="n">
        <v>0</v>
      </c>
      <c r="O2479" t="n">
        <v>0</v>
      </c>
      <c r="P2479" t="n">
        <v>0</v>
      </c>
      <c r="Q2479" t="n">
        <v>0</v>
      </c>
      <c r="R2479" s="2" t="inlineStr"/>
    </row>
    <row r="2480" ht="15" customHeight="1">
      <c r="A2480" t="inlineStr">
        <is>
          <t>A 29677-2025</t>
        </is>
      </c>
      <c r="B2480" s="1" t="n">
        <v>45825.50693287037</v>
      </c>
      <c r="C2480" s="1" t="n">
        <v>45960</v>
      </c>
      <c r="D2480" t="inlineStr">
        <is>
          <t>VÄSTERNORRLANDS LÄN</t>
        </is>
      </c>
      <c r="E2480" t="inlineStr">
        <is>
          <t>ÖRNSKÖLDSVIK</t>
        </is>
      </c>
      <c r="G2480" t="n">
        <v>1.2</v>
      </c>
      <c r="H2480" t="n">
        <v>0</v>
      </c>
      <c r="I2480" t="n">
        <v>0</v>
      </c>
      <c r="J2480" t="n">
        <v>0</v>
      </c>
      <c r="K2480" t="n">
        <v>0</v>
      </c>
      <c r="L2480" t="n">
        <v>0</v>
      </c>
      <c r="M2480" t="n">
        <v>0</v>
      </c>
      <c r="N2480" t="n">
        <v>0</v>
      </c>
      <c r="O2480" t="n">
        <v>0</v>
      </c>
      <c r="P2480" t="n">
        <v>0</v>
      </c>
      <c r="Q2480" t="n">
        <v>0</v>
      </c>
      <c r="R2480" s="2" t="inlineStr"/>
    </row>
    <row r="2481" ht="15" customHeight="1">
      <c r="A2481" t="inlineStr">
        <is>
          <t>A 29559-2025</t>
        </is>
      </c>
      <c r="B2481" s="1" t="n">
        <v>45825.36148148148</v>
      </c>
      <c r="C2481" s="1" t="n">
        <v>45960</v>
      </c>
      <c r="D2481" t="inlineStr">
        <is>
          <t>VÄSTERNORRLANDS LÄN</t>
        </is>
      </c>
      <c r="E2481" t="inlineStr">
        <is>
          <t>ÖRNSKÖLDSVIK</t>
        </is>
      </c>
      <c r="F2481" t="inlineStr">
        <is>
          <t>Holmen skog AB</t>
        </is>
      </c>
      <c r="G2481" t="n">
        <v>16.6</v>
      </c>
      <c r="H2481" t="n">
        <v>0</v>
      </c>
      <c r="I2481" t="n">
        <v>0</v>
      </c>
      <c r="J2481" t="n">
        <v>0</v>
      </c>
      <c r="K2481" t="n">
        <v>0</v>
      </c>
      <c r="L2481" t="n">
        <v>0</v>
      </c>
      <c r="M2481" t="n">
        <v>0</v>
      </c>
      <c r="N2481" t="n">
        <v>0</v>
      </c>
      <c r="O2481" t="n">
        <v>0</v>
      </c>
      <c r="P2481" t="n">
        <v>0</v>
      </c>
      <c r="Q2481" t="n">
        <v>0</v>
      </c>
      <c r="R2481" s="2" t="inlineStr"/>
    </row>
    <row r="2482" ht="15" customHeight="1">
      <c r="A2482" t="inlineStr">
        <is>
          <t>A 29590-2025</t>
        </is>
      </c>
      <c r="B2482" s="1" t="n">
        <v>45825.39894675926</v>
      </c>
      <c r="C2482" s="1" t="n">
        <v>45960</v>
      </c>
      <c r="D2482" t="inlineStr">
        <is>
          <t>VÄSTERNORRLANDS LÄN</t>
        </is>
      </c>
      <c r="E2482" t="inlineStr">
        <is>
          <t>ÖRNSKÖLDSVIK</t>
        </is>
      </c>
      <c r="G2482" t="n">
        <v>1.1</v>
      </c>
      <c r="H2482" t="n">
        <v>0</v>
      </c>
      <c r="I2482" t="n">
        <v>0</v>
      </c>
      <c r="J2482" t="n">
        <v>0</v>
      </c>
      <c r="K2482" t="n">
        <v>0</v>
      </c>
      <c r="L2482" t="n">
        <v>0</v>
      </c>
      <c r="M2482" t="n">
        <v>0</v>
      </c>
      <c r="N2482" t="n">
        <v>0</v>
      </c>
      <c r="O2482" t="n">
        <v>0</v>
      </c>
      <c r="P2482" t="n">
        <v>0</v>
      </c>
      <c r="Q2482" t="n">
        <v>0</v>
      </c>
      <c r="R2482" s="2" t="inlineStr"/>
    </row>
    <row r="2483" ht="15" customHeight="1">
      <c r="A2483" t="inlineStr">
        <is>
          <t>A 30441-2025</t>
        </is>
      </c>
      <c r="B2483" s="1" t="n">
        <v>45827.64503472222</v>
      </c>
      <c r="C2483" s="1" t="n">
        <v>45960</v>
      </c>
      <c r="D2483" t="inlineStr">
        <is>
          <t>VÄSTERNORRLANDS LÄN</t>
        </is>
      </c>
      <c r="E2483" t="inlineStr">
        <is>
          <t>ÖRNSKÖLDSVIK</t>
        </is>
      </c>
      <c r="F2483" t="inlineStr">
        <is>
          <t>Holmen skog AB</t>
        </is>
      </c>
      <c r="G2483" t="n">
        <v>7.4</v>
      </c>
      <c r="H2483" t="n">
        <v>0</v>
      </c>
      <c r="I2483" t="n">
        <v>0</v>
      </c>
      <c r="J2483" t="n">
        <v>0</v>
      </c>
      <c r="K2483" t="n">
        <v>0</v>
      </c>
      <c r="L2483" t="n">
        <v>0</v>
      </c>
      <c r="M2483" t="n">
        <v>0</v>
      </c>
      <c r="N2483" t="n">
        <v>0</v>
      </c>
      <c r="O2483" t="n">
        <v>0</v>
      </c>
      <c r="P2483" t="n">
        <v>0</v>
      </c>
      <c r="Q2483" t="n">
        <v>0</v>
      </c>
      <c r="R2483" s="2" t="inlineStr"/>
    </row>
    <row r="2484" ht="15" customHeight="1">
      <c r="A2484" t="inlineStr">
        <is>
          <t>A 30240-2025</t>
        </is>
      </c>
      <c r="B2484" s="1" t="n">
        <v>45827.40489583334</v>
      </c>
      <c r="C2484" s="1" t="n">
        <v>45960</v>
      </c>
      <c r="D2484" t="inlineStr">
        <is>
          <t>VÄSTERNORRLANDS LÄN</t>
        </is>
      </c>
      <c r="E2484" t="inlineStr">
        <is>
          <t>ÖRNSKÖLDSVIK</t>
        </is>
      </c>
      <c r="F2484" t="inlineStr">
        <is>
          <t>Holmen skog AB</t>
        </is>
      </c>
      <c r="G2484" t="n">
        <v>2.7</v>
      </c>
      <c r="H2484" t="n">
        <v>0</v>
      </c>
      <c r="I2484" t="n">
        <v>0</v>
      </c>
      <c r="J2484" t="n">
        <v>0</v>
      </c>
      <c r="K2484" t="n">
        <v>0</v>
      </c>
      <c r="L2484" t="n">
        <v>0</v>
      </c>
      <c r="M2484" t="n">
        <v>0</v>
      </c>
      <c r="N2484" t="n">
        <v>0</v>
      </c>
      <c r="O2484" t="n">
        <v>0</v>
      </c>
      <c r="P2484" t="n">
        <v>0</v>
      </c>
      <c r="Q2484" t="n">
        <v>0</v>
      </c>
      <c r="R2484" s="2" t="inlineStr"/>
    </row>
    <row r="2485" ht="15" customHeight="1">
      <c r="A2485" t="inlineStr">
        <is>
          <t>A 30256-2025</t>
        </is>
      </c>
      <c r="B2485" s="1" t="n">
        <v>45826</v>
      </c>
      <c r="C2485" s="1" t="n">
        <v>45960</v>
      </c>
      <c r="D2485" t="inlineStr">
        <is>
          <t>VÄSTERNORRLANDS LÄN</t>
        </is>
      </c>
      <c r="E2485" t="inlineStr">
        <is>
          <t>ÖRNSKÖLDSVIK</t>
        </is>
      </c>
      <c r="G2485" t="n">
        <v>2.3</v>
      </c>
      <c r="H2485" t="n">
        <v>0</v>
      </c>
      <c r="I2485" t="n">
        <v>0</v>
      </c>
      <c r="J2485" t="n">
        <v>0</v>
      </c>
      <c r="K2485" t="n">
        <v>0</v>
      </c>
      <c r="L2485" t="n">
        <v>0</v>
      </c>
      <c r="M2485" t="n">
        <v>0</v>
      </c>
      <c r="N2485" t="n">
        <v>0</v>
      </c>
      <c r="O2485" t="n">
        <v>0</v>
      </c>
      <c r="P2485" t="n">
        <v>0</v>
      </c>
      <c r="Q2485" t="n">
        <v>0</v>
      </c>
      <c r="R2485" s="2" t="inlineStr"/>
    </row>
    <row r="2486" ht="15" customHeight="1">
      <c r="A2486" t="inlineStr">
        <is>
          <t>A 29969-2025</t>
        </is>
      </c>
      <c r="B2486" s="1" t="n">
        <v>45826.48987268518</v>
      </c>
      <c r="C2486" s="1" t="n">
        <v>45960</v>
      </c>
      <c r="D2486" t="inlineStr">
        <is>
          <t>VÄSTERNORRLANDS LÄN</t>
        </is>
      </c>
      <c r="E2486" t="inlineStr">
        <is>
          <t>ÖRNSKÖLDSVIK</t>
        </is>
      </c>
      <c r="G2486" t="n">
        <v>1.5</v>
      </c>
      <c r="H2486" t="n">
        <v>0</v>
      </c>
      <c r="I2486" t="n">
        <v>0</v>
      </c>
      <c r="J2486" t="n">
        <v>0</v>
      </c>
      <c r="K2486" t="n">
        <v>0</v>
      </c>
      <c r="L2486" t="n">
        <v>0</v>
      </c>
      <c r="M2486" t="n">
        <v>0</v>
      </c>
      <c r="N2486" t="n">
        <v>0</v>
      </c>
      <c r="O2486" t="n">
        <v>0</v>
      </c>
      <c r="P2486" t="n">
        <v>0</v>
      </c>
      <c r="Q2486" t="n">
        <v>0</v>
      </c>
      <c r="R2486" s="2" t="inlineStr"/>
    </row>
    <row r="2487" ht="15" customHeight="1">
      <c r="A2487" t="inlineStr">
        <is>
          <t>A 30376-2025</t>
        </is>
      </c>
      <c r="B2487" s="1" t="n">
        <v>45827.5669212963</v>
      </c>
      <c r="C2487" s="1" t="n">
        <v>45960</v>
      </c>
      <c r="D2487" t="inlineStr">
        <is>
          <t>VÄSTERNORRLANDS LÄN</t>
        </is>
      </c>
      <c r="E2487" t="inlineStr">
        <is>
          <t>ÖRNSKÖLDSVIK</t>
        </is>
      </c>
      <c r="F2487" t="inlineStr">
        <is>
          <t>Holmen skog AB</t>
        </is>
      </c>
      <c r="G2487" t="n">
        <v>5</v>
      </c>
      <c r="H2487" t="n">
        <v>0</v>
      </c>
      <c r="I2487" t="n">
        <v>0</v>
      </c>
      <c r="J2487" t="n">
        <v>0</v>
      </c>
      <c r="K2487" t="n">
        <v>0</v>
      </c>
      <c r="L2487" t="n">
        <v>0</v>
      </c>
      <c r="M2487" t="n">
        <v>0</v>
      </c>
      <c r="N2487" t="n">
        <v>0</v>
      </c>
      <c r="O2487" t="n">
        <v>0</v>
      </c>
      <c r="P2487" t="n">
        <v>0</v>
      </c>
      <c r="Q2487" t="n">
        <v>0</v>
      </c>
      <c r="R2487" s="2" t="inlineStr"/>
    </row>
    <row r="2488" ht="15" customHeight="1">
      <c r="A2488" t="inlineStr">
        <is>
          <t>A 30192-2025</t>
        </is>
      </c>
      <c r="B2488" s="1" t="n">
        <v>45827.35144675926</v>
      </c>
      <c r="C2488" s="1" t="n">
        <v>45960</v>
      </c>
      <c r="D2488" t="inlineStr">
        <is>
          <t>VÄSTERNORRLANDS LÄN</t>
        </is>
      </c>
      <c r="E2488" t="inlineStr">
        <is>
          <t>ÖRNSKÖLDSVIK</t>
        </is>
      </c>
      <c r="G2488" t="n">
        <v>2.6</v>
      </c>
      <c r="H2488" t="n">
        <v>0</v>
      </c>
      <c r="I2488" t="n">
        <v>0</v>
      </c>
      <c r="J2488" t="n">
        <v>0</v>
      </c>
      <c r="K2488" t="n">
        <v>0</v>
      </c>
      <c r="L2488" t="n">
        <v>0</v>
      </c>
      <c r="M2488" t="n">
        <v>0</v>
      </c>
      <c r="N2488" t="n">
        <v>0</v>
      </c>
      <c r="O2488" t="n">
        <v>0</v>
      </c>
      <c r="P2488" t="n">
        <v>0</v>
      </c>
      <c r="Q2488" t="n">
        <v>0</v>
      </c>
      <c r="R2488" s="2" t="inlineStr"/>
    </row>
    <row r="2489" ht="15" customHeight="1">
      <c r="A2489" t="inlineStr">
        <is>
          <t>A 30235-2025</t>
        </is>
      </c>
      <c r="B2489" s="1" t="n">
        <v>45826</v>
      </c>
      <c r="C2489" s="1" t="n">
        <v>45960</v>
      </c>
      <c r="D2489" t="inlineStr">
        <is>
          <t>VÄSTERNORRLANDS LÄN</t>
        </is>
      </c>
      <c r="E2489" t="inlineStr">
        <is>
          <t>ÖRNSKÖLDSVIK</t>
        </is>
      </c>
      <c r="G2489" t="n">
        <v>13.7</v>
      </c>
      <c r="H2489" t="n">
        <v>0</v>
      </c>
      <c r="I2489" t="n">
        <v>0</v>
      </c>
      <c r="J2489" t="n">
        <v>0</v>
      </c>
      <c r="K2489" t="n">
        <v>0</v>
      </c>
      <c r="L2489" t="n">
        <v>0</v>
      </c>
      <c r="M2489" t="n">
        <v>0</v>
      </c>
      <c r="N2489" t="n">
        <v>0</v>
      </c>
      <c r="O2489" t="n">
        <v>0</v>
      </c>
      <c r="P2489" t="n">
        <v>0</v>
      </c>
      <c r="Q2489" t="n">
        <v>0</v>
      </c>
      <c r="R2489" s="2" t="inlineStr"/>
    </row>
    <row r="2490" ht="15" customHeight="1">
      <c r="A2490" t="inlineStr">
        <is>
          <t>A 29986-2025</t>
        </is>
      </c>
      <c r="B2490" s="1" t="n">
        <v>45826.49689814815</v>
      </c>
      <c r="C2490" s="1" t="n">
        <v>45960</v>
      </c>
      <c r="D2490" t="inlineStr">
        <is>
          <t>VÄSTERNORRLANDS LÄN</t>
        </is>
      </c>
      <c r="E2490" t="inlineStr">
        <is>
          <t>ÖRNSKÖLDSVIK</t>
        </is>
      </c>
      <c r="G2490" t="n">
        <v>0.9</v>
      </c>
      <c r="H2490" t="n">
        <v>0</v>
      </c>
      <c r="I2490" t="n">
        <v>0</v>
      </c>
      <c r="J2490" t="n">
        <v>0</v>
      </c>
      <c r="K2490" t="n">
        <v>0</v>
      </c>
      <c r="L2490" t="n">
        <v>0</v>
      </c>
      <c r="M2490" t="n">
        <v>0</v>
      </c>
      <c r="N2490" t="n">
        <v>0</v>
      </c>
      <c r="O2490" t="n">
        <v>0</v>
      </c>
      <c r="P2490" t="n">
        <v>0</v>
      </c>
      <c r="Q2490" t="n">
        <v>0</v>
      </c>
      <c r="R2490" s="2" t="inlineStr"/>
    </row>
    <row r="2491" ht="15" customHeight="1">
      <c r="A2491" t="inlineStr">
        <is>
          <t>A 30168-2025</t>
        </is>
      </c>
      <c r="B2491" s="1" t="n">
        <v>45827.33587962963</v>
      </c>
      <c r="C2491" s="1" t="n">
        <v>45960</v>
      </c>
      <c r="D2491" t="inlineStr">
        <is>
          <t>VÄSTERNORRLANDS LÄN</t>
        </is>
      </c>
      <c r="E2491" t="inlineStr">
        <is>
          <t>ÖRNSKÖLDSVIK</t>
        </is>
      </c>
      <c r="G2491" t="n">
        <v>0.7</v>
      </c>
      <c r="H2491" t="n">
        <v>0</v>
      </c>
      <c r="I2491" t="n">
        <v>0</v>
      </c>
      <c r="J2491" t="n">
        <v>0</v>
      </c>
      <c r="K2491" t="n">
        <v>0</v>
      </c>
      <c r="L2491" t="n">
        <v>0</v>
      </c>
      <c r="M2491" t="n">
        <v>0</v>
      </c>
      <c r="N2491" t="n">
        <v>0</v>
      </c>
      <c r="O2491" t="n">
        <v>0</v>
      </c>
      <c r="P2491" t="n">
        <v>0</v>
      </c>
      <c r="Q2491" t="n">
        <v>0</v>
      </c>
      <c r="R2491" s="2" t="inlineStr"/>
    </row>
    <row r="2492" ht="15" customHeight="1">
      <c r="A2492" t="inlineStr">
        <is>
          <t>A 29838-2025</t>
        </is>
      </c>
      <c r="B2492" s="1" t="n">
        <v>45826.27421296296</v>
      </c>
      <c r="C2492" s="1" t="n">
        <v>45960</v>
      </c>
      <c r="D2492" t="inlineStr">
        <is>
          <t>VÄSTERNORRLANDS LÄN</t>
        </is>
      </c>
      <c r="E2492" t="inlineStr">
        <is>
          <t>ÖRNSKÖLDSVIK</t>
        </is>
      </c>
      <c r="F2492" t="inlineStr">
        <is>
          <t>Holmen skog AB</t>
        </is>
      </c>
      <c r="G2492" t="n">
        <v>1.9</v>
      </c>
      <c r="H2492" t="n">
        <v>0</v>
      </c>
      <c r="I2492" t="n">
        <v>0</v>
      </c>
      <c r="J2492" t="n">
        <v>0</v>
      </c>
      <c r="K2492" t="n">
        <v>0</v>
      </c>
      <c r="L2492" t="n">
        <v>0</v>
      </c>
      <c r="M2492" t="n">
        <v>0</v>
      </c>
      <c r="N2492" t="n">
        <v>0</v>
      </c>
      <c r="O2492" t="n">
        <v>0</v>
      </c>
      <c r="P2492" t="n">
        <v>0</v>
      </c>
      <c r="Q2492" t="n">
        <v>0</v>
      </c>
      <c r="R2492" s="2" t="inlineStr"/>
    </row>
    <row r="2493" ht="15" customHeight="1">
      <c r="A2493" t="inlineStr">
        <is>
          <t>A 29981-2025</t>
        </is>
      </c>
      <c r="B2493" s="1" t="n">
        <v>45826.49387731482</v>
      </c>
      <c r="C2493" s="1" t="n">
        <v>45960</v>
      </c>
      <c r="D2493" t="inlineStr">
        <is>
          <t>VÄSTERNORRLANDS LÄN</t>
        </is>
      </c>
      <c r="E2493" t="inlineStr">
        <is>
          <t>ÖRNSKÖLDSVIK</t>
        </is>
      </c>
      <c r="G2493" t="n">
        <v>1.8</v>
      </c>
      <c r="H2493" t="n">
        <v>0</v>
      </c>
      <c r="I2493" t="n">
        <v>0</v>
      </c>
      <c r="J2493" t="n">
        <v>0</v>
      </c>
      <c r="K2493" t="n">
        <v>0</v>
      </c>
      <c r="L2493" t="n">
        <v>0</v>
      </c>
      <c r="M2493" t="n">
        <v>0</v>
      </c>
      <c r="N2493" t="n">
        <v>0</v>
      </c>
      <c r="O2493" t="n">
        <v>0</v>
      </c>
      <c r="P2493" t="n">
        <v>0</v>
      </c>
      <c r="Q2493" t="n">
        <v>0</v>
      </c>
      <c r="R2493" s="2" t="inlineStr"/>
    </row>
    <row r="2494" ht="15" customHeight="1">
      <c r="A2494" t="inlineStr">
        <is>
          <t>A 31007-2025</t>
        </is>
      </c>
      <c r="B2494" s="1" t="n">
        <v>45831</v>
      </c>
      <c r="C2494" s="1" t="n">
        <v>45960</v>
      </c>
      <c r="D2494" t="inlineStr">
        <is>
          <t>VÄSTERNORRLANDS LÄN</t>
        </is>
      </c>
      <c r="E2494" t="inlineStr">
        <is>
          <t>ÖRNSKÖLDSVIK</t>
        </is>
      </c>
      <c r="G2494" t="n">
        <v>6.2</v>
      </c>
      <c r="H2494" t="n">
        <v>0</v>
      </c>
      <c r="I2494" t="n">
        <v>0</v>
      </c>
      <c r="J2494" t="n">
        <v>0</v>
      </c>
      <c r="K2494" t="n">
        <v>0</v>
      </c>
      <c r="L2494" t="n">
        <v>0</v>
      </c>
      <c r="M2494" t="n">
        <v>0</v>
      </c>
      <c r="N2494" t="n">
        <v>0</v>
      </c>
      <c r="O2494" t="n">
        <v>0</v>
      </c>
      <c r="P2494" t="n">
        <v>0</v>
      </c>
      <c r="Q2494" t="n">
        <v>0</v>
      </c>
      <c r="R2494" s="2" t="inlineStr"/>
    </row>
    <row r="2495" ht="15" customHeight="1">
      <c r="A2495" t="inlineStr">
        <is>
          <t>A 30612-2025</t>
        </is>
      </c>
      <c r="B2495" s="1" t="n">
        <v>45831.46497685185</v>
      </c>
      <c r="C2495" s="1" t="n">
        <v>45960</v>
      </c>
      <c r="D2495" t="inlineStr">
        <is>
          <t>VÄSTERNORRLANDS LÄN</t>
        </is>
      </c>
      <c r="E2495" t="inlineStr">
        <is>
          <t>ÖRNSKÖLDSVIK</t>
        </is>
      </c>
      <c r="G2495" t="n">
        <v>0.8</v>
      </c>
      <c r="H2495" t="n">
        <v>0</v>
      </c>
      <c r="I2495" t="n">
        <v>0</v>
      </c>
      <c r="J2495" t="n">
        <v>0</v>
      </c>
      <c r="K2495" t="n">
        <v>0</v>
      </c>
      <c r="L2495" t="n">
        <v>0</v>
      </c>
      <c r="M2495" t="n">
        <v>0</v>
      </c>
      <c r="N2495" t="n">
        <v>0</v>
      </c>
      <c r="O2495" t="n">
        <v>0</v>
      </c>
      <c r="P2495" t="n">
        <v>0</v>
      </c>
      <c r="Q2495" t="n">
        <v>0</v>
      </c>
      <c r="R2495" s="2" t="inlineStr"/>
    </row>
    <row r="2496" ht="15" customHeight="1">
      <c r="A2496" t="inlineStr">
        <is>
          <t>A 30727-2025</t>
        </is>
      </c>
      <c r="B2496" s="1" t="n">
        <v>45831.57094907408</v>
      </c>
      <c r="C2496" s="1" t="n">
        <v>45960</v>
      </c>
      <c r="D2496" t="inlineStr">
        <is>
          <t>VÄSTERNORRLANDS LÄN</t>
        </is>
      </c>
      <c r="E2496" t="inlineStr">
        <is>
          <t>ÖRNSKÖLDSVIK</t>
        </is>
      </c>
      <c r="F2496" t="inlineStr">
        <is>
          <t>Holmen skog AB</t>
        </is>
      </c>
      <c r="G2496" t="n">
        <v>8.1</v>
      </c>
      <c r="H2496" t="n">
        <v>0</v>
      </c>
      <c r="I2496" t="n">
        <v>0</v>
      </c>
      <c r="J2496" t="n">
        <v>0</v>
      </c>
      <c r="K2496" t="n">
        <v>0</v>
      </c>
      <c r="L2496" t="n">
        <v>0</v>
      </c>
      <c r="M2496" t="n">
        <v>0</v>
      </c>
      <c r="N2496" t="n">
        <v>0</v>
      </c>
      <c r="O2496" t="n">
        <v>0</v>
      </c>
      <c r="P2496" t="n">
        <v>0</v>
      </c>
      <c r="Q2496" t="n">
        <v>0</v>
      </c>
      <c r="R2496" s="2" t="inlineStr"/>
    </row>
    <row r="2497" ht="15" customHeight="1">
      <c r="A2497" t="inlineStr">
        <is>
          <t>A 30806-2025</t>
        </is>
      </c>
      <c r="B2497" s="1" t="n">
        <v>45831.65665509259</v>
      </c>
      <c r="C2497" s="1" t="n">
        <v>45960</v>
      </c>
      <c r="D2497" t="inlineStr">
        <is>
          <t>VÄSTERNORRLANDS LÄN</t>
        </is>
      </c>
      <c r="E2497" t="inlineStr">
        <is>
          <t>ÖRNSKÖLDSVIK</t>
        </is>
      </c>
      <c r="F2497" t="inlineStr">
        <is>
          <t>Holmen skog AB</t>
        </is>
      </c>
      <c r="G2497" t="n">
        <v>6.9</v>
      </c>
      <c r="H2497" t="n">
        <v>0</v>
      </c>
      <c r="I2497" t="n">
        <v>0</v>
      </c>
      <c r="J2497" t="n">
        <v>0</v>
      </c>
      <c r="K2497" t="n">
        <v>0</v>
      </c>
      <c r="L2497" t="n">
        <v>0</v>
      </c>
      <c r="M2497" t="n">
        <v>0</v>
      </c>
      <c r="N2497" t="n">
        <v>0</v>
      </c>
      <c r="O2497" t="n">
        <v>0</v>
      </c>
      <c r="P2497" t="n">
        <v>0</v>
      </c>
      <c r="Q2497" t="n">
        <v>0</v>
      </c>
      <c r="R2497" s="2" t="inlineStr"/>
    </row>
    <row r="2498" ht="15" customHeight="1">
      <c r="A2498" t="inlineStr">
        <is>
          <t>A 30693-2025</t>
        </is>
      </c>
      <c r="B2498" s="1" t="n">
        <v>45831.54190972223</v>
      </c>
      <c r="C2498" s="1" t="n">
        <v>45960</v>
      </c>
      <c r="D2498" t="inlineStr">
        <is>
          <t>VÄSTERNORRLANDS LÄN</t>
        </is>
      </c>
      <c r="E2498" t="inlineStr">
        <is>
          <t>ÖRNSKÖLDSVIK</t>
        </is>
      </c>
      <c r="G2498" t="n">
        <v>8.6</v>
      </c>
      <c r="H2498" t="n">
        <v>0</v>
      </c>
      <c r="I2498" t="n">
        <v>0</v>
      </c>
      <c r="J2498" t="n">
        <v>0</v>
      </c>
      <c r="K2498" t="n">
        <v>0</v>
      </c>
      <c r="L2498" t="n">
        <v>0</v>
      </c>
      <c r="M2498" t="n">
        <v>0</v>
      </c>
      <c r="N2498" t="n">
        <v>0</v>
      </c>
      <c r="O2498" t="n">
        <v>0</v>
      </c>
      <c r="P2498" t="n">
        <v>0</v>
      </c>
      <c r="Q2498" t="n">
        <v>0</v>
      </c>
      <c r="R2498" s="2" t="inlineStr"/>
    </row>
    <row r="2499" ht="15" customHeight="1">
      <c r="A2499" t="inlineStr">
        <is>
          <t>A 30680-2025</t>
        </is>
      </c>
      <c r="B2499" s="1" t="n">
        <v>45831.52915509259</v>
      </c>
      <c r="C2499" s="1" t="n">
        <v>45960</v>
      </c>
      <c r="D2499" t="inlineStr">
        <is>
          <t>VÄSTERNORRLANDS LÄN</t>
        </is>
      </c>
      <c r="E2499" t="inlineStr">
        <is>
          <t>ÖRNSKÖLDSVIK</t>
        </is>
      </c>
      <c r="F2499" t="inlineStr">
        <is>
          <t>Holmen skog AB</t>
        </is>
      </c>
      <c r="G2499" t="n">
        <v>4.4</v>
      </c>
      <c r="H2499" t="n">
        <v>0</v>
      </c>
      <c r="I2499" t="n">
        <v>0</v>
      </c>
      <c r="J2499" t="n">
        <v>0</v>
      </c>
      <c r="K2499" t="n">
        <v>0</v>
      </c>
      <c r="L2499" t="n">
        <v>0</v>
      </c>
      <c r="M2499" t="n">
        <v>0</v>
      </c>
      <c r="N2499" t="n">
        <v>0</v>
      </c>
      <c r="O2499" t="n">
        <v>0</v>
      </c>
      <c r="P2499" t="n">
        <v>0</v>
      </c>
      <c r="Q2499" t="n">
        <v>0</v>
      </c>
      <c r="R2499" s="2" t="inlineStr"/>
    </row>
    <row r="2500" ht="15" customHeight="1">
      <c r="A2500" t="inlineStr">
        <is>
          <t>A 30830-2025</t>
        </is>
      </c>
      <c r="B2500" s="1" t="n">
        <v>45831.68704861111</v>
      </c>
      <c r="C2500" s="1" t="n">
        <v>45960</v>
      </c>
      <c r="D2500" t="inlineStr">
        <is>
          <t>VÄSTERNORRLANDS LÄN</t>
        </is>
      </c>
      <c r="E2500" t="inlineStr">
        <is>
          <t>ÖRNSKÖLDSVIK</t>
        </is>
      </c>
      <c r="F2500" t="inlineStr">
        <is>
          <t>Holmen skog AB</t>
        </is>
      </c>
      <c r="G2500" t="n">
        <v>4.1</v>
      </c>
      <c r="H2500" t="n">
        <v>0</v>
      </c>
      <c r="I2500" t="n">
        <v>0</v>
      </c>
      <c r="J2500" t="n">
        <v>0</v>
      </c>
      <c r="K2500" t="n">
        <v>0</v>
      </c>
      <c r="L2500" t="n">
        <v>0</v>
      </c>
      <c r="M2500" t="n">
        <v>0</v>
      </c>
      <c r="N2500" t="n">
        <v>0</v>
      </c>
      <c r="O2500" t="n">
        <v>0</v>
      </c>
      <c r="P2500" t="n">
        <v>0</v>
      </c>
      <c r="Q2500" t="n">
        <v>0</v>
      </c>
      <c r="R2500" s="2" t="inlineStr"/>
    </row>
    <row r="2501" ht="15" customHeight="1">
      <c r="A2501" t="inlineStr">
        <is>
          <t>A 30725-2025</t>
        </is>
      </c>
      <c r="B2501" s="1" t="n">
        <v>45831.569375</v>
      </c>
      <c r="C2501" s="1" t="n">
        <v>45960</v>
      </c>
      <c r="D2501" t="inlineStr">
        <is>
          <t>VÄSTERNORRLANDS LÄN</t>
        </is>
      </c>
      <c r="E2501" t="inlineStr">
        <is>
          <t>ÖRNSKÖLDSVIK</t>
        </is>
      </c>
      <c r="F2501" t="inlineStr">
        <is>
          <t>Holmen skog AB</t>
        </is>
      </c>
      <c r="G2501" t="n">
        <v>7.6</v>
      </c>
      <c r="H2501" t="n">
        <v>0</v>
      </c>
      <c r="I2501" t="n">
        <v>0</v>
      </c>
      <c r="J2501" t="n">
        <v>0</v>
      </c>
      <c r="K2501" t="n">
        <v>0</v>
      </c>
      <c r="L2501" t="n">
        <v>0</v>
      </c>
      <c r="M2501" t="n">
        <v>0</v>
      </c>
      <c r="N2501" t="n">
        <v>0</v>
      </c>
      <c r="O2501" t="n">
        <v>0</v>
      </c>
      <c r="P2501" t="n">
        <v>0</v>
      </c>
      <c r="Q2501" t="n">
        <v>0</v>
      </c>
      <c r="R2501" s="2" t="inlineStr"/>
    </row>
    <row r="2502" ht="15" customHeight="1">
      <c r="A2502" t="inlineStr">
        <is>
          <t>A 30742-2025</t>
        </is>
      </c>
      <c r="B2502" s="1" t="n">
        <v>45831.57798611111</v>
      </c>
      <c r="C2502" s="1" t="n">
        <v>45960</v>
      </c>
      <c r="D2502" t="inlineStr">
        <is>
          <t>VÄSTERNORRLANDS LÄN</t>
        </is>
      </c>
      <c r="E2502" t="inlineStr">
        <is>
          <t>ÖRNSKÖLDSVIK</t>
        </is>
      </c>
      <c r="F2502" t="inlineStr">
        <is>
          <t>Holmen skog AB</t>
        </is>
      </c>
      <c r="G2502" t="n">
        <v>1.6</v>
      </c>
      <c r="H2502" t="n">
        <v>0</v>
      </c>
      <c r="I2502" t="n">
        <v>0</v>
      </c>
      <c r="J2502" t="n">
        <v>0</v>
      </c>
      <c r="K2502" t="n">
        <v>0</v>
      </c>
      <c r="L2502" t="n">
        <v>0</v>
      </c>
      <c r="M2502" t="n">
        <v>0</v>
      </c>
      <c r="N2502" t="n">
        <v>0</v>
      </c>
      <c r="O2502" t="n">
        <v>0</v>
      </c>
      <c r="P2502" t="n">
        <v>0</v>
      </c>
      <c r="Q2502" t="n">
        <v>0</v>
      </c>
      <c r="R2502" s="2" t="inlineStr"/>
    </row>
    <row r="2503" ht="15" customHeight="1">
      <c r="A2503" t="inlineStr">
        <is>
          <t>A 30713-2025</t>
        </is>
      </c>
      <c r="B2503" s="1" t="n">
        <v>45831.55275462963</v>
      </c>
      <c r="C2503" s="1" t="n">
        <v>45960</v>
      </c>
      <c r="D2503" t="inlineStr">
        <is>
          <t>VÄSTERNORRLANDS LÄN</t>
        </is>
      </c>
      <c r="E2503" t="inlineStr">
        <is>
          <t>ÖRNSKÖLDSVIK</t>
        </is>
      </c>
      <c r="F2503" t="inlineStr">
        <is>
          <t>SCA</t>
        </is>
      </c>
      <c r="G2503" t="n">
        <v>47.1</v>
      </c>
      <c r="H2503" t="n">
        <v>0</v>
      </c>
      <c r="I2503" t="n">
        <v>0</v>
      </c>
      <c r="J2503" t="n">
        <v>0</v>
      </c>
      <c r="K2503" t="n">
        <v>0</v>
      </c>
      <c r="L2503" t="n">
        <v>0</v>
      </c>
      <c r="M2503" t="n">
        <v>0</v>
      </c>
      <c r="N2503" t="n">
        <v>0</v>
      </c>
      <c r="O2503" t="n">
        <v>0</v>
      </c>
      <c r="P2503" t="n">
        <v>0</v>
      </c>
      <c r="Q2503" t="n">
        <v>0</v>
      </c>
      <c r="R2503" s="2" t="inlineStr"/>
    </row>
    <row r="2504" ht="15" customHeight="1">
      <c r="A2504" t="inlineStr">
        <is>
          <t>A 30722-2025</t>
        </is>
      </c>
      <c r="B2504" s="1" t="n">
        <v>45831.56635416667</v>
      </c>
      <c r="C2504" s="1" t="n">
        <v>45960</v>
      </c>
      <c r="D2504" t="inlineStr">
        <is>
          <t>VÄSTERNORRLANDS LÄN</t>
        </is>
      </c>
      <c r="E2504" t="inlineStr">
        <is>
          <t>ÖRNSKÖLDSVIK</t>
        </is>
      </c>
      <c r="F2504" t="inlineStr">
        <is>
          <t>Holmen skog AB</t>
        </is>
      </c>
      <c r="G2504" t="n">
        <v>2.6</v>
      </c>
      <c r="H2504" t="n">
        <v>0</v>
      </c>
      <c r="I2504" t="n">
        <v>0</v>
      </c>
      <c r="J2504" t="n">
        <v>0</v>
      </c>
      <c r="K2504" t="n">
        <v>0</v>
      </c>
      <c r="L2504" t="n">
        <v>0</v>
      </c>
      <c r="M2504" t="n">
        <v>0</v>
      </c>
      <c r="N2504" t="n">
        <v>0</v>
      </c>
      <c r="O2504" t="n">
        <v>0</v>
      </c>
      <c r="P2504" t="n">
        <v>0</v>
      </c>
      <c r="Q2504" t="n">
        <v>0</v>
      </c>
      <c r="R2504" s="2" t="inlineStr"/>
    </row>
    <row r="2505" ht="15" customHeight="1">
      <c r="A2505" t="inlineStr">
        <is>
          <t>A 30678-2025</t>
        </is>
      </c>
      <c r="B2505" s="1" t="n">
        <v>45831.52518518519</v>
      </c>
      <c r="C2505" s="1" t="n">
        <v>45960</v>
      </c>
      <c r="D2505" t="inlineStr">
        <is>
          <t>VÄSTERNORRLANDS LÄN</t>
        </is>
      </c>
      <c r="E2505" t="inlineStr">
        <is>
          <t>ÖRNSKÖLDSVIK</t>
        </is>
      </c>
      <c r="F2505" t="inlineStr">
        <is>
          <t>Holmen skog AB</t>
        </is>
      </c>
      <c r="G2505" t="n">
        <v>1.3</v>
      </c>
      <c r="H2505" t="n">
        <v>0</v>
      </c>
      <c r="I2505" t="n">
        <v>0</v>
      </c>
      <c r="J2505" t="n">
        <v>0</v>
      </c>
      <c r="K2505" t="n">
        <v>0</v>
      </c>
      <c r="L2505" t="n">
        <v>0</v>
      </c>
      <c r="M2505" t="n">
        <v>0</v>
      </c>
      <c r="N2505" t="n">
        <v>0</v>
      </c>
      <c r="O2505" t="n">
        <v>0</v>
      </c>
      <c r="P2505" t="n">
        <v>0</v>
      </c>
      <c r="Q2505" t="n">
        <v>0</v>
      </c>
      <c r="R2505" s="2" t="inlineStr"/>
    </row>
    <row r="2506" ht="15" customHeight="1">
      <c r="A2506" t="inlineStr">
        <is>
          <t>A 30695-2025</t>
        </is>
      </c>
      <c r="B2506" s="1" t="n">
        <v>45831.54216435185</v>
      </c>
      <c r="C2506" s="1" t="n">
        <v>45960</v>
      </c>
      <c r="D2506" t="inlineStr">
        <is>
          <t>VÄSTERNORRLANDS LÄN</t>
        </is>
      </c>
      <c r="E2506" t="inlineStr">
        <is>
          <t>ÖRNSKÖLDSVIK</t>
        </is>
      </c>
      <c r="F2506" t="inlineStr">
        <is>
          <t>Holmen skog AB</t>
        </is>
      </c>
      <c r="G2506" t="n">
        <v>2.1</v>
      </c>
      <c r="H2506" t="n">
        <v>0</v>
      </c>
      <c r="I2506" t="n">
        <v>0</v>
      </c>
      <c r="J2506" t="n">
        <v>0</v>
      </c>
      <c r="K2506" t="n">
        <v>0</v>
      </c>
      <c r="L2506" t="n">
        <v>0</v>
      </c>
      <c r="M2506" t="n">
        <v>0</v>
      </c>
      <c r="N2506" t="n">
        <v>0</v>
      </c>
      <c r="O2506" t="n">
        <v>0</v>
      </c>
      <c r="P2506" t="n">
        <v>0</v>
      </c>
      <c r="Q2506" t="n">
        <v>0</v>
      </c>
      <c r="R2506" s="2" t="inlineStr"/>
    </row>
    <row r="2507" ht="15" customHeight="1">
      <c r="A2507" t="inlineStr">
        <is>
          <t>A 30671-2025</t>
        </is>
      </c>
      <c r="B2507" s="1" t="n">
        <v>45831.51832175926</v>
      </c>
      <c r="C2507" s="1" t="n">
        <v>45960</v>
      </c>
      <c r="D2507" t="inlineStr">
        <is>
          <t>VÄSTERNORRLANDS LÄN</t>
        </is>
      </c>
      <c r="E2507" t="inlineStr">
        <is>
          <t>ÖRNSKÖLDSVIK</t>
        </is>
      </c>
      <c r="F2507" t="inlineStr">
        <is>
          <t>Holmen skog AB</t>
        </is>
      </c>
      <c r="G2507" t="n">
        <v>0.5</v>
      </c>
      <c r="H2507" t="n">
        <v>0</v>
      </c>
      <c r="I2507" t="n">
        <v>0</v>
      </c>
      <c r="J2507" t="n">
        <v>0</v>
      </c>
      <c r="K2507" t="n">
        <v>0</v>
      </c>
      <c r="L2507" t="n">
        <v>0</v>
      </c>
      <c r="M2507" t="n">
        <v>0</v>
      </c>
      <c r="N2507" t="n">
        <v>0</v>
      </c>
      <c r="O2507" t="n">
        <v>0</v>
      </c>
      <c r="P2507" t="n">
        <v>0</v>
      </c>
      <c r="Q2507" t="n">
        <v>0</v>
      </c>
      <c r="R2507" s="2" t="inlineStr"/>
    </row>
    <row r="2508" ht="15" customHeight="1">
      <c r="A2508" t="inlineStr">
        <is>
          <t>A 31340-2025</t>
        </is>
      </c>
      <c r="B2508" s="1" t="n">
        <v>45833.42797453704</v>
      </c>
      <c r="C2508" s="1" t="n">
        <v>45960</v>
      </c>
      <c r="D2508" t="inlineStr">
        <is>
          <t>VÄSTERNORRLANDS LÄN</t>
        </is>
      </c>
      <c r="E2508" t="inlineStr">
        <is>
          <t>ÖRNSKÖLDSVIK</t>
        </is>
      </c>
      <c r="F2508" t="inlineStr">
        <is>
          <t>SCA</t>
        </is>
      </c>
      <c r="G2508" t="n">
        <v>1.4</v>
      </c>
      <c r="H2508" t="n">
        <v>0</v>
      </c>
      <c r="I2508" t="n">
        <v>0</v>
      </c>
      <c r="J2508" t="n">
        <v>0</v>
      </c>
      <c r="K2508" t="n">
        <v>0</v>
      </c>
      <c r="L2508" t="n">
        <v>0</v>
      </c>
      <c r="M2508" t="n">
        <v>0</v>
      </c>
      <c r="N2508" t="n">
        <v>0</v>
      </c>
      <c r="O2508" t="n">
        <v>0</v>
      </c>
      <c r="P2508" t="n">
        <v>0</v>
      </c>
      <c r="Q2508" t="n">
        <v>0</v>
      </c>
      <c r="R2508" s="2" t="inlineStr"/>
    </row>
    <row r="2509" ht="15" customHeight="1">
      <c r="A2509" t="inlineStr">
        <is>
          <t>A 30895-2025</t>
        </is>
      </c>
      <c r="B2509" s="1" t="n">
        <v>45832.34824074074</v>
      </c>
      <c r="C2509" s="1" t="n">
        <v>45960</v>
      </c>
      <c r="D2509" t="inlineStr">
        <is>
          <t>VÄSTERNORRLANDS LÄN</t>
        </is>
      </c>
      <c r="E2509" t="inlineStr">
        <is>
          <t>ÖRNSKÖLDSVIK</t>
        </is>
      </c>
      <c r="F2509" t="inlineStr">
        <is>
          <t>Holmen skog AB</t>
        </is>
      </c>
      <c r="G2509" t="n">
        <v>2.5</v>
      </c>
      <c r="H2509" t="n">
        <v>0</v>
      </c>
      <c r="I2509" t="n">
        <v>0</v>
      </c>
      <c r="J2509" t="n">
        <v>0</v>
      </c>
      <c r="K2509" t="n">
        <v>0</v>
      </c>
      <c r="L2509" t="n">
        <v>0</v>
      </c>
      <c r="M2509" t="n">
        <v>0</v>
      </c>
      <c r="N2509" t="n">
        <v>0</v>
      </c>
      <c r="O2509" t="n">
        <v>0</v>
      </c>
      <c r="P2509" t="n">
        <v>0</v>
      </c>
      <c r="Q2509" t="n">
        <v>0</v>
      </c>
      <c r="R2509" s="2" t="inlineStr"/>
    </row>
    <row r="2510" ht="15" customHeight="1">
      <c r="A2510" t="inlineStr">
        <is>
          <t>A 31098-2025</t>
        </is>
      </c>
      <c r="B2510" s="1" t="n">
        <v>45832.59832175926</v>
      </c>
      <c r="C2510" s="1" t="n">
        <v>45960</v>
      </c>
      <c r="D2510" t="inlineStr">
        <is>
          <t>VÄSTERNORRLANDS LÄN</t>
        </is>
      </c>
      <c r="E2510" t="inlineStr">
        <is>
          <t>ÖRNSKÖLDSVIK</t>
        </is>
      </c>
      <c r="G2510" t="n">
        <v>5.5</v>
      </c>
      <c r="H2510" t="n">
        <v>0</v>
      </c>
      <c r="I2510" t="n">
        <v>0</v>
      </c>
      <c r="J2510" t="n">
        <v>0</v>
      </c>
      <c r="K2510" t="n">
        <v>0</v>
      </c>
      <c r="L2510" t="n">
        <v>0</v>
      </c>
      <c r="M2510" t="n">
        <v>0</v>
      </c>
      <c r="N2510" t="n">
        <v>0</v>
      </c>
      <c r="O2510" t="n">
        <v>0</v>
      </c>
      <c r="P2510" t="n">
        <v>0</v>
      </c>
      <c r="Q2510" t="n">
        <v>0</v>
      </c>
      <c r="R2510" s="2" t="inlineStr"/>
    </row>
    <row r="2511" ht="15" customHeight="1">
      <c r="A2511" t="inlineStr">
        <is>
          <t>A 31156-2025</t>
        </is>
      </c>
      <c r="B2511" s="1" t="n">
        <v>45832.65130787037</v>
      </c>
      <c r="C2511" s="1" t="n">
        <v>45960</v>
      </c>
      <c r="D2511" t="inlineStr">
        <is>
          <t>VÄSTERNORRLANDS LÄN</t>
        </is>
      </c>
      <c r="E2511" t="inlineStr">
        <is>
          <t>ÖRNSKÖLDSVIK</t>
        </is>
      </c>
      <c r="F2511" t="inlineStr">
        <is>
          <t>Holmen skog AB</t>
        </is>
      </c>
      <c r="G2511" t="n">
        <v>8.5</v>
      </c>
      <c r="H2511" t="n">
        <v>0</v>
      </c>
      <c r="I2511" t="n">
        <v>0</v>
      </c>
      <c r="J2511" t="n">
        <v>0</v>
      </c>
      <c r="K2511" t="n">
        <v>0</v>
      </c>
      <c r="L2511" t="n">
        <v>0</v>
      </c>
      <c r="M2511" t="n">
        <v>0</v>
      </c>
      <c r="N2511" t="n">
        <v>0</v>
      </c>
      <c r="O2511" t="n">
        <v>0</v>
      </c>
      <c r="P2511" t="n">
        <v>0</v>
      </c>
      <c r="Q2511" t="n">
        <v>0</v>
      </c>
      <c r="R2511" s="2" t="inlineStr"/>
    </row>
    <row r="2512" ht="15" customHeight="1">
      <c r="A2512" t="inlineStr">
        <is>
          <t>A 31193-2025</t>
        </is>
      </c>
      <c r="B2512" s="1" t="n">
        <v>45832.68313657407</v>
      </c>
      <c r="C2512" s="1" t="n">
        <v>45960</v>
      </c>
      <c r="D2512" t="inlineStr">
        <is>
          <t>VÄSTERNORRLANDS LÄN</t>
        </is>
      </c>
      <c r="E2512" t="inlineStr">
        <is>
          <t>ÖRNSKÖLDSVIK</t>
        </is>
      </c>
      <c r="G2512" t="n">
        <v>0.2</v>
      </c>
      <c r="H2512" t="n">
        <v>0</v>
      </c>
      <c r="I2512" t="n">
        <v>0</v>
      </c>
      <c r="J2512" t="n">
        <v>0</v>
      </c>
      <c r="K2512" t="n">
        <v>0</v>
      </c>
      <c r="L2512" t="n">
        <v>0</v>
      </c>
      <c r="M2512" t="n">
        <v>0</v>
      </c>
      <c r="N2512" t="n">
        <v>0</v>
      </c>
      <c r="O2512" t="n">
        <v>0</v>
      </c>
      <c r="P2512" t="n">
        <v>0</v>
      </c>
      <c r="Q2512" t="n">
        <v>0</v>
      </c>
      <c r="R2512" s="2" t="inlineStr"/>
    </row>
    <row r="2513" ht="15" customHeight="1">
      <c r="A2513" t="inlineStr">
        <is>
          <t>A 50402-2024</t>
        </is>
      </c>
      <c r="B2513" s="1" t="n">
        <v>45601.35136574074</v>
      </c>
      <c r="C2513" s="1" t="n">
        <v>45960</v>
      </c>
      <c r="D2513" t="inlineStr">
        <is>
          <t>VÄSTERNORRLANDS LÄN</t>
        </is>
      </c>
      <c r="E2513" t="inlineStr">
        <is>
          <t>ÖRNSKÖLDSVIK</t>
        </is>
      </c>
      <c r="F2513" t="inlineStr">
        <is>
          <t>Holmen skog AB</t>
        </is>
      </c>
      <c r="G2513" t="n">
        <v>0.7</v>
      </c>
      <c r="H2513" t="n">
        <v>0</v>
      </c>
      <c r="I2513" t="n">
        <v>0</v>
      </c>
      <c r="J2513" t="n">
        <v>0</v>
      </c>
      <c r="K2513" t="n">
        <v>0</v>
      </c>
      <c r="L2513" t="n">
        <v>0</v>
      </c>
      <c r="M2513" t="n">
        <v>0</v>
      </c>
      <c r="N2513" t="n">
        <v>0</v>
      </c>
      <c r="O2513" t="n">
        <v>0</v>
      </c>
      <c r="P2513" t="n">
        <v>0</v>
      </c>
      <c r="Q2513" t="n">
        <v>0</v>
      </c>
      <c r="R2513" s="2" t="inlineStr"/>
    </row>
    <row r="2514" ht="15" customHeight="1">
      <c r="A2514" t="inlineStr">
        <is>
          <t>A 31272-2025</t>
        </is>
      </c>
      <c r="B2514" s="1" t="n">
        <v>45833.33877314815</v>
      </c>
      <c r="C2514" s="1" t="n">
        <v>45960</v>
      </c>
      <c r="D2514" t="inlineStr">
        <is>
          <t>VÄSTERNORRLANDS LÄN</t>
        </is>
      </c>
      <c r="E2514" t="inlineStr">
        <is>
          <t>ÖRNSKÖLDSVIK</t>
        </is>
      </c>
      <c r="G2514" t="n">
        <v>1</v>
      </c>
      <c r="H2514" t="n">
        <v>0</v>
      </c>
      <c r="I2514" t="n">
        <v>0</v>
      </c>
      <c r="J2514" t="n">
        <v>0</v>
      </c>
      <c r="K2514" t="n">
        <v>0</v>
      </c>
      <c r="L2514" t="n">
        <v>0</v>
      </c>
      <c r="M2514" t="n">
        <v>0</v>
      </c>
      <c r="N2514" t="n">
        <v>0</v>
      </c>
      <c r="O2514" t="n">
        <v>0</v>
      </c>
      <c r="P2514" t="n">
        <v>0</v>
      </c>
      <c r="Q2514" t="n">
        <v>0</v>
      </c>
      <c r="R2514" s="2" t="inlineStr"/>
    </row>
    <row r="2515" ht="15" customHeight="1">
      <c r="A2515" t="inlineStr">
        <is>
          <t>A 31089-2025</t>
        </is>
      </c>
      <c r="B2515" s="1" t="n">
        <v>45832.59292824074</v>
      </c>
      <c r="C2515" s="1" t="n">
        <v>45960</v>
      </c>
      <c r="D2515" t="inlineStr">
        <is>
          <t>VÄSTERNORRLANDS LÄN</t>
        </is>
      </c>
      <c r="E2515" t="inlineStr">
        <is>
          <t>ÖRNSKÖLDSVIK</t>
        </is>
      </c>
      <c r="G2515" t="n">
        <v>1.5</v>
      </c>
      <c r="H2515" t="n">
        <v>0</v>
      </c>
      <c r="I2515" t="n">
        <v>0</v>
      </c>
      <c r="J2515" t="n">
        <v>0</v>
      </c>
      <c r="K2515" t="n">
        <v>0</v>
      </c>
      <c r="L2515" t="n">
        <v>0</v>
      </c>
      <c r="M2515" t="n">
        <v>0</v>
      </c>
      <c r="N2515" t="n">
        <v>0</v>
      </c>
      <c r="O2515" t="n">
        <v>0</v>
      </c>
      <c r="P2515" t="n">
        <v>0</v>
      </c>
      <c r="Q2515" t="n">
        <v>0</v>
      </c>
      <c r="R2515" s="2" t="inlineStr"/>
    </row>
    <row r="2516" ht="15" customHeight="1">
      <c r="A2516" t="inlineStr">
        <is>
          <t>A 31348-2025</t>
        </is>
      </c>
      <c r="B2516" s="1" t="n">
        <v>45833.42907407408</v>
      </c>
      <c r="C2516" s="1" t="n">
        <v>45960</v>
      </c>
      <c r="D2516" t="inlineStr">
        <is>
          <t>VÄSTERNORRLANDS LÄN</t>
        </is>
      </c>
      <c r="E2516" t="inlineStr">
        <is>
          <t>ÖRNSKÖLDSVIK</t>
        </is>
      </c>
      <c r="F2516" t="inlineStr">
        <is>
          <t>SCA</t>
        </is>
      </c>
      <c r="G2516" t="n">
        <v>8.6</v>
      </c>
      <c r="H2516" t="n">
        <v>0</v>
      </c>
      <c r="I2516" t="n">
        <v>0</v>
      </c>
      <c r="J2516" t="n">
        <v>0</v>
      </c>
      <c r="K2516" t="n">
        <v>0</v>
      </c>
      <c r="L2516" t="n">
        <v>0</v>
      </c>
      <c r="M2516" t="n">
        <v>0</v>
      </c>
      <c r="N2516" t="n">
        <v>0</v>
      </c>
      <c r="O2516" t="n">
        <v>0</v>
      </c>
      <c r="P2516" t="n">
        <v>0</v>
      </c>
      <c r="Q2516" t="n">
        <v>0</v>
      </c>
      <c r="R2516" s="2" t="inlineStr"/>
    </row>
    <row r="2517" ht="15" customHeight="1">
      <c r="A2517" t="inlineStr">
        <is>
          <t>A 31350-2025</t>
        </is>
      </c>
      <c r="B2517" s="1" t="n">
        <v>45833.429375</v>
      </c>
      <c r="C2517" s="1" t="n">
        <v>45960</v>
      </c>
      <c r="D2517" t="inlineStr">
        <is>
          <t>VÄSTERNORRLANDS LÄN</t>
        </is>
      </c>
      <c r="E2517" t="inlineStr">
        <is>
          <t>ÖRNSKÖLDSVIK</t>
        </is>
      </c>
      <c r="F2517" t="inlineStr">
        <is>
          <t>SCA</t>
        </is>
      </c>
      <c r="G2517" t="n">
        <v>5.2</v>
      </c>
      <c r="H2517" t="n">
        <v>0</v>
      </c>
      <c r="I2517" t="n">
        <v>0</v>
      </c>
      <c r="J2517" t="n">
        <v>0</v>
      </c>
      <c r="K2517" t="n">
        <v>0</v>
      </c>
      <c r="L2517" t="n">
        <v>0</v>
      </c>
      <c r="M2517" t="n">
        <v>0</v>
      </c>
      <c r="N2517" t="n">
        <v>0</v>
      </c>
      <c r="O2517" t="n">
        <v>0</v>
      </c>
      <c r="P2517" t="n">
        <v>0</v>
      </c>
      <c r="Q2517" t="n">
        <v>0</v>
      </c>
      <c r="R2517" s="2" t="inlineStr"/>
    </row>
    <row r="2518" ht="15" customHeight="1">
      <c r="A2518" t="inlineStr">
        <is>
          <t>A 31118-2025</t>
        </is>
      </c>
      <c r="B2518" s="1" t="n">
        <v>45832.62104166667</v>
      </c>
      <c r="C2518" s="1" t="n">
        <v>45960</v>
      </c>
      <c r="D2518" t="inlineStr">
        <is>
          <t>VÄSTERNORRLANDS LÄN</t>
        </is>
      </c>
      <c r="E2518" t="inlineStr">
        <is>
          <t>ÖRNSKÖLDSVIK</t>
        </is>
      </c>
      <c r="F2518" t="inlineStr">
        <is>
          <t>Holmen skog AB</t>
        </is>
      </c>
      <c r="G2518" t="n">
        <v>0.4</v>
      </c>
      <c r="H2518" t="n">
        <v>0</v>
      </c>
      <c r="I2518" t="n">
        <v>0</v>
      </c>
      <c r="J2518" t="n">
        <v>0</v>
      </c>
      <c r="K2518" t="n">
        <v>0</v>
      </c>
      <c r="L2518" t="n">
        <v>0</v>
      </c>
      <c r="M2518" t="n">
        <v>0</v>
      </c>
      <c r="N2518" t="n">
        <v>0</v>
      </c>
      <c r="O2518" t="n">
        <v>0</v>
      </c>
      <c r="P2518" t="n">
        <v>0</v>
      </c>
      <c r="Q2518" t="n">
        <v>0</v>
      </c>
      <c r="R2518" s="2" t="inlineStr"/>
    </row>
    <row r="2519" ht="15" customHeight="1">
      <c r="A2519" t="inlineStr">
        <is>
          <t>A 31121-2025</t>
        </is>
      </c>
      <c r="B2519" s="1" t="n">
        <v>45832.62521990741</v>
      </c>
      <c r="C2519" s="1" t="n">
        <v>45960</v>
      </c>
      <c r="D2519" t="inlineStr">
        <is>
          <t>VÄSTERNORRLANDS LÄN</t>
        </is>
      </c>
      <c r="E2519" t="inlineStr">
        <is>
          <t>ÖRNSKÖLDSVIK</t>
        </is>
      </c>
      <c r="F2519" t="inlineStr">
        <is>
          <t>Holmen skog AB</t>
        </is>
      </c>
      <c r="G2519" t="n">
        <v>1.3</v>
      </c>
      <c r="H2519" t="n">
        <v>0</v>
      </c>
      <c r="I2519" t="n">
        <v>0</v>
      </c>
      <c r="J2519" t="n">
        <v>0</v>
      </c>
      <c r="K2519" t="n">
        <v>0</v>
      </c>
      <c r="L2519" t="n">
        <v>0</v>
      </c>
      <c r="M2519" t="n">
        <v>0</v>
      </c>
      <c r="N2519" t="n">
        <v>0</v>
      </c>
      <c r="O2519" t="n">
        <v>0</v>
      </c>
      <c r="P2519" t="n">
        <v>0</v>
      </c>
      <c r="Q2519" t="n">
        <v>0</v>
      </c>
      <c r="R2519" s="2" t="inlineStr"/>
    </row>
    <row r="2520" ht="15" customHeight="1">
      <c r="A2520" t="inlineStr">
        <is>
          <t>A 31542-2025</t>
        </is>
      </c>
      <c r="B2520" s="1" t="n">
        <v>45833</v>
      </c>
      <c r="C2520" s="1" t="n">
        <v>45960</v>
      </c>
      <c r="D2520" t="inlineStr">
        <is>
          <t>VÄSTERNORRLANDS LÄN</t>
        </is>
      </c>
      <c r="E2520" t="inlineStr">
        <is>
          <t>ÖRNSKÖLDSVIK</t>
        </is>
      </c>
      <c r="G2520" t="n">
        <v>1.7</v>
      </c>
      <c r="H2520" t="n">
        <v>0</v>
      </c>
      <c r="I2520" t="n">
        <v>0</v>
      </c>
      <c r="J2520" t="n">
        <v>0</v>
      </c>
      <c r="K2520" t="n">
        <v>0</v>
      </c>
      <c r="L2520" t="n">
        <v>0</v>
      </c>
      <c r="M2520" t="n">
        <v>0</v>
      </c>
      <c r="N2520" t="n">
        <v>0</v>
      </c>
      <c r="O2520" t="n">
        <v>0</v>
      </c>
      <c r="P2520" t="n">
        <v>0</v>
      </c>
      <c r="Q2520" t="n">
        <v>0</v>
      </c>
      <c r="R2520" s="2" t="inlineStr"/>
    </row>
    <row r="2521" ht="15" customHeight="1">
      <c r="A2521" t="inlineStr">
        <is>
          <t>A 31120-2025</t>
        </is>
      </c>
      <c r="B2521" s="1" t="n">
        <v>45832.62326388889</v>
      </c>
      <c r="C2521" s="1" t="n">
        <v>45960</v>
      </c>
      <c r="D2521" t="inlineStr">
        <is>
          <t>VÄSTERNORRLANDS LÄN</t>
        </is>
      </c>
      <c r="E2521" t="inlineStr">
        <is>
          <t>ÖRNSKÖLDSVIK</t>
        </is>
      </c>
      <c r="F2521" t="inlineStr">
        <is>
          <t>Holmen skog AB</t>
        </is>
      </c>
      <c r="G2521" t="n">
        <v>0.7</v>
      </c>
      <c r="H2521" t="n">
        <v>0</v>
      </c>
      <c r="I2521" t="n">
        <v>0</v>
      </c>
      <c r="J2521" t="n">
        <v>0</v>
      </c>
      <c r="K2521" t="n">
        <v>0</v>
      </c>
      <c r="L2521" t="n">
        <v>0</v>
      </c>
      <c r="M2521" t="n">
        <v>0</v>
      </c>
      <c r="N2521" t="n">
        <v>0</v>
      </c>
      <c r="O2521" t="n">
        <v>0</v>
      </c>
      <c r="P2521" t="n">
        <v>0</v>
      </c>
      <c r="Q2521" t="n">
        <v>0</v>
      </c>
      <c r="R2521" s="2" t="inlineStr"/>
    </row>
    <row r="2522" ht="15" customHeight="1">
      <c r="A2522" t="inlineStr">
        <is>
          <t>A 31789-2025</t>
        </is>
      </c>
      <c r="B2522" s="1" t="n">
        <v>45834.53637731481</v>
      </c>
      <c r="C2522" s="1" t="n">
        <v>45960</v>
      </c>
      <c r="D2522" t="inlineStr">
        <is>
          <t>VÄSTERNORRLANDS LÄN</t>
        </is>
      </c>
      <c r="E2522" t="inlineStr">
        <is>
          <t>ÖRNSKÖLDSVIK</t>
        </is>
      </c>
      <c r="G2522" t="n">
        <v>2.8</v>
      </c>
      <c r="H2522" t="n">
        <v>0</v>
      </c>
      <c r="I2522" t="n">
        <v>0</v>
      </c>
      <c r="J2522" t="n">
        <v>0</v>
      </c>
      <c r="K2522" t="n">
        <v>0</v>
      </c>
      <c r="L2522" t="n">
        <v>0</v>
      </c>
      <c r="M2522" t="n">
        <v>0</v>
      </c>
      <c r="N2522" t="n">
        <v>0</v>
      </c>
      <c r="O2522" t="n">
        <v>0</v>
      </c>
      <c r="P2522" t="n">
        <v>0</v>
      </c>
      <c r="Q2522" t="n">
        <v>0</v>
      </c>
      <c r="R2522" s="2" t="inlineStr"/>
    </row>
    <row r="2523" ht="15" customHeight="1">
      <c r="A2523" t="inlineStr">
        <is>
          <t>A 32273-2025</t>
        </is>
      </c>
      <c r="B2523" s="1" t="n">
        <v>45835.65793981482</v>
      </c>
      <c r="C2523" s="1" t="n">
        <v>45960</v>
      </c>
      <c r="D2523" t="inlineStr">
        <is>
          <t>VÄSTERNORRLANDS LÄN</t>
        </is>
      </c>
      <c r="E2523" t="inlineStr">
        <is>
          <t>ÖRNSKÖLDSVIK</t>
        </is>
      </c>
      <c r="F2523" t="inlineStr">
        <is>
          <t>Holmen skog AB</t>
        </is>
      </c>
      <c r="G2523" t="n">
        <v>4.4</v>
      </c>
      <c r="H2523" t="n">
        <v>0</v>
      </c>
      <c r="I2523" t="n">
        <v>0</v>
      </c>
      <c r="J2523" t="n">
        <v>0</v>
      </c>
      <c r="K2523" t="n">
        <v>0</v>
      </c>
      <c r="L2523" t="n">
        <v>0</v>
      </c>
      <c r="M2523" t="n">
        <v>0</v>
      </c>
      <c r="N2523" t="n">
        <v>0</v>
      </c>
      <c r="O2523" t="n">
        <v>0</v>
      </c>
      <c r="P2523" t="n">
        <v>0</v>
      </c>
      <c r="Q2523" t="n">
        <v>0</v>
      </c>
      <c r="R2523" s="2" t="inlineStr"/>
    </row>
    <row r="2524" ht="15" customHeight="1">
      <c r="A2524" t="inlineStr">
        <is>
          <t>A 31550-2025</t>
        </is>
      </c>
      <c r="B2524" s="1" t="n">
        <v>45834</v>
      </c>
      <c r="C2524" s="1" t="n">
        <v>45960</v>
      </c>
      <c r="D2524" t="inlineStr">
        <is>
          <t>VÄSTERNORRLANDS LÄN</t>
        </is>
      </c>
      <c r="E2524" t="inlineStr">
        <is>
          <t>ÖRNSKÖLDSVIK</t>
        </is>
      </c>
      <c r="G2524" t="n">
        <v>3.7</v>
      </c>
      <c r="H2524" t="n">
        <v>0</v>
      </c>
      <c r="I2524" t="n">
        <v>0</v>
      </c>
      <c r="J2524" t="n">
        <v>0</v>
      </c>
      <c r="K2524" t="n">
        <v>0</v>
      </c>
      <c r="L2524" t="n">
        <v>0</v>
      </c>
      <c r="M2524" t="n">
        <v>0</v>
      </c>
      <c r="N2524" t="n">
        <v>0</v>
      </c>
      <c r="O2524" t="n">
        <v>0</v>
      </c>
      <c r="P2524" t="n">
        <v>0</v>
      </c>
      <c r="Q2524" t="n">
        <v>0</v>
      </c>
      <c r="R2524" s="2" t="inlineStr"/>
    </row>
    <row r="2525" ht="15" customHeight="1">
      <c r="A2525" t="inlineStr">
        <is>
          <t>A 32164-2025</t>
        </is>
      </c>
      <c r="B2525" s="1" t="n">
        <v>45835.54541666667</v>
      </c>
      <c r="C2525" s="1" t="n">
        <v>45960</v>
      </c>
      <c r="D2525" t="inlineStr">
        <is>
          <t>VÄSTERNORRLANDS LÄN</t>
        </is>
      </c>
      <c r="E2525" t="inlineStr">
        <is>
          <t>ÖRNSKÖLDSVIK</t>
        </is>
      </c>
      <c r="G2525" t="n">
        <v>3.4</v>
      </c>
      <c r="H2525" t="n">
        <v>0</v>
      </c>
      <c r="I2525" t="n">
        <v>0</v>
      </c>
      <c r="J2525" t="n">
        <v>0</v>
      </c>
      <c r="K2525" t="n">
        <v>0</v>
      </c>
      <c r="L2525" t="n">
        <v>0</v>
      </c>
      <c r="M2525" t="n">
        <v>0</v>
      </c>
      <c r="N2525" t="n">
        <v>0</v>
      </c>
      <c r="O2525" t="n">
        <v>0</v>
      </c>
      <c r="P2525" t="n">
        <v>0</v>
      </c>
      <c r="Q2525" t="n">
        <v>0</v>
      </c>
      <c r="R2525" s="2" t="inlineStr"/>
    </row>
    <row r="2526" ht="15" customHeight="1">
      <c r="A2526" t="inlineStr">
        <is>
          <t>A 32168-2025</t>
        </is>
      </c>
      <c r="B2526" s="1" t="n">
        <v>45835.54908564815</v>
      </c>
      <c r="C2526" s="1" t="n">
        <v>45960</v>
      </c>
      <c r="D2526" t="inlineStr">
        <is>
          <t>VÄSTERNORRLANDS LÄN</t>
        </is>
      </c>
      <c r="E2526" t="inlineStr">
        <is>
          <t>ÖRNSKÖLDSVIK</t>
        </is>
      </c>
      <c r="G2526" t="n">
        <v>2.9</v>
      </c>
      <c r="H2526" t="n">
        <v>0</v>
      </c>
      <c r="I2526" t="n">
        <v>0</v>
      </c>
      <c r="J2526" t="n">
        <v>0</v>
      </c>
      <c r="K2526" t="n">
        <v>0</v>
      </c>
      <c r="L2526" t="n">
        <v>0</v>
      </c>
      <c r="M2526" t="n">
        <v>0</v>
      </c>
      <c r="N2526" t="n">
        <v>0</v>
      </c>
      <c r="O2526" t="n">
        <v>0</v>
      </c>
      <c r="P2526" t="n">
        <v>0</v>
      </c>
      <c r="Q2526" t="n">
        <v>0</v>
      </c>
      <c r="R2526" s="2" t="inlineStr"/>
    </row>
    <row r="2527" ht="15" customHeight="1">
      <c r="A2527" t="inlineStr">
        <is>
          <t>A 32302-2025</t>
        </is>
      </c>
      <c r="B2527" s="1" t="n">
        <v>45835.71877314815</v>
      </c>
      <c r="C2527" s="1" t="n">
        <v>45960</v>
      </c>
      <c r="D2527" t="inlineStr">
        <is>
          <t>VÄSTERNORRLANDS LÄN</t>
        </is>
      </c>
      <c r="E2527" t="inlineStr">
        <is>
          <t>ÖRNSKÖLDSVIK</t>
        </is>
      </c>
      <c r="F2527" t="inlineStr">
        <is>
          <t>Holmen skog AB</t>
        </is>
      </c>
      <c r="G2527" t="n">
        <v>9.9</v>
      </c>
      <c r="H2527" t="n">
        <v>0</v>
      </c>
      <c r="I2527" t="n">
        <v>0</v>
      </c>
      <c r="J2527" t="n">
        <v>0</v>
      </c>
      <c r="K2527" t="n">
        <v>0</v>
      </c>
      <c r="L2527" t="n">
        <v>0</v>
      </c>
      <c r="M2527" t="n">
        <v>0</v>
      </c>
      <c r="N2527" t="n">
        <v>0</v>
      </c>
      <c r="O2527" t="n">
        <v>0</v>
      </c>
      <c r="P2527" t="n">
        <v>0</v>
      </c>
      <c r="Q2527" t="n">
        <v>0</v>
      </c>
      <c r="R2527" s="2" t="inlineStr"/>
    </row>
    <row r="2528" ht="15" customHeight="1">
      <c r="A2528" t="inlineStr">
        <is>
          <t>A 31681-2025</t>
        </is>
      </c>
      <c r="B2528" s="1" t="n">
        <v>45834.38430555556</v>
      </c>
      <c r="C2528" s="1" t="n">
        <v>45960</v>
      </c>
      <c r="D2528" t="inlineStr">
        <is>
          <t>VÄSTERNORRLANDS LÄN</t>
        </is>
      </c>
      <c r="E2528" t="inlineStr">
        <is>
          <t>ÖRNSKÖLDSVIK</t>
        </is>
      </c>
      <c r="F2528" t="inlineStr">
        <is>
          <t>Holmen skog AB</t>
        </is>
      </c>
      <c r="G2528" t="n">
        <v>2.7</v>
      </c>
      <c r="H2528" t="n">
        <v>0</v>
      </c>
      <c r="I2528" t="n">
        <v>0</v>
      </c>
      <c r="J2528" t="n">
        <v>0</v>
      </c>
      <c r="K2528" t="n">
        <v>0</v>
      </c>
      <c r="L2528" t="n">
        <v>0</v>
      </c>
      <c r="M2528" t="n">
        <v>0</v>
      </c>
      <c r="N2528" t="n">
        <v>0</v>
      </c>
      <c r="O2528" t="n">
        <v>0</v>
      </c>
      <c r="P2528" t="n">
        <v>0</v>
      </c>
      <c r="Q2528" t="n">
        <v>0</v>
      </c>
      <c r="R2528" s="2" t="inlineStr"/>
    </row>
    <row r="2529" ht="15" customHeight="1">
      <c r="A2529" t="inlineStr">
        <is>
          <t>A 32220-2025</t>
        </is>
      </c>
      <c r="B2529" s="1" t="n">
        <v>45835.58945601852</v>
      </c>
      <c r="C2529" s="1" t="n">
        <v>45960</v>
      </c>
      <c r="D2529" t="inlineStr">
        <is>
          <t>VÄSTERNORRLANDS LÄN</t>
        </is>
      </c>
      <c r="E2529" t="inlineStr">
        <is>
          <t>ÖRNSKÖLDSVIK</t>
        </is>
      </c>
      <c r="F2529" t="inlineStr">
        <is>
          <t>Holmen skog AB</t>
        </is>
      </c>
      <c r="G2529" t="n">
        <v>2</v>
      </c>
      <c r="H2529" t="n">
        <v>0</v>
      </c>
      <c r="I2529" t="n">
        <v>0</v>
      </c>
      <c r="J2529" t="n">
        <v>0</v>
      </c>
      <c r="K2529" t="n">
        <v>0</v>
      </c>
      <c r="L2529" t="n">
        <v>0</v>
      </c>
      <c r="M2529" t="n">
        <v>0</v>
      </c>
      <c r="N2529" t="n">
        <v>0</v>
      </c>
      <c r="O2529" t="n">
        <v>0</v>
      </c>
      <c r="P2529" t="n">
        <v>0</v>
      </c>
      <c r="Q2529" t="n">
        <v>0</v>
      </c>
      <c r="R2529" s="2" t="inlineStr"/>
    </row>
    <row r="2530" ht="15" customHeight="1">
      <c r="A2530" t="inlineStr">
        <is>
          <t>A 32247-2025</t>
        </is>
      </c>
      <c r="B2530" s="1" t="n">
        <v>45835.61738425926</v>
      </c>
      <c r="C2530" s="1" t="n">
        <v>45960</v>
      </c>
      <c r="D2530" t="inlineStr">
        <is>
          <t>VÄSTERNORRLANDS LÄN</t>
        </is>
      </c>
      <c r="E2530" t="inlineStr">
        <is>
          <t>ÖRNSKÖLDSVIK</t>
        </is>
      </c>
      <c r="G2530" t="n">
        <v>6.5</v>
      </c>
      <c r="H2530" t="n">
        <v>0</v>
      </c>
      <c r="I2530" t="n">
        <v>0</v>
      </c>
      <c r="J2530" t="n">
        <v>0</v>
      </c>
      <c r="K2530" t="n">
        <v>0</v>
      </c>
      <c r="L2530" t="n">
        <v>0</v>
      </c>
      <c r="M2530" t="n">
        <v>0</v>
      </c>
      <c r="N2530" t="n">
        <v>0</v>
      </c>
      <c r="O2530" t="n">
        <v>0</v>
      </c>
      <c r="P2530" t="n">
        <v>0</v>
      </c>
      <c r="Q2530" t="n">
        <v>0</v>
      </c>
      <c r="R2530" s="2" t="inlineStr"/>
    </row>
    <row r="2531" ht="15" customHeight="1">
      <c r="A2531" t="inlineStr">
        <is>
          <t>A 32251-2025</t>
        </is>
      </c>
      <c r="B2531" s="1" t="n">
        <v>45835.62701388889</v>
      </c>
      <c r="C2531" s="1" t="n">
        <v>45960</v>
      </c>
      <c r="D2531" t="inlineStr">
        <is>
          <t>VÄSTERNORRLANDS LÄN</t>
        </is>
      </c>
      <c r="E2531" t="inlineStr">
        <is>
          <t>ÖRNSKÖLDSVIK</t>
        </is>
      </c>
      <c r="F2531" t="inlineStr">
        <is>
          <t>Holmen skog AB</t>
        </is>
      </c>
      <c r="G2531" t="n">
        <v>1.5</v>
      </c>
      <c r="H2531" t="n">
        <v>0</v>
      </c>
      <c r="I2531" t="n">
        <v>0</v>
      </c>
      <c r="J2531" t="n">
        <v>0</v>
      </c>
      <c r="K2531" t="n">
        <v>0</v>
      </c>
      <c r="L2531" t="n">
        <v>0</v>
      </c>
      <c r="M2531" t="n">
        <v>0</v>
      </c>
      <c r="N2531" t="n">
        <v>0</v>
      </c>
      <c r="O2531" t="n">
        <v>0</v>
      </c>
      <c r="P2531" t="n">
        <v>0</v>
      </c>
      <c r="Q2531" t="n">
        <v>0</v>
      </c>
      <c r="R2531" s="2" t="inlineStr"/>
    </row>
    <row r="2532" ht="15" customHeight="1">
      <c r="A2532" t="inlineStr">
        <is>
          <t>A 31675-2025</t>
        </is>
      </c>
      <c r="B2532" s="1" t="n">
        <v>45834.37387731481</v>
      </c>
      <c r="C2532" s="1" t="n">
        <v>45960</v>
      </c>
      <c r="D2532" t="inlineStr">
        <is>
          <t>VÄSTERNORRLANDS LÄN</t>
        </is>
      </c>
      <c r="E2532" t="inlineStr">
        <is>
          <t>ÖRNSKÖLDSVIK</t>
        </is>
      </c>
      <c r="F2532" t="inlineStr">
        <is>
          <t>Holmen skog AB</t>
        </is>
      </c>
      <c r="G2532" t="n">
        <v>3.7</v>
      </c>
      <c r="H2532" t="n">
        <v>0</v>
      </c>
      <c r="I2532" t="n">
        <v>0</v>
      </c>
      <c r="J2532" t="n">
        <v>0</v>
      </c>
      <c r="K2532" t="n">
        <v>0</v>
      </c>
      <c r="L2532" t="n">
        <v>0</v>
      </c>
      <c r="M2532" t="n">
        <v>0</v>
      </c>
      <c r="N2532" t="n">
        <v>0</v>
      </c>
      <c r="O2532" t="n">
        <v>0</v>
      </c>
      <c r="P2532" t="n">
        <v>0</v>
      </c>
      <c r="Q2532" t="n">
        <v>0</v>
      </c>
      <c r="R2532" s="2" t="inlineStr"/>
    </row>
    <row r="2533" ht="15" customHeight="1">
      <c r="A2533" t="inlineStr">
        <is>
          <t>A 31982-2025</t>
        </is>
      </c>
      <c r="B2533" s="1" t="n">
        <v>45835.35870370371</v>
      </c>
      <c r="C2533" s="1" t="n">
        <v>45960</v>
      </c>
      <c r="D2533" t="inlineStr">
        <is>
          <t>VÄSTERNORRLANDS LÄN</t>
        </is>
      </c>
      <c r="E2533" t="inlineStr">
        <is>
          <t>ÖRNSKÖLDSVIK</t>
        </is>
      </c>
      <c r="G2533" t="n">
        <v>2.5</v>
      </c>
      <c r="H2533" t="n">
        <v>0</v>
      </c>
      <c r="I2533" t="n">
        <v>0</v>
      </c>
      <c r="J2533" t="n">
        <v>0</v>
      </c>
      <c r="K2533" t="n">
        <v>0</v>
      </c>
      <c r="L2533" t="n">
        <v>0</v>
      </c>
      <c r="M2533" t="n">
        <v>0</v>
      </c>
      <c r="N2533" t="n">
        <v>0</v>
      </c>
      <c r="O2533" t="n">
        <v>0</v>
      </c>
      <c r="P2533" t="n">
        <v>0</v>
      </c>
      <c r="Q2533" t="n">
        <v>0</v>
      </c>
      <c r="R2533" s="2" t="inlineStr"/>
    </row>
    <row r="2534" ht="15" customHeight="1">
      <c r="A2534" t="inlineStr">
        <is>
          <t>A 32053-2025</t>
        </is>
      </c>
      <c r="B2534" s="1" t="n">
        <v>45835.44299768518</v>
      </c>
      <c r="C2534" s="1" t="n">
        <v>45960</v>
      </c>
      <c r="D2534" t="inlineStr">
        <is>
          <t>VÄSTERNORRLANDS LÄN</t>
        </is>
      </c>
      <c r="E2534" t="inlineStr">
        <is>
          <t>ÖRNSKÖLDSVIK</t>
        </is>
      </c>
      <c r="F2534" t="inlineStr">
        <is>
          <t>Holmen skog AB</t>
        </is>
      </c>
      <c r="G2534" t="n">
        <v>3.9</v>
      </c>
      <c r="H2534" t="n">
        <v>0</v>
      </c>
      <c r="I2534" t="n">
        <v>0</v>
      </c>
      <c r="J2534" t="n">
        <v>0</v>
      </c>
      <c r="K2534" t="n">
        <v>0</v>
      </c>
      <c r="L2534" t="n">
        <v>0</v>
      </c>
      <c r="M2534" t="n">
        <v>0</v>
      </c>
      <c r="N2534" t="n">
        <v>0</v>
      </c>
      <c r="O2534" t="n">
        <v>0</v>
      </c>
      <c r="P2534" t="n">
        <v>0</v>
      </c>
      <c r="Q2534" t="n">
        <v>0</v>
      </c>
      <c r="R2534" s="2" t="inlineStr"/>
    </row>
    <row r="2535" ht="15" customHeight="1">
      <c r="A2535" t="inlineStr">
        <is>
          <t>A 31898-2025</t>
        </is>
      </c>
      <c r="B2535" s="1" t="n">
        <v>45834.67975694445</v>
      </c>
      <c r="C2535" s="1" t="n">
        <v>45960</v>
      </c>
      <c r="D2535" t="inlineStr">
        <is>
          <t>VÄSTERNORRLANDS LÄN</t>
        </is>
      </c>
      <c r="E2535" t="inlineStr">
        <is>
          <t>ÖRNSKÖLDSVIK</t>
        </is>
      </c>
      <c r="F2535" t="inlineStr">
        <is>
          <t>Holmen skog AB</t>
        </is>
      </c>
      <c r="G2535" t="n">
        <v>3.4</v>
      </c>
      <c r="H2535" t="n">
        <v>0</v>
      </c>
      <c r="I2535" t="n">
        <v>0</v>
      </c>
      <c r="J2535" t="n">
        <v>0</v>
      </c>
      <c r="K2535" t="n">
        <v>0</v>
      </c>
      <c r="L2535" t="n">
        <v>0</v>
      </c>
      <c r="M2535" t="n">
        <v>0</v>
      </c>
      <c r="N2535" t="n">
        <v>0</v>
      </c>
      <c r="O2535" t="n">
        <v>0</v>
      </c>
      <c r="P2535" t="n">
        <v>0</v>
      </c>
      <c r="Q2535" t="n">
        <v>0</v>
      </c>
      <c r="R2535" s="2" t="inlineStr"/>
    </row>
    <row r="2536" ht="15" customHeight="1">
      <c r="A2536" t="inlineStr">
        <is>
          <t>A 32192-2025</t>
        </is>
      </c>
      <c r="B2536" s="1" t="n">
        <v>45835.57108796296</v>
      </c>
      <c r="C2536" s="1" t="n">
        <v>45960</v>
      </c>
      <c r="D2536" t="inlineStr">
        <is>
          <t>VÄSTERNORRLANDS LÄN</t>
        </is>
      </c>
      <c r="E2536" t="inlineStr">
        <is>
          <t>ÖRNSKÖLDSVIK</t>
        </is>
      </c>
      <c r="F2536" t="inlineStr">
        <is>
          <t>Holmen skog AB</t>
        </is>
      </c>
      <c r="G2536" t="n">
        <v>0.7</v>
      </c>
      <c r="H2536" t="n">
        <v>0</v>
      </c>
      <c r="I2536" t="n">
        <v>0</v>
      </c>
      <c r="J2536" t="n">
        <v>0</v>
      </c>
      <c r="K2536" t="n">
        <v>0</v>
      </c>
      <c r="L2536" t="n">
        <v>0</v>
      </c>
      <c r="M2536" t="n">
        <v>0</v>
      </c>
      <c r="N2536" t="n">
        <v>0</v>
      </c>
      <c r="O2536" t="n">
        <v>0</v>
      </c>
      <c r="P2536" t="n">
        <v>0</v>
      </c>
      <c r="Q2536" t="n">
        <v>0</v>
      </c>
      <c r="R2536" s="2" t="inlineStr"/>
    </row>
    <row r="2537" ht="15" customHeight="1">
      <c r="A2537" t="inlineStr">
        <is>
          <t>A 32135-2025</t>
        </is>
      </c>
      <c r="B2537" s="1" t="n">
        <v>45835.51079861111</v>
      </c>
      <c r="C2537" s="1" t="n">
        <v>45960</v>
      </c>
      <c r="D2537" t="inlineStr">
        <is>
          <t>VÄSTERNORRLANDS LÄN</t>
        </is>
      </c>
      <c r="E2537" t="inlineStr">
        <is>
          <t>ÖRNSKÖLDSVIK</t>
        </is>
      </c>
      <c r="F2537" t="inlineStr">
        <is>
          <t>Holmen skog AB</t>
        </is>
      </c>
      <c r="G2537" t="n">
        <v>7.2</v>
      </c>
      <c r="H2537" t="n">
        <v>0</v>
      </c>
      <c r="I2537" t="n">
        <v>0</v>
      </c>
      <c r="J2537" t="n">
        <v>0</v>
      </c>
      <c r="K2537" t="n">
        <v>0</v>
      </c>
      <c r="L2537" t="n">
        <v>0</v>
      </c>
      <c r="M2537" t="n">
        <v>0</v>
      </c>
      <c r="N2537" t="n">
        <v>0</v>
      </c>
      <c r="O2537" t="n">
        <v>0</v>
      </c>
      <c r="P2537" t="n">
        <v>0</v>
      </c>
      <c r="Q2537" t="n">
        <v>0</v>
      </c>
      <c r="R2537" s="2" t="inlineStr"/>
    </row>
    <row r="2538" ht="15" customHeight="1">
      <c r="A2538" t="inlineStr">
        <is>
          <t>A 31893-2025</t>
        </is>
      </c>
      <c r="B2538" s="1" t="n">
        <v>45834.66746527778</v>
      </c>
      <c r="C2538" s="1" t="n">
        <v>45960</v>
      </c>
      <c r="D2538" t="inlineStr">
        <is>
          <t>VÄSTERNORRLANDS LÄN</t>
        </is>
      </c>
      <c r="E2538" t="inlineStr">
        <is>
          <t>ÖRNSKÖLDSVIK</t>
        </is>
      </c>
      <c r="F2538" t="inlineStr">
        <is>
          <t>Holmen skog AB</t>
        </is>
      </c>
      <c r="G2538" t="n">
        <v>8.199999999999999</v>
      </c>
      <c r="H2538" t="n">
        <v>0</v>
      </c>
      <c r="I2538" t="n">
        <v>0</v>
      </c>
      <c r="J2538" t="n">
        <v>0</v>
      </c>
      <c r="K2538" t="n">
        <v>0</v>
      </c>
      <c r="L2538" t="n">
        <v>0</v>
      </c>
      <c r="M2538" t="n">
        <v>0</v>
      </c>
      <c r="N2538" t="n">
        <v>0</v>
      </c>
      <c r="O2538" t="n">
        <v>0</v>
      </c>
      <c r="P2538" t="n">
        <v>0</v>
      </c>
      <c r="Q2538" t="n">
        <v>0</v>
      </c>
      <c r="R2538" s="2" t="inlineStr"/>
    </row>
    <row r="2539" ht="15" customHeight="1">
      <c r="A2539" t="inlineStr">
        <is>
          <t>A 31972-2025</t>
        </is>
      </c>
      <c r="B2539" s="1" t="n">
        <v>45835.34949074074</v>
      </c>
      <c r="C2539" s="1" t="n">
        <v>45960</v>
      </c>
      <c r="D2539" t="inlineStr">
        <is>
          <t>VÄSTERNORRLANDS LÄN</t>
        </is>
      </c>
      <c r="E2539" t="inlineStr">
        <is>
          <t>ÖRNSKÖLDSVIK</t>
        </is>
      </c>
      <c r="G2539" t="n">
        <v>4.6</v>
      </c>
      <c r="H2539" t="n">
        <v>0</v>
      </c>
      <c r="I2539" t="n">
        <v>0</v>
      </c>
      <c r="J2539" t="n">
        <v>0</v>
      </c>
      <c r="K2539" t="n">
        <v>0</v>
      </c>
      <c r="L2539" t="n">
        <v>0</v>
      </c>
      <c r="M2539" t="n">
        <v>0</v>
      </c>
      <c r="N2539" t="n">
        <v>0</v>
      </c>
      <c r="O2539" t="n">
        <v>0</v>
      </c>
      <c r="P2539" t="n">
        <v>0</v>
      </c>
      <c r="Q2539" t="n">
        <v>0</v>
      </c>
      <c r="R2539" s="2" t="inlineStr"/>
    </row>
    <row r="2540" ht="15" customHeight="1">
      <c r="A2540" t="inlineStr">
        <is>
          <t>A 19441-2025</t>
        </is>
      </c>
      <c r="B2540" s="1" t="n">
        <v>45770.30892361111</v>
      </c>
      <c r="C2540" s="1" t="n">
        <v>45960</v>
      </c>
      <c r="D2540" t="inlineStr">
        <is>
          <t>VÄSTERNORRLANDS LÄN</t>
        </is>
      </c>
      <c r="E2540" t="inlineStr">
        <is>
          <t>ÖRNSKÖLDSVIK</t>
        </is>
      </c>
      <c r="F2540" t="inlineStr">
        <is>
          <t>Kommuner</t>
        </is>
      </c>
      <c r="G2540" t="n">
        <v>1</v>
      </c>
      <c r="H2540" t="n">
        <v>0</v>
      </c>
      <c r="I2540" t="n">
        <v>0</v>
      </c>
      <c r="J2540" t="n">
        <v>0</v>
      </c>
      <c r="K2540" t="n">
        <v>0</v>
      </c>
      <c r="L2540" t="n">
        <v>0</v>
      </c>
      <c r="M2540" t="n">
        <v>0</v>
      </c>
      <c r="N2540" t="n">
        <v>0</v>
      </c>
      <c r="O2540" t="n">
        <v>0</v>
      </c>
      <c r="P2540" t="n">
        <v>0</v>
      </c>
      <c r="Q2540" t="n">
        <v>0</v>
      </c>
      <c r="R2540" s="2" t="inlineStr"/>
    </row>
    <row r="2541" ht="15" customHeight="1">
      <c r="A2541" t="inlineStr">
        <is>
          <t>A 32876-2025</t>
        </is>
      </c>
      <c r="B2541" s="1" t="n">
        <v>45839.59461805555</v>
      </c>
      <c r="C2541" s="1" t="n">
        <v>45960</v>
      </c>
      <c r="D2541" t="inlineStr">
        <is>
          <t>VÄSTERNORRLANDS LÄN</t>
        </is>
      </c>
      <c r="E2541" t="inlineStr">
        <is>
          <t>ÖRNSKÖLDSVIK</t>
        </is>
      </c>
      <c r="F2541" t="inlineStr">
        <is>
          <t>Holmen skog AB</t>
        </is>
      </c>
      <c r="G2541" t="n">
        <v>29.6</v>
      </c>
      <c r="H2541" t="n">
        <v>0</v>
      </c>
      <c r="I2541" t="n">
        <v>0</v>
      </c>
      <c r="J2541" t="n">
        <v>0</v>
      </c>
      <c r="K2541" t="n">
        <v>0</v>
      </c>
      <c r="L2541" t="n">
        <v>0</v>
      </c>
      <c r="M2541" t="n">
        <v>0</v>
      </c>
      <c r="N2541" t="n">
        <v>0</v>
      </c>
      <c r="O2541" t="n">
        <v>0</v>
      </c>
      <c r="P2541" t="n">
        <v>0</v>
      </c>
      <c r="Q2541" t="n">
        <v>0</v>
      </c>
      <c r="R2541" s="2" t="inlineStr"/>
    </row>
    <row r="2542" ht="15" customHeight="1">
      <c r="A2542" t="inlineStr">
        <is>
          <t>A 32414-2025</t>
        </is>
      </c>
      <c r="B2542" s="1" t="n">
        <v>45838.34001157407</v>
      </c>
      <c r="C2542" s="1" t="n">
        <v>45960</v>
      </c>
      <c r="D2542" t="inlineStr">
        <is>
          <t>VÄSTERNORRLANDS LÄN</t>
        </is>
      </c>
      <c r="E2542" t="inlineStr">
        <is>
          <t>ÖRNSKÖLDSVIK</t>
        </is>
      </c>
      <c r="G2542" t="n">
        <v>0.2</v>
      </c>
      <c r="H2542" t="n">
        <v>0</v>
      </c>
      <c r="I2542" t="n">
        <v>0</v>
      </c>
      <c r="J2542" t="n">
        <v>0</v>
      </c>
      <c r="K2542" t="n">
        <v>0</v>
      </c>
      <c r="L2542" t="n">
        <v>0</v>
      </c>
      <c r="M2542" t="n">
        <v>0</v>
      </c>
      <c r="N2542" t="n">
        <v>0</v>
      </c>
      <c r="O2542" t="n">
        <v>0</v>
      </c>
      <c r="P2542" t="n">
        <v>0</v>
      </c>
      <c r="Q2542" t="n">
        <v>0</v>
      </c>
      <c r="R2542" s="2" t="inlineStr"/>
    </row>
    <row r="2543" ht="15" customHeight="1">
      <c r="A2543" t="inlineStr">
        <is>
          <t>A 32557-2025</t>
        </is>
      </c>
      <c r="B2543" s="1" t="n">
        <v>45838.56710648148</v>
      </c>
      <c r="C2543" s="1" t="n">
        <v>45960</v>
      </c>
      <c r="D2543" t="inlineStr">
        <is>
          <t>VÄSTERNORRLANDS LÄN</t>
        </is>
      </c>
      <c r="E2543" t="inlineStr">
        <is>
          <t>ÖRNSKÖLDSVIK</t>
        </is>
      </c>
      <c r="F2543" t="inlineStr">
        <is>
          <t>Holmen skog AB</t>
        </is>
      </c>
      <c r="G2543" t="n">
        <v>1</v>
      </c>
      <c r="H2543" t="n">
        <v>0</v>
      </c>
      <c r="I2543" t="n">
        <v>0</v>
      </c>
      <c r="J2543" t="n">
        <v>0</v>
      </c>
      <c r="K2543" t="n">
        <v>0</v>
      </c>
      <c r="L2543" t="n">
        <v>0</v>
      </c>
      <c r="M2543" t="n">
        <v>0</v>
      </c>
      <c r="N2543" t="n">
        <v>0</v>
      </c>
      <c r="O2543" t="n">
        <v>0</v>
      </c>
      <c r="P2543" t="n">
        <v>0</v>
      </c>
      <c r="Q2543" t="n">
        <v>0</v>
      </c>
      <c r="R2543" s="2" t="inlineStr"/>
    </row>
    <row r="2544" ht="15" customHeight="1">
      <c r="A2544" t="inlineStr">
        <is>
          <t>A 32549-2025</t>
        </is>
      </c>
      <c r="B2544" s="1" t="n">
        <v>45838.5425462963</v>
      </c>
      <c r="C2544" s="1" t="n">
        <v>45960</v>
      </c>
      <c r="D2544" t="inlineStr">
        <is>
          <t>VÄSTERNORRLANDS LÄN</t>
        </is>
      </c>
      <c r="E2544" t="inlineStr">
        <is>
          <t>ÖRNSKÖLDSVIK</t>
        </is>
      </c>
      <c r="F2544" t="inlineStr">
        <is>
          <t>Holmen skog AB</t>
        </is>
      </c>
      <c r="G2544" t="n">
        <v>3.5</v>
      </c>
      <c r="H2544" t="n">
        <v>0</v>
      </c>
      <c r="I2544" t="n">
        <v>0</v>
      </c>
      <c r="J2544" t="n">
        <v>0</v>
      </c>
      <c r="K2544" t="n">
        <v>0</v>
      </c>
      <c r="L2544" t="n">
        <v>0</v>
      </c>
      <c r="M2544" t="n">
        <v>0</v>
      </c>
      <c r="N2544" t="n">
        <v>0</v>
      </c>
      <c r="O2544" t="n">
        <v>0</v>
      </c>
      <c r="P2544" t="n">
        <v>0</v>
      </c>
      <c r="Q2544" t="n">
        <v>0</v>
      </c>
      <c r="R2544" s="2" t="inlineStr"/>
    </row>
    <row r="2545" ht="15" customHeight="1">
      <c r="A2545" t="inlineStr">
        <is>
          <t>A 33557-2025</t>
        </is>
      </c>
      <c r="B2545" s="1" t="n">
        <v>45841.57519675926</v>
      </c>
      <c r="C2545" s="1" t="n">
        <v>45960</v>
      </c>
      <c r="D2545" t="inlineStr">
        <is>
          <t>VÄSTERNORRLANDS LÄN</t>
        </is>
      </c>
      <c r="E2545" t="inlineStr">
        <is>
          <t>ÖRNSKÖLDSVIK</t>
        </is>
      </c>
      <c r="F2545" t="inlineStr">
        <is>
          <t>Holmen skog AB</t>
        </is>
      </c>
      <c r="G2545" t="n">
        <v>4.7</v>
      </c>
      <c r="H2545" t="n">
        <v>0</v>
      </c>
      <c r="I2545" t="n">
        <v>0</v>
      </c>
      <c r="J2545" t="n">
        <v>0</v>
      </c>
      <c r="K2545" t="n">
        <v>0</v>
      </c>
      <c r="L2545" t="n">
        <v>0</v>
      </c>
      <c r="M2545" t="n">
        <v>0</v>
      </c>
      <c r="N2545" t="n">
        <v>0</v>
      </c>
      <c r="O2545" t="n">
        <v>0</v>
      </c>
      <c r="P2545" t="n">
        <v>0</v>
      </c>
      <c r="Q2545" t="n">
        <v>0</v>
      </c>
      <c r="R2545" s="2" t="inlineStr"/>
    </row>
    <row r="2546" ht="15" customHeight="1">
      <c r="A2546" t="inlineStr">
        <is>
          <t>A 33563-2025</t>
        </is>
      </c>
      <c r="B2546" s="1" t="n">
        <v>45841.57833333333</v>
      </c>
      <c r="C2546" s="1" t="n">
        <v>45960</v>
      </c>
      <c r="D2546" t="inlineStr">
        <is>
          <t>VÄSTERNORRLANDS LÄN</t>
        </is>
      </c>
      <c r="E2546" t="inlineStr">
        <is>
          <t>ÖRNSKÖLDSVIK</t>
        </is>
      </c>
      <c r="F2546" t="inlineStr">
        <is>
          <t>Holmen skog AB</t>
        </is>
      </c>
      <c r="G2546" t="n">
        <v>2.8</v>
      </c>
      <c r="H2546" t="n">
        <v>0</v>
      </c>
      <c r="I2546" t="n">
        <v>0</v>
      </c>
      <c r="J2546" t="n">
        <v>0</v>
      </c>
      <c r="K2546" t="n">
        <v>0</v>
      </c>
      <c r="L2546" t="n">
        <v>0</v>
      </c>
      <c r="M2546" t="n">
        <v>0</v>
      </c>
      <c r="N2546" t="n">
        <v>0</v>
      </c>
      <c r="O2546" t="n">
        <v>0</v>
      </c>
      <c r="P2546" t="n">
        <v>0</v>
      </c>
      <c r="Q2546" t="n">
        <v>0</v>
      </c>
      <c r="R2546" s="2" t="inlineStr"/>
    </row>
    <row r="2547" ht="15" customHeight="1">
      <c r="A2547" t="inlineStr">
        <is>
          <t>A 33177-2025</t>
        </is>
      </c>
      <c r="B2547" s="1" t="n">
        <v>45840.58792824074</v>
      </c>
      <c r="C2547" s="1" t="n">
        <v>45960</v>
      </c>
      <c r="D2547" t="inlineStr">
        <is>
          <t>VÄSTERNORRLANDS LÄN</t>
        </is>
      </c>
      <c r="E2547" t="inlineStr">
        <is>
          <t>ÖRNSKÖLDSVIK</t>
        </is>
      </c>
      <c r="F2547" t="inlineStr">
        <is>
          <t>Holmen skog AB</t>
        </is>
      </c>
      <c r="G2547" t="n">
        <v>0.6</v>
      </c>
      <c r="H2547" t="n">
        <v>0</v>
      </c>
      <c r="I2547" t="n">
        <v>0</v>
      </c>
      <c r="J2547" t="n">
        <v>0</v>
      </c>
      <c r="K2547" t="n">
        <v>0</v>
      </c>
      <c r="L2547" t="n">
        <v>0</v>
      </c>
      <c r="M2547" t="n">
        <v>0</v>
      </c>
      <c r="N2547" t="n">
        <v>0</v>
      </c>
      <c r="O2547" t="n">
        <v>0</v>
      </c>
      <c r="P2547" t="n">
        <v>0</v>
      </c>
      <c r="Q2547" t="n">
        <v>0</v>
      </c>
      <c r="R2547" s="2" t="inlineStr"/>
    </row>
    <row r="2548" ht="15" customHeight="1">
      <c r="A2548" t="inlineStr">
        <is>
          <t>A 33568-2025</t>
        </is>
      </c>
      <c r="B2548" s="1" t="n">
        <v>45841.58291666667</v>
      </c>
      <c r="C2548" s="1" t="n">
        <v>45960</v>
      </c>
      <c r="D2548" t="inlineStr">
        <is>
          <t>VÄSTERNORRLANDS LÄN</t>
        </is>
      </c>
      <c r="E2548" t="inlineStr">
        <is>
          <t>ÖRNSKÖLDSVIK</t>
        </is>
      </c>
      <c r="G2548" t="n">
        <v>0.6</v>
      </c>
      <c r="H2548" t="n">
        <v>0</v>
      </c>
      <c r="I2548" t="n">
        <v>0</v>
      </c>
      <c r="J2548" t="n">
        <v>0</v>
      </c>
      <c r="K2548" t="n">
        <v>0</v>
      </c>
      <c r="L2548" t="n">
        <v>0</v>
      </c>
      <c r="M2548" t="n">
        <v>0</v>
      </c>
      <c r="N2548" t="n">
        <v>0</v>
      </c>
      <c r="O2548" t="n">
        <v>0</v>
      </c>
      <c r="P2548" t="n">
        <v>0</v>
      </c>
      <c r="Q2548" t="n">
        <v>0</v>
      </c>
      <c r="R2548" s="2" t="inlineStr"/>
    </row>
    <row r="2549" ht="15" customHeight="1">
      <c r="A2549" t="inlineStr">
        <is>
          <t>A 33357-2025</t>
        </is>
      </c>
      <c r="B2549" s="1" t="n">
        <v>45841</v>
      </c>
      <c r="C2549" s="1" t="n">
        <v>45960</v>
      </c>
      <c r="D2549" t="inlineStr">
        <is>
          <t>VÄSTERNORRLANDS LÄN</t>
        </is>
      </c>
      <c r="E2549" t="inlineStr">
        <is>
          <t>ÖRNSKÖLDSVIK</t>
        </is>
      </c>
      <c r="G2549" t="n">
        <v>1.8</v>
      </c>
      <c r="H2549" t="n">
        <v>0</v>
      </c>
      <c r="I2549" t="n">
        <v>0</v>
      </c>
      <c r="J2549" t="n">
        <v>0</v>
      </c>
      <c r="K2549" t="n">
        <v>0</v>
      </c>
      <c r="L2549" t="n">
        <v>0</v>
      </c>
      <c r="M2549" t="n">
        <v>0</v>
      </c>
      <c r="N2549" t="n">
        <v>0</v>
      </c>
      <c r="O2549" t="n">
        <v>0</v>
      </c>
      <c r="P2549" t="n">
        <v>0</v>
      </c>
      <c r="Q2549" t="n">
        <v>0</v>
      </c>
      <c r="R2549" s="2" t="inlineStr"/>
    </row>
    <row r="2550" ht="15" customHeight="1">
      <c r="A2550" t="inlineStr">
        <is>
          <t>A 33359-2025</t>
        </is>
      </c>
      <c r="B2550" s="1" t="n">
        <v>45841.38116898148</v>
      </c>
      <c r="C2550" s="1" t="n">
        <v>45960</v>
      </c>
      <c r="D2550" t="inlineStr">
        <is>
          <t>VÄSTERNORRLANDS LÄN</t>
        </is>
      </c>
      <c r="E2550" t="inlineStr">
        <is>
          <t>ÖRNSKÖLDSVIK</t>
        </is>
      </c>
      <c r="F2550" t="inlineStr">
        <is>
          <t>Holmen skog AB</t>
        </is>
      </c>
      <c r="G2550" t="n">
        <v>11.2</v>
      </c>
      <c r="H2550" t="n">
        <v>0</v>
      </c>
      <c r="I2550" t="n">
        <v>0</v>
      </c>
      <c r="J2550" t="n">
        <v>0</v>
      </c>
      <c r="K2550" t="n">
        <v>0</v>
      </c>
      <c r="L2550" t="n">
        <v>0</v>
      </c>
      <c r="M2550" t="n">
        <v>0</v>
      </c>
      <c r="N2550" t="n">
        <v>0</v>
      </c>
      <c r="O2550" t="n">
        <v>0</v>
      </c>
      <c r="P2550" t="n">
        <v>0</v>
      </c>
      <c r="Q2550" t="n">
        <v>0</v>
      </c>
      <c r="R2550" s="2" t="inlineStr"/>
    </row>
    <row r="2551" ht="15" customHeight="1">
      <c r="A2551" t="inlineStr">
        <is>
          <t>A 33662-2025</t>
        </is>
      </c>
      <c r="B2551" s="1" t="n">
        <v>45841</v>
      </c>
      <c r="C2551" s="1" t="n">
        <v>45960</v>
      </c>
      <c r="D2551" t="inlineStr">
        <is>
          <t>VÄSTERNORRLANDS LÄN</t>
        </is>
      </c>
      <c r="E2551" t="inlineStr">
        <is>
          <t>ÖRNSKÖLDSVIK</t>
        </is>
      </c>
      <c r="G2551" t="n">
        <v>1.6</v>
      </c>
      <c r="H2551" t="n">
        <v>0</v>
      </c>
      <c r="I2551" t="n">
        <v>0</v>
      </c>
      <c r="J2551" t="n">
        <v>0</v>
      </c>
      <c r="K2551" t="n">
        <v>0</v>
      </c>
      <c r="L2551" t="n">
        <v>0</v>
      </c>
      <c r="M2551" t="n">
        <v>0</v>
      </c>
      <c r="N2551" t="n">
        <v>0</v>
      </c>
      <c r="O2551" t="n">
        <v>0</v>
      </c>
      <c r="P2551" t="n">
        <v>0</v>
      </c>
      <c r="Q2551" t="n">
        <v>0</v>
      </c>
      <c r="R2551" s="2" t="inlineStr"/>
    </row>
    <row r="2552" ht="15" customHeight="1">
      <c r="A2552" t="inlineStr">
        <is>
          <t>A 33524-2025</t>
        </is>
      </c>
      <c r="B2552" s="1" t="n">
        <v>45841.54736111111</v>
      </c>
      <c r="C2552" s="1" t="n">
        <v>45960</v>
      </c>
      <c r="D2552" t="inlineStr">
        <is>
          <t>VÄSTERNORRLANDS LÄN</t>
        </is>
      </c>
      <c r="E2552" t="inlineStr">
        <is>
          <t>ÖRNSKÖLDSVIK</t>
        </is>
      </c>
      <c r="F2552" t="inlineStr">
        <is>
          <t>Holmen skog AB</t>
        </is>
      </c>
      <c r="G2552" t="n">
        <v>11.5</v>
      </c>
      <c r="H2552" t="n">
        <v>0</v>
      </c>
      <c r="I2552" t="n">
        <v>0</v>
      </c>
      <c r="J2552" t="n">
        <v>0</v>
      </c>
      <c r="K2552" t="n">
        <v>0</v>
      </c>
      <c r="L2552" t="n">
        <v>0</v>
      </c>
      <c r="M2552" t="n">
        <v>0</v>
      </c>
      <c r="N2552" t="n">
        <v>0</v>
      </c>
      <c r="O2552" t="n">
        <v>0</v>
      </c>
      <c r="P2552" t="n">
        <v>0</v>
      </c>
      <c r="Q2552" t="n">
        <v>0</v>
      </c>
      <c r="R2552" s="2" t="inlineStr"/>
    </row>
    <row r="2553" ht="15" customHeight="1">
      <c r="A2553" t="inlineStr">
        <is>
          <t>A 33558-2025</t>
        </is>
      </c>
      <c r="B2553" s="1" t="n">
        <v>45841.57547453704</v>
      </c>
      <c r="C2553" s="1" t="n">
        <v>45960</v>
      </c>
      <c r="D2553" t="inlineStr">
        <is>
          <t>VÄSTERNORRLANDS LÄN</t>
        </is>
      </c>
      <c r="E2553" t="inlineStr">
        <is>
          <t>ÖRNSKÖLDSVIK</t>
        </is>
      </c>
      <c r="G2553" t="n">
        <v>0.7</v>
      </c>
      <c r="H2553" t="n">
        <v>0</v>
      </c>
      <c r="I2553" t="n">
        <v>0</v>
      </c>
      <c r="J2553" t="n">
        <v>0</v>
      </c>
      <c r="K2553" t="n">
        <v>0</v>
      </c>
      <c r="L2553" t="n">
        <v>0</v>
      </c>
      <c r="M2553" t="n">
        <v>0</v>
      </c>
      <c r="N2553" t="n">
        <v>0</v>
      </c>
      <c r="O2553" t="n">
        <v>0</v>
      </c>
      <c r="P2553" t="n">
        <v>0</v>
      </c>
      <c r="Q2553" t="n">
        <v>0</v>
      </c>
      <c r="R2553" s="2" t="inlineStr"/>
    </row>
    <row r="2554" ht="15" customHeight="1">
      <c r="A2554" t="inlineStr">
        <is>
          <t>A 33588-2025</t>
        </is>
      </c>
      <c r="B2554" s="1" t="n">
        <v>45841.59636574074</v>
      </c>
      <c r="C2554" s="1" t="n">
        <v>45960</v>
      </c>
      <c r="D2554" t="inlineStr">
        <is>
          <t>VÄSTERNORRLANDS LÄN</t>
        </is>
      </c>
      <c r="E2554" t="inlineStr">
        <is>
          <t>ÖRNSKÖLDSVIK</t>
        </is>
      </c>
      <c r="G2554" t="n">
        <v>2.6</v>
      </c>
      <c r="H2554" t="n">
        <v>0</v>
      </c>
      <c r="I2554" t="n">
        <v>0</v>
      </c>
      <c r="J2554" t="n">
        <v>0</v>
      </c>
      <c r="K2554" t="n">
        <v>0</v>
      </c>
      <c r="L2554" t="n">
        <v>0</v>
      </c>
      <c r="M2554" t="n">
        <v>0</v>
      </c>
      <c r="N2554" t="n">
        <v>0</v>
      </c>
      <c r="O2554" t="n">
        <v>0</v>
      </c>
      <c r="P2554" t="n">
        <v>0</v>
      </c>
      <c r="Q2554" t="n">
        <v>0</v>
      </c>
      <c r="R2554" s="2" t="inlineStr"/>
    </row>
    <row r="2555" ht="15" customHeight="1">
      <c r="A2555" t="inlineStr">
        <is>
          <t>A 33471-2025</t>
        </is>
      </c>
      <c r="B2555" s="1" t="n">
        <v>45841.48929398148</v>
      </c>
      <c r="C2555" s="1" t="n">
        <v>45960</v>
      </c>
      <c r="D2555" t="inlineStr">
        <is>
          <t>VÄSTERNORRLANDS LÄN</t>
        </is>
      </c>
      <c r="E2555" t="inlineStr">
        <is>
          <t>ÖRNSKÖLDSVIK</t>
        </is>
      </c>
      <c r="G2555" t="n">
        <v>1</v>
      </c>
      <c r="H2555" t="n">
        <v>0</v>
      </c>
      <c r="I2555" t="n">
        <v>0</v>
      </c>
      <c r="J2555" t="n">
        <v>0</v>
      </c>
      <c r="K2555" t="n">
        <v>0</v>
      </c>
      <c r="L2555" t="n">
        <v>0</v>
      </c>
      <c r="M2555" t="n">
        <v>0</v>
      </c>
      <c r="N2555" t="n">
        <v>0</v>
      </c>
      <c r="O2555" t="n">
        <v>0</v>
      </c>
      <c r="P2555" t="n">
        <v>0</v>
      </c>
      <c r="Q2555" t="n">
        <v>0</v>
      </c>
      <c r="R2555" s="2" t="inlineStr"/>
    </row>
    <row r="2556" ht="15" customHeight="1">
      <c r="A2556" t="inlineStr">
        <is>
          <t>A 33324-2025</t>
        </is>
      </c>
      <c r="B2556" s="1" t="n">
        <v>45841.34554398148</v>
      </c>
      <c r="C2556" s="1" t="n">
        <v>45960</v>
      </c>
      <c r="D2556" t="inlineStr">
        <is>
          <t>VÄSTERNORRLANDS LÄN</t>
        </is>
      </c>
      <c r="E2556" t="inlineStr">
        <is>
          <t>ÖRNSKÖLDSVIK</t>
        </is>
      </c>
      <c r="F2556" t="inlineStr">
        <is>
          <t>SCA</t>
        </is>
      </c>
      <c r="G2556" t="n">
        <v>12.4</v>
      </c>
      <c r="H2556" t="n">
        <v>0</v>
      </c>
      <c r="I2556" t="n">
        <v>0</v>
      </c>
      <c r="J2556" t="n">
        <v>0</v>
      </c>
      <c r="K2556" t="n">
        <v>0</v>
      </c>
      <c r="L2556" t="n">
        <v>0</v>
      </c>
      <c r="M2556" t="n">
        <v>0</v>
      </c>
      <c r="N2556" t="n">
        <v>0</v>
      </c>
      <c r="O2556" t="n">
        <v>0</v>
      </c>
      <c r="P2556" t="n">
        <v>0</v>
      </c>
      <c r="Q2556" t="n">
        <v>0</v>
      </c>
      <c r="R2556" s="2" t="inlineStr"/>
    </row>
    <row r="2557" ht="15" customHeight="1">
      <c r="A2557" t="inlineStr">
        <is>
          <t>A 33620-2025</t>
        </is>
      </c>
      <c r="B2557" s="1" t="n">
        <v>45841</v>
      </c>
      <c r="C2557" s="1" t="n">
        <v>45960</v>
      </c>
      <c r="D2557" t="inlineStr">
        <is>
          <t>VÄSTERNORRLANDS LÄN</t>
        </is>
      </c>
      <c r="E2557" t="inlineStr">
        <is>
          <t>ÖRNSKÖLDSVIK</t>
        </is>
      </c>
      <c r="G2557" t="n">
        <v>3.8</v>
      </c>
      <c r="H2557" t="n">
        <v>0</v>
      </c>
      <c r="I2557" t="n">
        <v>0</v>
      </c>
      <c r="J2557" t="n">
        <v>0</v>
      </c>
      <c r="K2557" t="n">
        <v>0</v>
      </c>
      <c r="L2557" t="n">
        <v>0</v>
      </c>
      <c r="M2557" t="n">
        <v>0</v>
      </c>
      <c r="N2557" t="n">
        <v>0</v>
      </c>
      <c r="O2557" t="n">
        <v>0</v>
      </c>
      <c r="P2557" t="n">
        <v>0</v>
      </c>
      <c r="Q2557" t="n">
        <v>0</v>
      </c>
      <c r="R2557" s="2" t="inlineStr"/>
    </row>
    <row r="2558" ht="15" customHeight="1">
      <c r="A2558" t="inlineStr">
        <is>
          <t>A 33047-2025</t>
        </is>
      </c>
      <c r="B2558" s="1" t="n">
        <v>45840.41137731481</v>
      </c>
      <c r="C2558" s="1" t="n">
        <v>45960</v>
      </c>
      <c r="D2558" t="inlineStr">
        <is>
          <t>VÄSTERNORRLANDS LÄN</t>
        </is>
      </c>
      <c r="E2558" t="inlineStr">
        <is>
          <t>ÖRNSKÖLDSVIK</t>
        </is>
      </c>
      <c r="F2558" t="inlineStr">
        <is>
          <t>Holmen skog AB</t>
        </is>
      </c>
      <c r="G2558" t="n">
        <v>3.6</v>
      </c>
      <c r="H2558" t="n">
        <v>0</v>
      </c>
      <c r="I2558" t="n">
        <v>0</v>
      </c>
      <c r="J2558" t="n">
        <v>0</v>
      </c>
      <c r="K2558" t="n">
        <v>0</v>
      </c>
      <c r="L2558" t="n">
        <v>0</v>
      </c>
      <c r="M2558" t="n">
        <v>0</v>
      </c>
      <c r="N2558" t="n">
        <v>0</v>
      </c>
      <c r="O2558" t="n">
        <v>0</v>
      </c>
      <c r="P2558" t="n">
        <v>0</v>
      </c>
      <c r="Q2558" t="n">
        <v>0</v>
      </c>
      <c r="R2558" s="2" t="inlineStr"/>
    </row>
    <row r="2559" ht="15" customHeight="1">
      <c r="A2559" t="inlineStr">
        <is>
          <t>A 33587-2025</t>
        </is>
      </c>
      <c r="B2559" s="1" t="n">
        <v>45841</v>
      </c>
      <c r="C2559" s="1" t="n">
        <v>45960</v>
      </c>
      <c r="D2559" t="inlineStr">
        <is>
          <t>VÄSTERNORRLANDS LÄN</t>
        </is>
      </c>
      <c r="E2559" t="inlineStr">
        <is>
          <t>ÖRNSKÖLDSVIK</t>
        </is>
      </c>
      <c r="G2559" t="n">
        <v>1.2</v>
      </c>
      <c r="H2559" t="n">
        <v>0</v>
      </c>
      <c r="I2559" t="n">
        <v>0</v>
      </c>
      <c r="J2559" t="n">
        <v>0</v>
      </c>
      <c r="K2559" t="n">
        <v>0</v>
      </c>
      <c r="L2559" t="n">
        <v>0</v>
      </c>
      <c r="M2559" t="n">
        <v>0</v>
      </c>
      <c r="N2559" t="n">
        <v>0</v>
      </c>
      <c r="O2559" t="n">
        <v>0</v>
      </c>
      <c r="P2559" t="n">
        <v>0</v>
      </c>
      <c r="Q2559" t="n">
        <v>0</v>
      </c>
      <c r="R2559" s="2" t="inlineStr"/>
    </row>
    <row r="2560" ht="15" customHeight="1">
      <c r="A2560" t="inlineStr">
        <is>
          <t>A 33633-2025</t>
        </is>
      </c>
      <c r="B2560" s="1" t="n">
        <v>45841.64363425926</v>
      </c>
      <c r="C2560" s="1" t="n">
        <v>45960</v>
      </c>
      <c r="D2560" t="inlineStr">
        <is>
          <t>VÄSTERNORRLANDS LÄN</t>
        </is>
      </c>
      <c r="E2560" t="inlineStr">
        <is>
          <t>ÖRNSKÖLDSVIK</t>
        </is>
      </c>
      <c r="F2560" t="inlineStr">
        <is>
          <t>Holmen skog AB</t>
        </is>
      </c>
      <c r="G2560" t="n">
        <v>8</v>
      </c>
      <c r="H2560" t="n">
        <v>0</v>
      </c>
      <c r="I2560" t="n">
        <v>0</v>
      </c>
      <c r="J2560" t="n">
        <v>0</v>
      </c>
      <c r="K2560" t="n">
        <v>0</v>
      </c>
      <c r="L2560" t="n">
        <v>0</v>
      </c>
      <c r="M2560" t="n">
        <v>0</v>
      </c>
      <c r="N2560" t="n">
        <v>0</v>
      </c>
      <c r="O2560" t="n">
        <v>0</v>
      </c>
      <c r="P2560" t="n">
        <v>0</v>
      </c>
      <c r="Q2560" t="n">
        <v>0</v>
      </c>
      <c r="R2560" s="2" t="inlineStr"/>
    </row>
    <row r="2561" ht="15" customHeight="1">
      <c r="A2561" t="inlineStr">
        <is>
          <t>A 33634-2025</t>
        </is>
      </c>
      <c r="B2561" s="1" t="n">
        <v>45841.64438657407</v>
      </c>
      <c r="C2561" s="1" t="n">
        <v>45960</v>
      </c>
      <c r="D2561" t="inlineStr">
        <is>
          <t>VÄSTERNORRLANDS LÄN</t>
        </is>
      </c>
      <c r="E2561" t="inlineStr">
        <is>
          <t>ÖRNSKÖLDSVIK</t>
        </is>
      </c>
      <c r="F2561" t="inlineStr">
        <is>
          <t>Holmen skog AB</t>
        </is>
      </c>
      <c r="G2561" t="n">
        <v>1.4</v>
      </c>
      <c r="H2561" t="n">
        <v>0</v>
      </c>
      <c r="I2561" t="n">
        <v>0</v>
      </c>
      <c r="J2561" t="n">
        <v>0</v>
      </c>
      <c r="K2561" t="n">
        <v>0</v>
      </c>
      <c r="L2561" t="n">
        <v>0</v>
      </c>
      <c r="M2561" t="n">
        <v>0</v>
      </c>
      <c r="N2561" t="n">
        <v>0</v>
      </c>
      <c r="O2561" t="n">
        <v>0</v>
      </c>
      <c r="P2561" t="n">
        <v>0</v>
      </c>
      <c r="Q2561" t="n">
        <v>0</v>
      </c>
      <c r="R2561" s="2" t="inlineStr"/>
    </row>
    <row r="2562" ht="15" customHeight="1">
      <c r="A2562" t="inlineStr">
        <is>
          <t>A 33596-2025</t>
        </is>
      </c>
      <c r="B2562" s="1" t="n">
        <v>45841.6034375</v>
      </c>
      <c r="C2562" s="1" t="n">
        <v>45960</v>
      </c>
      <c r="D2562" t="inlineStr">
        <is>
          <t>VÄSTERNORRLANDS LÄN</t>
        </is>
      </c>
      <c r="E2562" t="inlineStr">
        <is>
          <t>ÖRNSKÖLDSVIK</t>
        </is>
      </c>
      <c r="F2562" t="inlineStr">
        <is>
          <t>Holmen skog AB</t>
        </is>
      </c>
      <c r="G2562" t="n">
        <v>0.3</v>
      </c>
      <c r="H2562" t="n">
        <v>0</v>
      </c>
      <c r="I2562" t="n">
        <v>0</v>
      </c>
      <c r="J2562" t="n">
        <v>0</v>
      </c>
      <c r="K2562" t="n">
        <v>0</v>
      </c>
      <c r="L2562" t="n">
        <v>0</v>
      </c>
      <c r="M2562" t="n">
        <v>0</v>
      </c>
      <c r="N2562" t="n">
        <v>0</v>
      </c>
      <c r="O2562" t="n">
        <v>0</v>
      </c>
      <c r="P2562" t="n">
        <v>0</v>
      </c>
      <c r="Q2562" t="n">
        <v>0</v>
      </c>
      <c r="R2562" s="2" t="inlineStr"/>
    </row>
    <row r="2563" ht="15" customHeight="1">
      <c r="A2563" t="inlineStr">
        <is>
          <t>A 33656-2025</t>
        </is>
      </c>
      <c r="B2563" s="1" t="n">
        <v>45841.65966435185</v>
      </c>
      <c r="C2563" s="1" t="n">
        <v>45960</v>
      </c>
      <c r="D2563" t="inlineStr">
        <is>
          <t>VÄSTERNORRLANDS LÄN</t>
        </is>
      </c>
      <c r="E2563" t="inlineStr">
        <is>
          <t>ÖRNSKÖLDSVIK</t>
        </is>
      </c>
      <c r="F2563" t="inlineStr">
        <is>
          <t>Holmen skog AB</t>
        </is>
      </c>
      <c r="G2563" t="n">
        <v>8.1</v>
      </c>
      <c r="H2563" t="n">
        <v>0</v>
      </c>
      <c r="I2563" t="n">
        <v>0</v>
      </c>
      <c r="J2563" t="n">
        <v>0</v>
      </c>
      <c r="K2563" t="n">
        <v>0</v>
      </c>
      <c r="L2563" t="n">
        <v>0</v>
      </c>
      <c r="M2563" t="n">
        <v>0</v>
      </c>
      <c r="N2563" t="n">
        <v>0</v>
      </c>
      <c r="O2563" t="n">
        <v>0</v>
      </c>
      <c r="P2563" t="n">
        <v>0</v>
      </c>
      <c r="Q2563" t="n">
        <v>0</v>
      </c>
      <c r="R2563" s="2" t="inlineStr"/>
    </row>
    <row r="2564" ht="15" customHeight="1">
      <c r="A2564" t="inlineStr">
        <is>
          <t>A 33652-2025</t>
        </is>
      </c>
      <c r="B2564" s="1" t="n">
        <v>45841.65756944445</v>
      </c>
      <c r="C2564" s="1" t="n">
        <v>45960</v>
      </c>
      <c r="D2564" t="inlineStr">
        <is>
          <t>VÄSTERNORRLANDS LÄN</t>
        </is>
      </c>
      <c r="E2564" t="inlineStr">
        <is>
          <t>ÖRNSKÖLDSVIK</t>
        </is>
      </c>
      <c r="F2564" t="inlineStr">
        <is>
          <t>Holmen skog AB</t>
        </is>
      </c>
      <c r="G2564" t="n">
        <v>3.8</v>
      </c>
      <c r="H2564" t="n">
        <v>0</v>
      </c>
      <c r="I2564" t="n">
        <v>0</v>
      </c>
      <c r="J2564" t="n">
        <v>0</v>
      </c>
      <c r="K2564" t="n">
        <v>0</v>
      </c>
      <c r="L2564" t="n">
        <v>0</v>
      </c>
      <c r="M2564" t="n">
        <v>0</v>
      </c>
      <c r="N2564" t="n">
        <v>0</v>
      </c>
      <c r="O2564" t="n">
        <v>0</v>
      </c>
      <c r="P2564" t="n">
        <v>0</v>
      </c>
      <c r="Q2564" t="n">
        <v>0</v>
      </c>
      <c r="R2564" s="2" t="inlineStr"/>
    </row>
    <row r="2565" ht="15" customHeight="1">
      <c r="A2565" t="inlineStr">
        <is>
          <t>A 33480-2025</t>
        </is>
      </c>
      <c r="B2565" s="1" t="n">
        <v>45841.49800925926</v>
      </c>
      <c r="C2565" s="1" t="n">
        <v>45960</v>
      </c>
      <c r="D2565" t="inlineStr">
        <is>
          <t>VÄSTERNORRLANDS LÄN</t>
        </is>
      </c>
      <c r="E2565" t="inlineStr">
        <is>
          <t>ÖRNSKÖLDSVIK</t>
        </is>
      </c>
      <c r="F2565" t="inlineStr">
        <is>
          <t>Holmen skog AB</t>
        </is>
      </c>
      <c r="G2565" t="n">
        <v>1.4</v>
      </c>
      <c r="H2565" t="n">
        <v>0</v>
      </c>
      <c r="I2565" t="n">
        <v>0</v>
      </c>
      <c r="J2565" t="n">
        <v>0</v>
      </c>
      <c r="K2565" t="n">
        <v>0</v>
      </c>
      <c r="L2565" t="n">
        <v>0</v>
      </c>
      <c r="M2565" t="n">
        <v>0</v>
      </c>
      <c r="N2565" t="n">
        <v>0</v>
      </c>
      <c r="O2565" t="n">
        <v>0</v>
      </c>
      <c r="P2565" t="n">
        <v>0</v>
      </c>
      <c r="Q2565" t="n">
        <v>0</v>
      </c>
      <c r="R2565" s="2" t="inlineStr"/>
    </row>
    <row r="2566" ht="15" customHeight="1">
      <c r="A2566" t="inlineStr">
        <is>
          <t>A 33401-2025</t>
        </is>
      </c>
      <c r="B2566" s="1" t="n">
        <v>45841.42359953704</v>
      </c>
      <c r="C2566" s="1" t="n">
        <v>45960</v>
      </c>
      <c r="D2566" t="inlineStr">
        <is>
          <t>VÄSTERNORRLANDS LÄN</t>
        </is>
      </c>
      <c r="E2566" t="inlineStr">
        <is>
          <t>ÖRNSKÖLDSVIK</t>
        </is>
      </c>
      <c r="G2566" t="n">
        <v>1.2</v>
      </c>
      <c r="H2566" t="n">
        <v>0</v>
      </c>
      <c r="I2566" t="n">
        <v>0</v>
      </c>
      <c r="J2566" t="n">
        <v>0</v>
      </c>
      <c r="K2566" t="n">
        <v>0</v>
      </c>
      <c r="L2566" t="n">
        <v>0</v>
      </c>
      <c r="M2566" t="n">
        <v>0</v>
      </c>
      <c r="N2566" t="n">
        <v>0</v>
      </c>
      <c r="O2566" t="n">
        <v>0</v>
      </c>
      <c r="P2566" t="n">
        <v>0</v>
      </c>
      <c r="Q2566" t="n">
        <v>0</v>
      </c>
      <c r="R2566" s="2" t="inlineStr"/>
    </row>
    <row r="2567" ht="15" customHeight="1">
      <c r="A2567" t="inlineStr">
        <is>
          <t>A 33847-2025</t>
        </is>
      </c>
      <c r="B2567" s="1" t="n">
        <v>45842.49149305555</v>
      </c>
      <c r="C2567" s="1" t="n">
        <v>45960</v>
      </c>
      <c r="D2567" t="inlineStr">
        <is>
          <t>VÄSTERNORRLANDS LÄN</t>
        </is>
      </c>
      <c r="E2567" t="inlineStr">
        <is>
          <t>ÖRNSKÖLDSVIK</t>
        </is>
      </c>
      <c r="F2567" t="inlineStr">
        <is>
          <t>Holmen skog AB</t>
        </is>
      </c>
      <c r="G2567" t="n">
        <v>1.5</v>
      </c>
      <c r="H2567" t="n">
        <v>0</v>
      </c>
      <c r="I2567" t="n">
        <v>0</v>
      </c>
      <c r="J2567" t="n">
        <v>0</v>
      </c>
      <c r="K2567" t="n">
        <v>0</v>
      </c>
      <c r="L2567" t="n">
        <v>0</v>
      </c>
      <c r="M2567" t="n">
        <v>0</v>
      </c>
      <c r="N2567" t="n">
        <v>0</v>
      </c>
      <c r="O2567" t="n">
        <v>0</v>
      </c>
      <c r="P2567" t="n">
        <v>0</v>
      </c>
      <c r="Q2567" t="n">
        <v>0</v>
      </c>
      <c r="R2567" s="2" t="inlineStr"/>
    </row>
    <row r="2568" ht="15" customHeight="1">
      <c r="A2568" t="inlineStr">
        <is>
          <t>A 34074-2025</t>
        </is>
      </c>
      <c r="B2568" s="1" t="n">
        <v>45845.44815972223</v>
      </c>
      <c r="C2568" s="1" t="n">
        <v>45960</v>
      </c>
      <c r="D2568" t="inlineStr">
        <is>
          <t>VÄSTERNORRLANDS LÄN</t>
        </is>
      </c>
      <c r="E2568" t="inlineStr">
        <is>
          <t>ÖRNSKÖLDSVIK</t>
        </is>
      </c>
      <c r="G2568" t="n">
        <v>4.1</v>
      </c>
      <c r="H2568" t="n">
        <v>0</v>
      </c>
      <c r="I2568" t="n">
        <v>0</v>
      </c>
      <c r="J2568" t="n">
        <v>0</v>
      </c>
      <c r="K2568" t="n">
        <v>0</v>
      </c>
      <c r="L2568" t="n">
        <v>0</v>
      </c>
      <c r="M2568" t="n">
        <v>0</v>
      </c>
      <c r="N2568" t="n">
        <v>0</v>
      </c>
      <c r="O2568" t="n">
        <v>0</v>
      </c>
      <c r="P2568" t="n">
        <v>0</v>
      </c>
      <c r="Q2568" t="n">
        <v>0</v>
      </c>
      <c r="R2568" s="2" t="inlineStr"/>
    </row>
    <row r="2569" ht="15" customHeight="1">
      <c r="A2569" t="inlineStr">
        <is>
          <t>A 33911-2025</t>
        </is>
      </c>
      <c r="B2569" s="1" t="n">
        <v>45842.60388888889</v>
      </c>
      <c r="C2569" s="1" t="n">
        <v>45960</v>
      </c>
      <c r="D2569" t="inlineStr">
        <is>
          <t>VÄSTERNORRLANDS LÄN</t>
        </is>
      </c>
      <c r="E2569" t="inlineStr">
        <is>
          <t>ÖRNSKÖLDSVIK</t>
        </is>
      </c>
      <c r="F2569" t="inlineStr">
        <is>
          <t>Holmen skog AB</t>
        </is>
      </c>
      <c r="G2569" t="n">
        <v>12.6</v>
      </c>
      <c r="H2569" t="n">
        <v>0</v>
      </c>
      <c r="I2569" t="n">
        <v>0</v>
      </c>
      <c r="J2569" t="n">
        <v>0</v>
      </c>
      <c r="K2569" t="n">
        <v>0</v>
      </c>
      <c r="L2569" t="n">
        <v>0</v>
      </c>
      <c r="M2569" t="n">
        <v>0</v>
      </c>
      <c r="N2569" t="n">
        <v>0</v>
      </c>
      <c r="O2569" t="n">
        <v>0</v>
      </c>
      <c r="P2569" t="n">
        <v>0</v>
      </c>
      <c r="Q2569" t="n">
        <v>0</v>
      </c>
      <c r="R2569" s="2" t="inlineStr"/>
    </row>
    <row r="2570" ht="15" customHeight="1">
      <c r="A2570" t="inlineStr">
        <is>
          <t>A 34422-2025</t>
        </is>
      </c>
      <c r="B2570" s="1" t="n">
        <v>45845</v>
      </c>
      <c r="C2570" s="1" t="n">
        <v>45960</v>
      </c>
      <c r="D2570" t="inlineStr">
        <is>
          <t>VÄSTERNORRLANDS LÄN</t>
        </is>
      </c>
      <c r="E2570" t="inlineStr">
        <is>
          <t>ÖRNSKÖLDSVIK</t>
        </is>
      </c>
      <c r="G2570" t="n">
        <v>2.3</v>
      </c>
      <c r="H2570" t="n">
        <v>0</v>
      </c>
      <c r="I2570" t="n">
        <v>0</v>
      </c>
      <c r="J2570" t="n">
        <v>0</v>
      </c>
      <c r="K2570" t="n">
        <v>0</v>
      </c>
      <c r="L2570" t="n">
        <v>0</v>
      </c>
      <c r="M2570" t="n">
        <v>0</v>
      </c>
      <c r="N2570" t="n">
        <v>0</v>
      </c>
      <c r="O2570" t="n">
        <v>0</v>
      </c>
      <c r="P2570" t="n">
        <v>0</v>
      </c>
      <c r="Q2570" t="n">
        <v>0</v>
      </c>
      <c r="R2570" s="2" t="inlineStr"/>
    </row>
    <row r="2571" ht="15" customHeight="1">
      <c r="A2571" t="inlineStr">
        <is>
          <t>A 33727-2025</t>
        </is>
      </c>
      <c r="B2571" s="1" t="n">
        <v>45842.28965277778</v>
      </c>
      <c r="C2571" s="1" t="n">
        <v>45960</v>
      </c>
      <c r="D2571" t="inlineStr">
        <is>
          <t>VÄSTERNORRLANDS LÄN</t>
        </is>
      </c>
      <c r="E2571" t="inlineStr">
        <is>
          <t>ÖRNSKÖLDSVIK</t>
        </is>
      </c>
      <c r="G2571" t="n">
        <v>1</v>
      </c>
      <c r="H2571" t="n">
        <v>0</v>
      </c>
      <c r="I2571" t="n">
        <v>0</v>
      </c>
      <c r="J2571" t="n">
        <v>0</v>
      </c>
      <c r="K2571" t="n">
        <v>0</v>
      </c>
      <c r="L2571" t="n">
        <v>0</v>
      </c>
      <c r="M2571" t="n">
        <v>0</v>
      </c>
      <c r="N2571" t="n">
        <v>0</v>
      </c>
      <c r="O2571" t="n">
        <v>0</v>
      </c>
      <c r="P2571" t="n">
        <v>0</v>
      </c>
      <c r="Q2571" t="n">
        <v>0</v>
      </c>
      <c r="R2571" s="2" t="inlineStr"/>
    </row>
    <row r="2572" ht="15" customHeight="1">
      <c r="A2572" t="inlineStr">
        <is>
          <t>A 34445-2025</t>
        </is>
      </c>
      <c r="B2572" s="1" t="n">
        <v>45845</v>
      </c>
      <c r="C2572" s="1" t="n">
        <v>45960</v>
      </c>
      <c r="D2572" t="inlineStr">
        <is>
          <t>VÄSTERNORRLANDS LÄN</t>
        </is>
      </c>
      <c r="E2572" t="inlineStr">
        <is>
          <t>ÖRNSKÖLDSVIK</t>
        </is>
      </c>
      <c r="G2572" t="n">
        <v>24.6</v>
      </c>
      <c r="H2572" t="n">
        <v>0</v>
      </c>
      <c r="I2572" t="n">
        <v>0</v>
      </c>
      <c r="J2572" t="n">
        <v>0</v>
      </c>
      <c r="K2572" t="n">
        <v>0</v>
      </c>
      <c r="L2572" t="n">
        <v>0</v>
      </c>
      <c r="M2572" t="n">
        <v>0</v>
      </c>
      <c r="N2572" t="n">
        <v>0</v>
      </c>
      <c r="O2572" t="n">
        <v>0</v>
      </c>
      <c r="P2572" t="n">
        <v>0</v>
      </c>
      <c r="Q2572" t="n">
        <v>0</v>
      </c>
      <c r="R2572" s="2" t="inlineStr"/>
    </row>
    <row r="2573" ht="15" customHeight="1">
      <c r="A2573" t="inlineStr">
        <is>
          <t>A 33751-2025</t>
        </is>
      </c>
      <c r="B2573" s="1" t="n">
        <v>45842.3641087963</v>
      </c>
      <c r="C2573" s="1" t="n">
        <v>45960</v>
      </c>
      <c r="D2573" t="inlineStr">
        <is>
          <t>VÄSTERNORRLANDS LÄN</t>
        </is>
      </c>
      <c r="E2573" t="inlineStr">
        <is>
          <t>ÖRNSKÖLDSVIK</t>
        </is>
      </c>
      <c r="F2573" t="inlineStr">
        <is>
          <t>Holmen skog AB</t>
        </is>
      </c>
      <c r="G2573" t="n">
        <v>13.6</v>
      </c>
      <c r="H2573" t="n">
        <v>0</v>
      </c>
      <c r="I2573" t="n">
        <v>0</v>
      </c>
      <c r="J2573" t="n">
        <v>0</v>
      </c>
      <c r="K2573" t="n">
        <v>0</v>
      </c>
      <c r="L2573" t="n">
        <v>0</v>
      </c>
      <c r="M2573" t="n">
        <v>0</v>
      </c>
      <c r="N2573" t="n">
        <v>0</v>
      </c>
      <c r="O2573" t="n">
        <v>0</v>
      </c>
      <c r="P2573" t="n">
        <v>0</v>
      </c>
      <c r="Q2573" t="n">
        <v>0</v>
      </c>
      <c r="R2573" s="2" t="inlineStr"/>
    </row>
    <row r="2574" ht="15" customHeight="1">
      <c r="A2574" t="inlineStr">
        <is>
          <t>A 34259-2025</t>
        </is>
      </c>
      <c r="B2574" s="1" t="n">
        <v>45845.71927083333</v>
      </c>
      <c r="C2574" s="1" t="n">
        <v>45960</v>
      </c>
      <c r="D2574" t="inlineStr">
        <is>
          <t>VÄSTERNORRLANDS LÄN</t>
        </is>
      </c>
      <c r="E2574" t="inlineStr">
        <is>
          <t>ÖRNSKÖLDSVIK</t>
        </is>
      </c>
      <c r="F2574" t="inlineStr">
        <is>
          <t>SCA</t>
        </is>
      </c>
      <c r="G2574" t="n">
        <v>3.1</v>
      </c>
      <c r="H2574" t="n">
        <v>0</v>
      </c>
      <c r="I2574" t="n">
        <v>0</v>
      </c>
      <c r="J2574" t="n">
        <v>0</v>
      </c>
      <c r="K2574" t="n">
        <v>0</v>
      </c>
      <c r="L2574" t="n">
        <v>0</v>
      </c>
      <c r="M2574" t="n">
        <v>0</v>
      </c>
      <c r="N2574" t="n">
        <v>0</v>
      </c>
      <c r="O2574" t="n">
        <v>0</v>
      </c>
      <c r="P2574" t="n">
        <v>0</v>
      </c>
      <c r="Q2574" t="n">
        <v>0</v>
      </c>
      <c r="R2574" s="2" t="inlineStr"/>
    </row>
    <row r="2575" ht="15" customHeight="1">
      <c r="A2575" t="inlineStr">
        <is>
          <t>A 33734-2025</t>
        </is>
      </c>
      <c r="B2575" s="1" t="n">
        <v>45842.32634259259</v>
      </c>
      <c r="C2575" s="1" t="n">
        <v>45960</v>
      </c>
      <c r="D2575" t="inlineStr">
        <is>
          <t>VÄSTERNORRLANDS LÄN</t>
        </is>
      </c>
      <c r="E2575" t="inlineStr">
        <is>
          <t>ÖRNSKÖLDSVIK</t>
        </is>
      </c>
      <c r="G2575" t="n">
        <v>1.8</v>
      </c>
      <c r="H2575" t="n">
        <v>0</v>
      </c>
      <c r="I2575" t="n">
        <v>0</v>
      </c>
      <c r="J2575" t="n">
        <v>0</v>
      </c>
      <c r="K2575" t="n">
        <v>0</v>
      </c>
      <c r="L2575" t="n">
        <v>0</v>
      </c>
      <c r="M2575" t="n">
        <v>0</v>
      </c>
      <c r="N2575" t="n">
        <v>0</v>
      </c>
      <c r="O2575" t="n">
        <v>0</v>
      </c>
      <c r="P2575" t="n">
        <v>0</v>
      </c>
      <c r="Q2575" t="n">
        <v>0</v>
      </c>
      <c r="R2575" s="2" t="inlineStr"/>
    </row>
    <row r="2576" ht="15" customHeight="1">
      <c r="A2576" t="inlineStr">
        <is>
          <t>A 33735-2025</t>
        </is>
      </c>
      <c r="B2576" s="1" t="n">
        <v>45842.33105324074</v>
      </c>
      <c r="C2576" s="1" t="n">
        <v>45960</v>
      </c>
      <c r="D2576" t="inlineStr">
        <is>
          <t>VÄSTERNORRLANDS LÄN</t>
        </is>
      </c>
      <c r="E2576" t="inlineStr">
        <is>
          <t>ÖRNSKÖLDSVIK</t>
        </is>
      </c>
      <c r="G2576" t="n">
        <v>2.3</v>
      </c>
      <c r="H2576" t="n">
        <v>0</v>
      </c>
      <c r="I2576" t="n">
        <v>0</v>
      </c>
      <c r="J2576" t="n">
        <v>0</v>
      </c>
      <c r="K2576" t="n">
        <v>0</v>
      </c>
      <c r="L2576" t="n">
        <v>0</v>
      </c>
      <c r="M2576" t="n">
        <v>0</v>
      </c>
      <c r="N2576" t="n">
        <v>0</v>
      </c>
      <c r="O2576" t="n">
        <v>0</v>
      </c>
      <c r="P2576" t="n">
        <v>0</v>
      </c>
      <c r="Q2576" t="n">
        <v>0</v>
      </c>
      <c r="R2576" s="2" t="inlineStr"/>
    </row>
    <row r="2577" ht="15" customHeight="1">
      <c r="A2577" t="inlineStr">
        <is>
          <t>A 33739-2025</t>
        </is>
      </c>
      <c r="B2577" s="1" t="n">
        <v>45842.34015046297</v>
      </c>
      <c r="C2577" s="1" t="n">
        <v>45960</v>
      </c>
      <c r="D2577" t="inlineStr">
        <is>
          <t>VÄSTERNORRLANDS LÄN</t>
        </is>
      </c>
      <c r="E2577" t="inlineStr">
        <is>
          <t>ÖRNSKÖLDSVIK</t>
        </is>
      </c>
      <c r="G2577" t="n">
        <v>2.9</v>
      </c>
      <c r="H2577" t="n">
        <v>0</v>
      </c>
      <c r="I2577" t="n">
        <v>0</v>
      </c>
      <c r="J2577" t="n">
        <v>0</v>
      </c>
      <c r="K2577" t="n">
        <v>0</v>
      </c>
      <c r="L2577" t="n">
        <v>0</v>
      </c>
      <c r="M2577" t="n">
        <v>0</v>
      </c>
      <c r="N2577" t="n">
        <v>0</v>
      </c>
      <c r="O2577" t="n">
        <v>0</v>
      </c>
      <c r="P2577" t="n">
        <v>0</v>
      </c>
      <c r="Q2577" t="n">
        <v>0</v>
      </c>
      <c r="R2577" s="2" t="inlineStr"/>
    </row>
    <row r="2578" ht="15" customHeight="1">
      <c r="A2578" t="inlineStr">
        <is>
          <t>A 34431-2025</t>
        </is>
      </c>
      <c r="B2578" s="1" t="n">
        <v>45845</v>
      </c>
      <c r="C2578" s="1" t="n">
        <v>45960</v>
      </c>
      <c r="D2578" t="inlineStr">
        <is>
          <t>VÄSTERNORRLANDS LÄN</t>
        </is>
      </c>
      <c r="E2578" t="inlineStr">
        <is>
          <t>ÖRNSKÖLDSVIK</t>
        </is>
      </c>
      <c r="G2578" t="n">
        <v>7.4</v>
      </c>
      <c r="H2578" t="n">
        <v>0</v>
      </c>
      <c r="I2578" t="n">
        <v>0</v>
      </c>
      <c r="J2578" t="n">
        <v>0</v>
      </c>
      <c r="K2578" t="n">
        <v>0</v>
      </c>
      <c r="L2578" t="n">
        <v>0</v>
      </c>
      <c r="M2578" t="n">
        <v>0</v>
      </c>
      <c r="N2578" t="n">
        <v>0</v>
      </c>
      <c r="O2578" t="n">
        <v>0</v>
      </c>
      <c r="P2578" t="n">
        <v>0</v>
      </c>
      <c r="Q2578" t="n">
        <v>0</v>
      </c>
      <c r="R2578" s="2" t="inlineStr"/>
    </row>
    <row r="2579" ht="15" customHeight="1">
      <c r="A2579" t="inlineStr">
        <is>
          <t>A 34432-2025</t>
        </is>
      </c>
      <c r="B2579" s="1" t="n">
        <v>45845</v>
      </c>
      <c r="C2579" s="1" t="n">
        <v>45960</v>
      </c>
      <c r="D2579" t="inlineStr">
        <is>
          <t>VÄSTERNORRLANDS LÄN</t>
        </is>
      </c>
      <c r="E2579" t="inlineStr">
        <is>
          <t>ÖRNSKÖLDSVIK</t>
        </is>
      </c>
      <c r="G2579" t="n">
        <v>6.4</v>
      </c>
      <c r="H2579" t="n">
        <v>0</v>
      </c>
      <c r="I2579" t="n">
        <v>0</v>
      </c>
      <c r="J2579" t="n">
        <v>0</v>
      </c>
      <c r="K2579" t="n">
        <v>0</v>
      </c>
      <c r="L2579" t="n">
        <v>0</v>
      </c>
      <c r="M2579" t="n">
        <v>0</v>
      </c>
      <c r="N2579" t="n">
        <v>0</v>
      </c>
      <c r="O2579" t="n">
        <v>0</v>
      </c>
      <c r="P2579" t="n">
        <v>0</v>
      </c>
      <c r="Q2579" t="n">
        <v>0</v>
      </c>
      <c r="R2579" s="2" t="inlineStr"/>
    </row>
    <row r="2580" ht="15" customHeight="1">
      <c r="A2580" t="inlineStr">
        <is>
          <t>A 33886-2025</t>
        </is>
      </c>
      <c r="B2580" s="1" t="n">
        <v>45842.57224537037</v>
      </c>
      <c r="C2580" s="1" t="n">
        <v>45960</v>
      </c>
      <c r="D2580" t="inlineStr">
        <is>
          <t>VÄSTERNORRLANDS LÄN</t>
        </is>
      </c>
      <c r="E2580" t="inlineStr">
        <is>
          <t>ÖRNSKÖLDSVIK</t>
        </is>
      </c>
      <c r="G2580" t="n">
        <v>1.3</v>
      </c>
      <c r="H2580" t="n">
        <v>0</v>
      </c>
      <c r="I2580" t="n">
        <v>0</v>
      </c>
      <c r="J2580" t="n">
        <v>0</v>
      </c>
      <c r="K2580" t="n">
        <v>0</v>
      </c>
      <c r="L2580" t="n">
        <v>0</v>
      </c>
      <c r="M2580" t="n">
        <v>0</v>
      </c>
      <c r="N2580" t="n">
        <v>0</v>
      </c>
      <c r="O2580" t="n">
        <v>0</v>
      </c>
      <c r="P2580" t="n">
        <v>0</v>
      </c>
      <c r="Q2580" t="n">
        <v>0</v>
      </c>
      <c r="R2580" s="2" t="inlineStr"/>
    </row>
    <row r="2581" ht="15" customHeight="1">
      <c r="A2581" t="inlineStr">
        <is>
          <t>A 34428-2025</t>
        </is>
      </c>
      <c r="B2581" s="1" t="n">
        <v>45845</v>
      </c>
      <c r="C2581" s="1" t="n">
        <v>45960</v>
      </c>
      <c r="D2581" t="inlineStr">
        <is>
          <t>VÄSTERNORRLANDS LÄN</t>
        </is>
      </c>
      <c r="E2581" t="inlineStr">
        <is>
          <t>ÖRNSKÖLDSVIK</t>
        </is>
      </c>
      <c r="G2581" t="n">
        <v>5.2</v>
      </c>
      <c r="H2581" t="n">
        <v>0</v>
      </c>
      <c r="I2581" t="n">
        <v>0</v>
      </c>
      <c r="J2581" t="n">
        <v>0</v>
      </c>
      <c r="K2581" t="n">
        <v>0</v>
      </c>
      <c r="L2581" t="n">
        <v>0</v>
      </c>
      <c r="M2581" t="n">
        <v>0</v>
      </c>
      <c r="N2581" t="n">
        <v>0</v>
      </c>
      <c r="O2581" t="n">
        <v>0</v>
      </c>
      <c r="P2581" t="n">
        <v>0</v>
      </c>
      <c r="Q2581" t="n">
        <v>0</v>
      </c>
      <c r="R2581" s="2" t="inlineStr"/>
    </row>
    <row r="2582" ht="15" customHeight="1">
      <c r="A2582" t="inlineStr">
        <is>
          <t>A 34447-2025</t>
        </is>
      </c>
      <c r="B2582" s="1" t="n">
        <v>45845</v>
      </c>
      <c r="C2582" s="1" t="n">
        <v>45960</v>
      </c>
      <c r="D2582" t="inlineStr">
        <is>
          <t>VÄSTERNORRLANDS LÄN</t>
        </is>
      </c>
      <c r="E2582" t="inlineStr">
        <is>
          <t>ÖRNSKÖLDSVIK</t>
        </is>
      </c>
      <c r="G2582" t="n">
        <v>0.9</v>
      </c>
      <c r="H2582" t="n">
        <v>0</v>
      </c>
      <c r="I2582" t="n">
        <v>0</v>
      </c>
      <c r="J2582" t="n">
        <v>0</v>
      </c>
      <c r="K2582" t="n">
        <v>0</v>
      </c>
      <c r="L2582" t="n">
        <v>0</v>
      </c>
      <c r="M2582" t="n">
        <v>0</v>
      </c>
      <c r="N2582" t="n">
        <v>0</v>
      </c>
      <c r="O2582" t="n">
        <v>0</v>
      </c>
      <c r="P2582" t="n">
        <v>0</v>
      </c>
      <c r="Q2582" t="n">
        <v>0</v>
      </c>
      <c r="R2582" s="2" t="inlineStr"/>
    </row>
    <row r="2583" ht="15" customHeight="1">
      <c r="A2583" t="inlineStr">
        <is>
          <t>A 34063-2025</t>
        </is>
      </c>
      <c r="B2583" s="1" t="n">
        <v>45845.42737268518</v>
      </c>
      <c r="C2583" s="1" t="n">
        <v>45960</v>
      </c>
      <c r="D2583" t="inlineStr">
        <is>
          <t>VÄSTERNORRLANDS LÄN</t>
        </is>
      </c>
      <c r="E2583" t="inlineStr">
        <is>
          <t>ÖRNSKÖLDSVIK</t>
        </is>
      </c>
      <c r="G2583" t="n">
        <v>6.2</v>
      </c>
      <c r="H2583" t="n">
        <v>0</v>
      </c>
      <c r="I2583" t="n">
        <v>0</v>
      </c>
      <c r="J2583" t="n">
        <v>0</v>
      </c>
      <c r="K2583" t="n">
        <v>0</v>
      </c>
      <c r="L2583" t="n">
        <v>0</v>
      </c>
      <c r="M2583" t="n">
        <v>0</v>
      </c>
      <c r="N2583" t="n">
        <v>0</v>
      </c>
      <c r="O2583" t="n">
        <v>0</v>
      </c>
      <c r="P2583" t="n">
        <v>0</v>
      </c>
      <c r="Q2583" t="n">
        <v>0</v>
      </c>
      <c r="R2583" s="2" t="inlineStr"/>
    </row>
    <row r="2584" ht="15" customHeight="1">
      <c r="A2584" t="inlineStr">
        <is>
          <t>A 34448-2025</t>
        </is>
      </c>
      <c r="B2584" s="1" t="n">
        <v>45845</v>
      </c>
      <c r="C2584" s="1" t="n">
        <v>45960</v>
      </c>
      <c r="D2584" t="inlineStr">
        <is>
          <t>VÄSTERNORRLANDS LÄN</t>
        </is>
      </c>
      <c r="E2584" t="inlineStr">
        <is>
          <t>ÖRNSKÖLDSVIK</t>
        </is>
      </c>
      <c r="G2584" t="n">
        <v>1.5</v>
      </c>
      <c r="H2584" t="n">
        <v>0</v>
      </c>
      <c r="I2584" t="n">
        <v>0</v>
      </c>
      <c r="J2584" t="n">
        <v>0</v>
      </c>
      <c r="K2584" t="n">
        <v>0</v>
      </c>
      <c r="L2584" t="n">
        <v>0</v>
      </c>
      <c r="M2584" t="n">
        <v>0</v>
      </c>
      <c r="N2584" t="n">
        <v>0</v>
      </c>
      <c r="O2584" t="n">
        <v>0</v>
      </c>
      <c r="P2584" t="n">
        <v>0</v>
      </c>
      <c r="Q2584" t="n">
        <v>0</v>
      </c>
      <c r="R2584" s="2" t="inlineStr"/>
    </row>
    <row r="2585" ht="15" customHeight="1">
      <c r="A2585" t="inlineStr">
        <is>
          <t>A 34449-2025</t>
        </is>
      </c>
      <c r="B2585" s="1" t="n">
        <v>45845</v>
      </c>
      <c r="C2585" s="1" t="n">
        <v>45960</v>
      </c>
      <c r="D2585" t="inlineStr">
        <is>
          <t>VÄSTERNORRLANDS LÄN</t>
        </is>
      </c>
      <c r="E2585" t="inlineStr">
        <is>
          <t>ÖRNSKÖLDSVIK</t>
        </is>
      </c>
      <c r="G2585" t="n">
        <v>3</v>
      </c>
      <c r="H2585" t="n">
        <v>0</v>
      </c>
      <c r="I2585" t="n">
        <v>0</v>
      </c>
      <c r="J2585" t="n">
        <v>0</v>
      </c>
      <c r="K2585" t="n">
        <v>0</v>
      </c>
      <c r="L2585" t="n">
        <v>0</v>
      </c>
      <c r="M2585" t="n">
        <v>0</v>
      </c>
      <c r="N2585" t="n">
        <v>0</v>
      </c>
      <c r="O2585" t="n">
        <v>0</v>
      </c>
      <c r="P2585" t="n">
        <v>0</v>
      </c>
      <c r="Q2585" t="n">
        <v>0</v>
      </c>
      <c r="R2585" s="2" t="inlineStr"/>
    </row>
    <row r="2586" ht="15" customHeight="1">
      <c r="A2586" t="inlineStr">
        <is>
          <t>A 34420-2025</t>
        </is>
      </c>
      <c r="B2586" s="1" t="n">
        <v>45846.66490740741</v>
      </c>
      <c r="C2586" s="1" t="n">
        <v>45960</v>
      </c>
      <c r="D2586" t="inlineStr">
        <is>
          <t>VÄSTERNORRLANDS LÄN</t>
        </is>
      </c>
      <c r="E2586" t="inlineStr">
        <is>
          <t>ÖRNSKÖLDSVIK</t>
        </is>
      </c>
      <c r="F2586" t="inlineStr">
        <is>
          <t>Holmen skog AB</t>
        </is>
      </c>
      <c r="G2586" t="n">
        <v>1.4</v>
      </c>
      <c r="H2586" t="n">
        <v>0</v>
      </c>
      <c r="I2586" t="n">
        <v>0</v>
      </c>
      <c r="J2586" t="n">
        <v>0</v>
      </c>
      <c r="K2586" t="n">
        <v>0</v>
      </c>
      <c r="L2586" t="n">
        <v>0</v>
      </c>
      <c r="M2586" t="n">
        <v>0</v>
      </c>
      <c r="N2586" t="n">
        <v>0</v>
      </c>
      <c r="O2586" t="n">
        <v>0</v>
      </c>
      <c r="P2586" t="n">
        <v>0</v>
      </c>
      <c r="Q2586" t="n">
        <v>0</v>
      </c>
      <c r="R2586" s="2" t="inlineStr"/>
    </row>
    <row r="2587" ht="15" customHeight="1">
      <c r="A2587" t="inlineStr">
        <is>
          <t>A 34494-2025</t>
        </is>
      </c>
      <c r="B2587" s="1" t="n">
        <v>45847.42627314815</v>
      </c>
      <c r="C2587" s="1" t="n">
        <v>45960</v>
      </c>
      <c r="D2587" t="inlineStr">
        <is>
          <t>VÄSTERNORRLANDS LÄN</t>
        </is>
      </c>
      <c r="E2587" t="inlineStr">
        <is>
          <t>ÖRNSKÖLDSVIK</t>
        </is>
      </c>
      <c r="F2587" t="inlineStr">
        <is>
          <t>Holmen skog AB</t>
        </is>
      </c>
      <c r="G2587" t="n">
        <v>1.7</v>
      </c>
      <c r="H2587" t="n">
        <v>0</v>
      </c>
      <c r="I2587" t="n">
        <v>0</v>
      </c>
      <c r="J2587" t="n">
        <v>0</v>
      </c>
      <c r="K2587" t="n">
        <v>0</v>
      </c>
      <c r="L2587" t="n">
        <v>0</v>
      </c>
      <c r="M2587" t="n">
        <v>0</v>
      </c>
      <c r="N2587" t="n">
        <v>0</v>
      </c>
      <c r="O2587" t="n">
        <v>0</v>
      </c>
      <c r="P2587" t="n">
        <v>0</v>
      </c>
      <c r="Q2587" t="n">
        <v>0</v>
      </c>
      <c r="R2587" s="2" t="inlineStr"/>
    </row>
    <row r="2588" ht="15" customHeight="1">
      <c r="A2588" t="inlineStr">
        <is>
          <t>A 34506-2025</t>
        </is>
      </c>
      <c r="B2588" s="1" t="n">
        <v>45847.44273148148</v>
      </c>
      <c r="C2588" s="1" t="n">
        <v>45960</v>
      </c>
      <c r="D2588" t="inlineStr">
        <is>
          <t>VÄSTERNORRLANDS LÄN</t>
        </is>
      </c>
      <c r="E2588" t="inlineStr">
        <is>
          <t>ÖRNSKÖLDSVIK</t>
        </is>
      </c>
      <c r="F2588" t="inlineStr">
        <is>
          <t>Holmen skog AB</t>
        </is>
      </c>
      <c r="G2588" t="n">
        <v>6.3</v>
      </c>
      <c r="H2588" t="n">
        <v>0</v>
      </c>
      <c r="I2588" t="n">
        <v>0</v>
      </c>
      <c r="J2588" t="n">
        <v>0</v>
      </c>
      <c r="K2588" t="n">
        <v>0</v>
      </c>
      <c r="L2588" t="n">
        <v>0</v>
      </c>
      <c r="M2588" t="n">
        <v>0</v>
      </c>
      <c r="N2588" t="n">
        <v>0</v>
      </c>
      <c r="O2588" t="n">
        <v>0</v>
      </c>
      <c r="P2588" t="n">
        <v>0</v>
      </c>
      <c r="Q2588" t="n">
        <v>0</v>
      </c>
      <c r="R2588" s="2" t="inlineStr"/>
    </row>
    <row r="2589" ht="15" customHeight="1">
      <c r="A2589" t="inlineStr">
        <is>
          <t>A 34487-2025</t>
        </is>
      </c>
      <c r="B2589" s="1" t="n">
        <v>45847.40361111111</v>
      </c>
      <c r="C2589" s="1" t="n">
        <v>45960</v>
      </c>
      <c r="D2589" t="inlineStr">
        <is>
          <t>VÄSTERNORRLANDS LÄN</t>
        </is>
      </c>
      <c r="E2589" t="inlineStr">
        <is>
          <t>ÖRNSKÖLDSVIK</t>
        </is>
      </c>
      <c r="F2589" t="inlineStr">
        <is>
          <t>Holmen skog AB</t>
        </is>
      </c>
      <c r="G2589" t="n">
        <v>0.9</v>
      </c>
      <c r="H2589" t="n">
        <v>0</v>
      </c>
      <c r="I2589" t="n">
        <v>0</v>
      </c>
      <c r="J2589" t="n">
        <v>0</v>
      </c>
      <c r="K2589" t="n">
        <v>0</v>
      </c>
      <c r="L2589" t="n">
        <v>0</v>
      </c>
      <c r="M2589" t="n">
        <v>0</v>
      </c>
      <c r="N2589" t="n">
        <v>0</v>
      </c>
      <c r="O2589" t="n">
        <v>0</v>
      </c>
      <c r="P2589" t="n">
        <v>0</v>
      </c>
      <c r="Q2589" t="n">
        <v>0</v>
      </c>
      <c r="R2589" s="2" t="inlineStr"/>
    </row>
    <row r="2590" ht="15" customHeight="1">
      <c r="A2590" t="inlineStr">
        <is>
          <t>A 34551-2025</t>
        </is>
      </c>
      <c r="B2590" s="1" t="n">
        <v>45847.56693287037</v>
      </c>
      <c r="C2590" s="1" t="n">
        <v>45960</v>
      </c>
      <c r="D2590" t="inlineStr">
        <is>
          <t>VÄSTERNORRLANDS LÄN</t>
        </is>
      </c>
      <c r="E2590" t="inlineStr">
        <is>
          <t>ÖRNSKÖLDSVIK</t>
        </is>
      </c>
      <c r="F2590" t="inlineStr">
        <is>
          <t>Holmen skog AB</t>
        </is>
      </c>
      <c r="G2590" t="n">
        <v>3.4</v>
      </c>
      <c r="H2590" t="n">
        <v>0</v>
      </c>
      <c r="I2590" t="n">
        <v>0</v>
      </c>
      <c r="J2590" t="n">
        <v>0</v>
      </c>
      <c r="K2590" t="n">
        <v>0</v>
      </c>
      <c r="L2590" t="n">
        <v>0</v>
      </c>
      <c r="M2590" t="n">
        <v>0</v>
      </c>
      <c r="N2590" t="n">
        <v>0</v>
      </c>
      <c r="O2590" t="n">
        <v>0</v>
      </c>
      <c r="P2590" t="n">
        <v>0</v>
      </c>
      <c r="Q2590" t="n">
        <v>0</v>
      </c>
      <c r="R2590" s="2" t="inlineStr"/>
    </row>
    <row r="2591" ht="15" customHeight="1">
      <c r="A2591" t="inlineStr">
        <is>
          <t>A 34427-2025</t>
        </is>
      </c>
      <c r="B2591" s="1" t="n">
        <v>45846.67054398148</v>
      </c>
      <c r="C2591" s="1" t="n">
        <v>45960</v>
      </c>
      <c r="D2591" t="inlineStr">
        <is>
          <t>VÄSTERNORRLANDS LÄN</t>
        </is>
      </c>
      <c r="E2591" t="inlineStr">
        <is>
          <t>ÖRNSKÖLDSVIK</t>
        </is>
      </c>
      <c r="G2591" t="n">
        <v>0.5</v>
      </c>
      <c r="H2591" t="n">
        <v>0</v>
      </c>
      <c r="I2591" t="n">
        <v>0</v>
      </c>
      <c r="J2591" t="n">
        <v>0</v>
      </c>
      <c r="K2591" t="n">
        <v>0</v>
      </c>
      <c r="L2591" t="n">
        <v>0</v>
      </c>
      <c r="M2591" t="n">
        <v>0</v>
      </c>
      <c r="N2591" t="n">
        <v>0</v>
      </c>
      <c r="O2591" t="n">
        <v>0</v>
      </c>
      <c r="P2591" t="n">
        <v>0</v>
      </c>
      <c r="Q2591" t="n">
        <v>0</v>
      </c>
      <c r="R2591" s="2" t="inlineStr"/>
    </row>
    <row r="2592" ht="15" customHeight="1">
      <c r="A2592" t="inlineStr">
        <is>
          <t>A 34599-2025</t>
        </is>
      </c>
      <c r="B2592" s="1" t="n">
        <v>45846</v>
      </c>
      <c r="C2592" s="1" t="n">
        <v>45960</v>
      </c>
      <c r="D2592" t="inlineStr">
        <is>
          <t>VÄSTERNORRLANDS LÄN</t>
        </is>
      </c>
      <c r="E2592" t="inlineStr">
        <is>
          <t>ÖRNSKÖLDSVIK</t>
        </is>
      </c>
      <c r="G2592" t="n">
        <v>0.9</v>
      </c>
      <c r="H2592" t="n">
        <v>0</v>
      </c>
      <c r="I2592" t="n">
        <v>0</v>
      </c>
      <c r="J2592" t="n">
        <v>0</v>
      </c>
      <c r="K2592" t="n">
        <v>0</v>
      </c>
      <c r="L2592" t="n">
        <v>0</v>
      </c>
      <c r="M2592" t="n">
        <v>0</v>
      </c>
      <c r="N2592" t="n">
        <v>0</v>
      </c>
      <c r="O2592" t="n">
        <v>0</v>
      </c>
      <c r="P2592" t="n">
        <v>0</v>
      </c>
      <c r="Q2592" t="n">
        <v>0</v>
      </c>
      <c r="R2592" s="2" t="inlineStr"/>
    </row>
    <row r="2593" ht="15" customHeight="1">
      <c r="A2593" t="inlineStr">
        <is>
          <t>A 34483-2025</t>
        </is>
      </c>
      <c r="B2593" s="1" t="n">
        <v>45847.38934027778</v>
      </c>
      <c r="C2593" s="1" t="n">
        <v>45960</v>
      </c>
      <c r="D2593" t="inlineStr">
        <is>
          <t>VÄSTERNORRLANDS LÄN</t>
        </is>
      </c>
      <c r="E2593" t="inlineStr">
        <is>
          <t>ÖRNSKÖLDSVIK</t>
        </is>
      </c>
      <c r="F2593" t="inlineStr">
        <is>
          <t>Holmen skog AB</t>
        </is>
      </c>
      <c r="G2593" t="n">
        <v>0.8</v>
      </c>
      <c r="H2593" t="n">
        <v>0</v>
      </c>
      <c r="I2593" t="n">
        <v>0</v>
      </c>
      <c r="J2593" t="n">
        <v>0</v>
      </c>
      <c r="K2593" t="n">
        <v>0</v>
      </c>
      <c r="L2593" t="n">
        <v>0</v>
      </c>
      <c r="M2593" t="n">
        <v>0</v>
      </c>
      <c r="N2593" t="n">
        <v>0</v>
      </c>
      <c r="O2593" t="n">
        <v>0</v>
      </c>
      <c r="P2593" t="n">
        <v>0</v>
      </c>
      <c r="Q2593" t="n">
        <v>0</v>
      </c>
      <c r="R2593" s="2" t="inlineStr"/>
    </row>
    <row r="2594" ht="15" customHeight="1">
      <c r="A2594" t="inlineStr">
        <is>
          <t>A 34594-2025</t>
        </is>
      </c>
      <c r="B2594" s="1" t="n">
        <v>45846</v>
      </c>
      <c r="C2594" s="1" t="n">
        <v>45960</v>
      </c>
      <c r="D2594" t="inlineStr">
        <is>
          <t>VÄSTERNORRLANDS LÄN</t>
        </is>
      </c>
      <c r="E2594" t="inlineStr">
        <is>
          <t>ÖRNSKÖLDSVIK</t>
        </is>
      </c>
      <c r="G2594" t="n">
        <v>0.7</v>
      </c>
      <c r="H2594" t="n">
        <v>0</v>
      </c>
      <c r="I2594" t="n">
        <v>0</v>
      </c>
      <c r="J2594" t="n">
        <v>0</v>
      </c>
      <c r="K2594" t="n">
        <v>0</v>
      </c>
      <c r="L2594" t="n">
        <v>0</v>
      </c>
      <c r="M2594" t="n">
        <v>0</v>
      </c>
      <c r="N2594" t="n">
        <v>0</v>
      </c>
      <c r="O2594" t="n">
        <v>0</v>
      </c>
      <c r="P2594" t="n">
        <v>0</v>
      </c>
      <c r="Q2594" t="n">
        <v>0</v>
      </c>
      <c r="R2594" s="2" t="inlineStr"/>
    </row>
    <row r="2595" ht="15" customHeight="1">
      <c r="A2595" t="inlineStr">
        <is>
          <t>A 34704-2025</t>
        </is>
      </c>
      <c r="B2595" s="1" t="n">
        <v>45848.48954861111</v>
      </c>
      <c r="C2595" s="1" t="n">
        <v>45960</v>
      </c>
      <c r="D2595" t="inlineStr">
        <is>
          <t>VÄSTERNORRLANDS LÄN</t>
        </is>
      </c>
      <c r="E2595" t="inlineStr">
        <is>
          <t>ÖRNSKÖLDSVIK</t>
        </is>
      </c>
      <c r="G2595" t="n">
        <v>12.2</v>
      </c>
      <c r="H2595" t="n">
        <v>0</v>
      </c>
      <c r="I2595" t="n">
        <v>0</v>
      </c>
      <c r="J2595" t="n">
        <v>0</v>
      </c>
      <c r="K2595" t="n">
        <v>0</v>
      </c>
      <c r="L2595" t="n">
        <v>0</v>
      </c>
      <c r="M2595" t="n">
        <v>0</v>
      </c>
      <c r="N2595" t="n">
        <v>0</v>
      </c>
      <c r="O2595" t="n">
        <v>0</v>
      </c>
      <c r="P2595" t="n">
        <v>0</v>
      </c>
      <c r="Q2595" t="n">
        <v>0</v>
      </c>
      <c r="R2595" s="2" t="inlineStr"/>
    </row>
    <row r="2596" ht="15" customHeight="1">
      <c r="A2596" t="inlineStr">
        <is>
          <t>A 34820-2025</t>
        </is>
      </c>
      <c r="B2596" s="1" t="n">
        <v>45849</v>
      </c>
      <c r="C2596" s="1" t="n">
        <v>45960</v>
      </c>
      <c r="D2596" t="inlineStr">
        <is>
          <t>VÄSTERNORRLANDS LÄN</t>
        </is>
      </c>
      <c r="E2596" t="inlineStr">
        <is>
          <t>ÖRNSKÖLDSVIK</t>
        </is>
      </c>
      <c r="G2596" t="n">
        <v>4.9</v>
      </c>
      <c r="H2596" t="n">
        <v>0</v>
      </c>
      <c r="I2596" t="n">
        <v>0</v>
      </c>
      <c r="J2596" t="n">
        <v>0</v>
      </c>
      <c r="K2596" t="n">
        <v>0</v>
      </c>
      <c r="L2596" t="n">
        <v>0</v>
      </c>
      <c r="M2596" t="n">
        <v>0</v>
      </c>
      <c r="N2596" t="n">
        <v>0</v>
      </c>
      <c r="O2596" t="n">
        <v>0</v>
      </c>
      <c r="P2596" t="n">
        <v>0</v>
      </c>
      <c r="Q2596" t="n">
        <v>0</v>
      </c>
      <c r="R2596" s="2" t="inlineStr"/>
    </row>
    <row r="2597" ht="15" customHeight="1">
      <c r="A2597" t="inlineStr">
        <is>
          <t>A 34606-2025</t>
        </is>
      </c>
      <c r="B2597" s="1" t="n">
        <v>45846</v>
      </c>
      <c r="C2597" s="1" t="n">
        <v>45960</v>
      </c>
      <c r="D2597" t="inlineStr">
        <is>
          <t>VÄSTERNORRLANDS LÄN</t>
        </is>
      </c>
      <c r="E2597" t="inlineStr">
        <is>
          <t>ÖRNSKÖLDSVIK</t>
        </is>
      </c>
      <c r="G2597" t="n">
        <v>10</v>
      </c>
      <c r="H2597" t="n">
        <v>0</v>
      </c>
      <c r="I2597" t="n">
        <v>0</v>
      </c>
      <c r="J2597" t="n">
        <v>0</v>
      </c>
      <c r="K2597" t="n">
        <v>0</v>
      </c>
      <c r="L2597" t="n">
        <v>0</v>
      </c>
      <c r="M2597" t="n">
        <v>0</v>
      </c>
      <c r="N2597" t="n">
        <v>0</v>
      </c>
      <c r="O2597" t="n">
        <v>0</v>
      </c>
      <c r="P2597" t="n">
        <v>0</v>
      </c>
      <c r="Q2597" t="n">
        <v>0</v>
      </c>
      <c r="R2597" s="2" t="inlineStr"/>
    </row>
    <row r="2598" ht="15" customHeight="1">
      <c r="A2598" t="inlineStr">
        <is>
          <t>A 34731-2025</t>
        </is>
      </c>
      <c r="B2598" s="1" t="n">
        <v>45848</v>
      </c>
      <c r="C2598" s="1" t="n">
        <v>45960</v>
      </c>
      <c r="D2598" t="inlineStr">
        <is>
          <t>VÄSTERNORRLANDS LÄN</t>
        </is>
      </c>
      <c r="E2598" t="inlineStr">
        <is>
          <t>ÖRNSKÖLDSVIK</t>
        </is>
      </c>
      <c r="G2598" t="n">
        <v>3.4</v>
      </c>
      <c r="H2598" t="n">
        <v>0</v>
      </c>
      <c r="I2598" t="n">
        <v>0</v>
      </c>
      <c r="J2598" t="n">
        <v>0</v>
      </c>
      <c r="K2598" t="n">
        <v>0</v>
      </c>
      <c r="L2598" t="n">
        <v>0</v>
      </c>
      <c r="M2598" t="n">
        <v>0</v>
      </c>
      <c r="N2598" t="n">
        <v>0</v>
      </c>
      <c r="O2598" t="n">
        <v>0</v>
      </c>
      <c r="P2598" t="n">
        <v>0</v>
      </c>
      <c r="Q2598" t="n">
        <v>0</v>
      </c>
      <c r="R2598" s="2" t="inlineStr"/>
    </row>
    <row r="2599" ht="15" customHeight="1">
      <c r="A2599" t="inlineStr">
        <is>
          <t>A 35166-2025</t>
        </is>
      </c>
      <c r="B2599" s="1" t="n">
        <v>45852</v>
      </c>
      <c r="C2599" s="1" t="n">
        <v>45960</v>
      </c>
      <c r="D2599" t="inlineStr">
        <is>
          <t>VÄSTERNORRLANDS LÄN</t>
        </is>
      </c>
      <c r="E2599" t="inlineStr">
        <is>
          <t>ÖRNSKÖLDSVIK</t>
        </is>
      </c>
      <c r="G2599" t="n">
        <v>2.3</v>
      </c>
      <c r="H2599" t="n">
        <v>0</v>
      </c>
      <c r="I2599" t="n">
        <v>0</v>
      </c>
      <c r="J2599" t="n">
        <v>0</v>
      </c>
      <c r="K2599" t="n">
        <v>0</v>
      </c>
      <c r="L2599" t="n">
        <v>0</v>
      </c>
      <c r="M2599" t="n">
        <v>0</v>
      </c>
      <c r="N2599" t="n">
        <v>0</v>
      </c>
      <c r="O2599" t="n">
        <v>0</v>
      </c>
      <c r="P2599" t="n">
        <v>0</v>
      </c>
      <c r="Q2599" t="n">
        <v>0</v>
      </c>
      <c r="R2599" s="2" t="inlineStr"/>
    </row>
    <row r="2600" ht="15" customHeight="1">
      <c r="A2600" t="inlineStr">
        <is>
          <t>A 27938-2025</t>
        </is>
      </c>
      <c r="B2600" s="1" t="n">
        <v>45817</v>
      </c>
      <c r="C2600" s="1" t="n">
        <v>45960</v>
      </c>
      <c r="D2600" t="inlineStr">
        <is>
          <t>VÄSTERNORRLANDS LÄN</t>
        </is>
      </c>
      <c r="E2600" t="inlineStr">
        <is>
          <t>ÖRNSKÖLDSVIK</t>
        </is>
      </c>
      <c r="G2600" t="n">
        <v>1.7</v>
      </c>
      <c r="H2600" t="n">
        <v>0</v>
      </c>
      <c r="I2600" t="n">
        <v>0</v>
      </c>
      <c r="J2600" t="n">
        <v>0</v>
      </c>
      <c r="K2600" t="n">
        <v>0</v>
      </c>
      <c r="L2600" t="n">
        <v>0</v>
      </c>
      <c r="M2600" t="n">
        <v>0</v>
      </c>
      <c r="N2600" t="n">
        <v>0</v>
      </c>
      <c r="O2600" t="n">
        <v>0</v>
      </c>
      <c r="P2600" t="n">
        <v>0</v>
      </c>
      <c r="Q2600" t="n">
        <v>0</v>
      </c>
      <c r="R2600" s="2" t="inlineStr"/>
    </row>
    <row r="2601" ht="15" customHeight="1">
      <c r="A2601" t="inlineStr">
        <is>
          <t>A 35246-2025</t>
        </is>
      </c>
      <c r="B2601" s="1" t="n">
        <v>45853.64482638889</v>
      </c>
      <c r="C2601" s="1" t="n">
        <v>45960</v>
      </c>
      <c r="D2601" t="inlineStr">
        <is>
          <t>VÄSTERNORRLANDS LÄN</t>
        </is>
      </c>
      <c r="E2601" t="inlineStr">
        <is>
          <t>ÖRNSKÖLDSVIK</t>
        </is>
      </c>
      <c r="G2601" t="n">
        <v>1.3</v>
      </c>
      <c r="H2601" t="n">
        <v>0</v>
      </c>
      <c r="I2601" t="n">
        <v>0</v>
      </c>
      <c r="J2601" t="n">
        <v>0</v>
      </c>
      <c r="K2601" t="n">
        <v>0</v>
      </c>
      <c r="L2601" t="n">
        <v>0</v>
      </c>
      <c r="M2601" t="n">
        <v>0</v>
      </c>
      <c r="N2601" t="n">
        <v>0</v>
      </c>
      <c r="O2601" t="n">
        <v>0</v>
      </c>
      <c r="P2601" t="n">
        <v>0</v>
      </c>
      <c r="Q2601" t="n">
        <v>0</v>
      </c>
      <c r="R2601" s="2" t="inlineStr"/>
    </row>
    <row r="2602" ht="15" customHeight="1">
      <c r="A2602" t="inlineStr">
        <is>
          <t>A 35005-2025</t>
        </is>
      </c>
      <c r="B2602" s="1" t="n">
        <v>45850.736875</v>
      </c>
      <c r="C2602" s="1" t="n">
        <v>45960</v>
      </c>
      <c r="D2602" t="inlineStr">
        <is>
          <t>VÄSTERNORRLANDS LÄN</t>
        </is>
      </c>
      <c r="E2602" t="inlineStr">
        <is>
          <t>ÖRNSKÖLDSVIK</t>
        </is>
      </c>
      <c r="G2602" t="n">
        <v>7.8</v>
      </c>
      <c r="H2602" t="n">
        <v>0</v>
      </c>
      <c r="I2602" t="n">
        <v>0</v>
      </c>
      <c r="J2602" t="n">
        <v>0</v>
      </c>
      <c r="K2602" t="n">
        <v>0</v>
      </c>
      <c r="L2602" t="n">
        <v>0</v>
      </c>
      <c r="M2602" t="n">
        <v>0</v>
      </c>
      <c r="N2602" t="n">
        <v>0</v>
      </c>
      <c r="O2602" t="n">
        <v>0</v>
      </c>
      <c r="P2602" t="n">
        <v>0</v>
      </c>
      <c r="Q2602" t="n">
        <v>0</v>
      </c>
      <c r="R2602" s="2" t="inlineStr"/>
    </row>
    <row r="2603" ht="15" customHeight="1">
      <c r="A2603" t="inlineStr">
        <is>
          <t>A 374-2025</t>
        </is>
      </c>
      <c r="B2603" s="1" t="n">
        <v>45661.64950231482</v>
      </c>
      <c r="C2603" s="1" t="n">
        <v>45960</v>
      </c>
      <c r="D2603" t="inlineStr">
        <is>
          <t>VÄSTERNORRLANDS LÄN</t>
        </is>
      </c>
      <c r="E2603" t="inlineStr">
        <is>
          <t>ÖRNSKÖLDSVIK</t>
        </is>
      </c>
      <c r="G2603" t="n">
        <v>1.4</v>
      </c>
      <c r="H2603" t="n">
        <v>0</v>
      </c>
      <c r="I2603" t="n">
        <v>0</v>
      </c>
      <c r="J2603" t="n">
        <v>0</v>
      </c>
      <c r="K2603" t="n">
        <v>0</v>
      </c>
      <c r="L2603" t="n">
        <v>0</v>
      </c>
      <c r="M2603" t="n">
        <v>0</v>
      </c>
      <c r="N2603" t="n">
        <v>0</v>
      </c>
      <c r="O2603" t="n">
        <v>0</v>
      </c>
      <c r="P2603" t="n">
        <v>0</v>
      </c>
      <c r="Q2603" t="n">
        <v>0</v>
      </c>
      <c r="R2603" s="2" t="inlineStr"/>
    </row>
    <row r="2604" ht="15" customHeight="1">
      <c r="A2604" t="inlineStr">
        <is>
          <t>A 35653-2025</t>
        </is>
      </c>
      <c r="B2604" s="1" t="n">
        <v>45859.54060185186</v>
      </c>
      <c r="C2604" s="1" t="n">
        <v>45960</v>
      </c>
      <c r="D2604" t="inlineStr">
        <is>
          <t>VÄSTERNORRLANDS LÄN</t>
        </is>
      </c>
      <c r="E2604" t="inlineStr">
        <is>
          <t>ÖRNSKÖLDSVIK</t>
        </is>
      </c>
      <c r="F2604" t="inlineStr">
        <is>
          <t>Holmen skog AB</t>
        </is>
      </c>
      <c r="G2604" t="n">
        <v>0.8</v>
      </c>
      <c r="H2604" t="n">
        <v>0</v>
      </c>
      <c r="I2604" t="n">
        <v>0</v>
      </c>
      <c r="J2604" t="n">
        <v>0</v>
      </c>
      <c r="K2604" t="n">
        <v>0</v>
      </c>
      <c r="L2604" t="n">
        <v>0</v>
      </c>
      <c r="M2604" t="n">
        <v>0</v>
      </c>
      <c r="N2604" t="n">
        <v>0</v>
      </c>
      <c r="O2604" t="n">
        <v>0</v>
      </c>
      <c r="P2604" t="n">
        <v>0</v>
      </c>
      <c r="Q2604" t="n">
        <v>0</v>
      </c>
      <c r="R2604" s="2" t="inlineStr"/>
    </row>
    <row r="2605" ht="15" customHeight="1">
      <c r="A2605" t="inlineStr">
        <is>
          <t>A 29181-2025</t>
        </is>
      </c>
      <c r="B2605" s="1" t="n">
        <v>45821</v>
      </c>
      <c r="C2605" s="1" t="n">
        <v>45960</v>
      </c>
      <c r="D2605" t="inlineStr">
        <is>
          <t>VÄSTERNORRLANDS LÄN</t>
        </is>
      </c>
      <c r="E2605" t="inlineStr">
        <is>
          <t>ÖRNSKÖLDSVIK</t>
        </is>
      </c>
      <c r="G2605" t="n">
        <v>1.2</v>
      </c>
      <c r="H2605" t="n">
        <v>0</v>
      </c>
      <c r="I2605" t="n">
        <v>0</v>
      </c>
      <c r="J2605" t="n">
        <v>0</v>
      </c>
      <c r="K2605" t="n">
        <v>0</v>
      </c>
      <c r="L2605" t="n">
        <v>0</v>
      </c>
      <c r="M2605" t="n">
        <v>0</v>
      </c>
      <c r="N2605" t="n">
        <v>0</v>
      </c>
      <c r="O2605" t="n">
        <v>0</v>
      </c>
      <c r="P2605" t="n">
        <v>0</v>
      </c>
      <c r="Q2605" t="n">
        <v>0</v>
      </c>
      <c r="R2605" s="2" t="inlineStr"/>
    </row>
    <row r="2606" ht="15" customHeight="1">
      <c r="A2606" t="inlineStr">
        <is>
          <t>A 26263-2024</t>
        </is>
      </c>
      <c r="B2606" s="1" t="n">
        <v>45468</v>
      </c>
      <c r="C2606" s="1" t="n">
        <v>45960</v>
      </c>
      <c r="D2606" t="inlineStr">
        <is>
          <t>VÄSTERNORRLANDS LÄN</t>
        </is>
      </c>
      <c r="E2606" t="inlineStr">
        <is>
          <t>ÖRNSKÖLDSVIK</t>
        </is>
      </c>
      <c r="F2606" t="inlineStr">
        <is>
          <t>Holmen skog AB</t>
        </is>
      </c>
      <c r="G2606" t="n">
        <v>4.5</v>
      </c>
      <c r="H2606" t="n">
        <v>0</v>
      </c>
      <c r="I2606" t="n">
        <v>0</v>
      </c>
      <c r="J2606" t="n">
        <v>0</v>
      </c>
      <c r="K2606" t="n">
        <v>0</v>
      </c>
      <c r="L2606" t="n">
        <v>0</v>
      </c>
      <c r="M2606" t="n">
        <v>0</v>
      </c>
      <c r="N2606" t="n">
        <v>0</v>
      </c>
      <c r="O2606" t="n">
        <v>0</v>
      </c>
      <c r="P2606" t="n">
        <v>0</v>
      </c>
      <c r="Q2606" t="n">
        <v>0</v>
      </c>
      <c r="R2606" s="2" t="inlineStr"/>
    </row>
    <row r="2607" ht="15" customHeight="1">
      <c r="A2607" t="inlineStr">
        <is>
          <t>A 25213-2025</t>
        </is>
      </c>
      <c r="B2607" s="1" t="n">
        <v>45800</v>
      </c>
      <c r="C2607" s="1" t="n">
        <v>45960</v>
      </c>
      <c r="D2607" t="inlineStr">
        <is>
          <t>VÄSTERNORRLANDS LÄN</t>
        </is>
      </c>
      <c r="E2607" t="inlineStr">
        <is>
          <t>ÖRNSKÖLDSVIK</t>
        </is>
      </c>
      <c r="F2607" t="inlineStr">
        <is>
          <t>Holmen skog AB</t>
        </is>
      </c>
      <c r="G2607" t="n">
        <v>5.3</v>
      </c>
      <c r="H2607" t="n">
        <v>0</v>
      </c>
      <c r="I2607" t="n">
        <v>0</v>
      </c>
      <c r="J2607" t="n">
        <v>0</v>
      </c>
      <c r="K2607" t="n">
        <v>0</v>
      </c>
      <c r="L2607" t="n">
        <v>0</v>
      </c>
      <c r="M2607" t="n">
        <v>0</v>
      </c>
      <c r="N2607" t="n">
        <v>0</v>
      </c>
      <c r="O2607" t="n">
        <v>0</v>
      </c>
      <c r="P2607" t="n">
        <v>0</v>
      </c>
      <c r="Q2607" t="n">
        <v>0</v>
      </c>
      <c r="R2607" s="2" t="inlineStr"/>
    </row>
    <row r="2608" ht="15" customHeight="1">
      <c r="A2608" t="inlineStr">
        <is>
          <t>A 35692-2025</t>
        </is>
      </c>
      <c r="B2608" s="1" t="n">
        <v>45860.34452546296</v>
      </c>
      <c r="C2608" s="1" t="n">
        <v>45960</v>
      </c>
      <c r="D2608" t="inlineStr">
        <is>
          <t>VÄSTERNORRLANDS LÄN</t>
        </is>
      </c>
      <c r="E2608" t="inlineStr">
        <is>
          <t>ÖRNSKÖLDSVIK</t>
        </is>
      </c>
      <c r="G2608" t="n">
        <v>5</v>
      </c>
      <c r="H2608" t="n">
        <v>0</v>
      </c>
      <c r="I2608" t="n">
        <v>0</v>
      </c>
      <c r="J2608" t="n">
        <v>0</v>
      </c>
      <c r="K2608" t="n">
        <v>0</v>
      </c>
      <c r="L2608" t="n">
        <v>0</v>
      </c>
      <c r="M2608" t="n">
        <v>0</v>
      </c>
      <c r="N2608" t="n">
        <v>0</v>
      </c>
      <c r="O2608" t="n">
        <v>0</v>
      </c>
      <c r="P2608" t="n">
        <v>0</v>
      </c>
      <c r="Q2608" t="n">
        <v>0</v>
      </c>
      <c r="R2608" s="2" t="inlineStr"/>
    </row>
    <row r="2609" ht="15" customHeight="1">
      <c r="A2609" t="inlineStr">
        <is>
          <t>A 35696-2025</t>
        </is>
      </c>
      <c r="B2609" s="1" t="n">
        <v>45860.34473379629</v>
      </c>
      <c r="C2609" s="1" t="n">
        <v>45960</v>
      </c>
      <c r="D2609" t="inlineStr">
        <is>
          <t>VÄSTERNORRLANDS LÄN</t>
        </is>
      </c>
      <c r="E2609" t="inlineStr">
        <is>
          <t>ÖRNSKÖLDSVIK</t>
        </is>
      </c>
      <c r="G2609" t="n">
        <v>3.5</v>
      </c>
      <c r="H2609" t="n">
        <v>0</v>
      </c>
      <c r="I2609" t="n">
        <v>0</v>
      </c>
      <c r="J2609" t="n">
        <v>0</v>
      </c>
      <c r="K2609" t="n">
        <v>0</v>
      </c>
      <c r="L2609" t="n">
        <v>0</v>
      </c>
      <c r="M2609" t="n">
        <v>0</v>
      </c>
      <c r="N2609" t="n">
        <v>0</v>
      </c>
      <c r="O2609" t="n">
        <v>0</v>
      </c>
      <c r="P2609" t="n">
        <v>0</v>
      </c>
      <c r="Q2609" t="n">
        <v>0</v>
      </c>
      <c r="R2609" s="2" t="inlineStr"/>
    </row>
    <row r="2610" ht="15" customHeight="1">
      <c r="A2610" t="inlineStr">
        <is>
          <t>A 35738-2025</t>
        </is>
      </c>
      <c r="B2610" s="1" t="n">
        <v>45860.51138888889</v>
      </c>
      <c r="C2610" s="1" t="n">
        <v>45960</v>
      </c>
      <c r="D2610" t="inlineStr">
        <is>
          <t>VÄSTERNORRLANDS LÄN</t>
        </is>
      </c>
      <c r="E2610" t="inlineStr">
        <is>
          <t>ÖRNSKÖLDSVIK</t>
        </is>
      </c>
      <c r="F2610" t="inlineStr">
        <is>
          <t>Holmen skog AB</t>
        </is>
      </c>
      <c r="G2610" t="n">
        <v>9.699999999999999</v>
      </c>
      <c r="H2610" t="n">
        <v>0</v>
      </c>
      <c r="I2610" t="n">
        <v>0</v>
      </c>
      <c r="J2610" t="n">
        <v>0</v>
      </c>
      <c r="K2610" t="n">
        <v>0</v>
      </c>
      <c r="L2610" t="n">
        <v>0</v>
      </c>
      <c r="M2610" t="n">
        <v>0</v>
      </c>
      <c r="N2610" t="n">
        <v>0</v>
      </c>
      <c r="O2610" t="n">
        <v>0</v>
      </c>
      <c r="P2610" t="n">
        <v>0</v>
      </c>
      <c r="Q2610" t="n">
        <v>0</v>
      </c>
      <c r="R2610" s="2" t="inlineStr"/>
    </row>
    <row r="2611" ht="15" customHeight="1">
      <c r="A2611" t="inlineStr">
        <is>
          <t>A 17301-2025</t>
        </is>
      </c>
      <c r="B2611" s="1" t="n">
        <v>45756</v>
      </c>
      <c r="C2611" s="1" t="n">
        <v>45960</v>
      </c>
      <c r="D2611" t="inlineStr">
        <is>
          <t>VÄSTERNORRLANDS LÄN</t>
        </is>
      </c>
      <c r="E2611" t="inlineStr">
        <is>
          <t>ÖRNSKÖLDSVIK</t>
        </is>
      </c>
      <c r="G2611" t="n">
        <v>2.5</v>
      </c>
      <c r="H2611" t="n">
        <v>0</v>
      </c>
      <c r="I2611" t="n">
        <v>0</v>
      </c>
      <c r="J2611" t="n">
        <v>0</v>
      </c>
      <c r="K2611" t="n">
        <v>0</v>
      </c>
      <c r="L2611" t="n">
        <v>0</v>
      </c>
      <c r="M2611" t="n">
        <v>0</v>
      </c>
      <c r="N2611" t="n">
        <v>0</v>
      </c>
      <c r="O2611" t="n">
        <v>0</v>
      </c>
      <c r="P2611" t="n">
        <v>0</v>
      </c>
      <c r="Q2611" t="n">
        <v>0</v>
      </c>
      <c r="R2611" s="2" t="inlineStr"/>
    </row>
    <row r="2612" ht="15" customHeight="1">
      <c r="A2612" t="inlineStr">
        <is>
          <t>A 35828-2025</t>
        </is>
      </c>
      <c r="B2612" s="1" t="n">
        <v>45861.49105324074</v>
      </c>
      <c r="C2612" s="1" t="n">
        <v>45960</v>
      </c>
      <c r="D2612" t="inlineStr">
        <is>
          <t>VÄSTERNORRLANDS LÄN</t>
        </is>
      </c>
      <c r="E2612" t="inlineStr">
        <is>
          <t>ÖRNSKÖLDSVIK</t>
        </is>
      </c>
      <c r="F2612" t="inlineStr">
        <is>
          <t>Holmen skog AB</t>
        </is>
      </c>
      <c r="G2612" t="n">
        <v>4.7</v>
      </c>
      <c r="H2612" t="n">
        <v>0</v>
      </c>
      <c r="I2612" t="n">
        <v>0</v>
      </c>
      <c r="J2612" t="n">
        <v>0</v>
      </c>
      <c r="K2612" t="n">
        <v>0</v>
      </c>
      <c r="L2612" t="n">
        <v>0</v>
      </c>
      <c r="M2612" t="n">
        <v>0</v>
      </c>
      <c r="N2612" t="n">
        <v>0</v>
      </c>
      <c r="O2612" t="n">
        <v>0</v>
      </c>
      <c r="P2612" t="n">
        <v>0</v>
      </c>
      <c r="Q2612" t="n">
        <v>0</v>
      </c>
      <c r="R2612" s="2" t="inlineStr"/>
    </row>
    <row r="2613" ht="15" customHeight="1">
      <c r="A2613" t="inlineStr">
        <is>
          <t>A 35777-2025</t>
        </is>
      </c>
      <c r="B2613" s="1" t="n">
        <v>45860.69244212963</v>
      </c>
      <c r="C2613" s="1" t="n">
        <v>45960</v>
      </c>
      <c r="D2613" t="inlineStr">
        <is>
          <t>VÄSTERNORRLANDS LÄN</t>
        </is>
      </c>
      <c r="E2613" t="inlineStr">
        <is>
          <t>ÖRNSKÖLDSVIK</t>
        </is>
      </c>
      <c r="G2613" t="n">
        <v>4</v>
      </c>
      <c r="H2613" t="n">
        <v>0</v>
      </c>
      <c r="I2613" t="n">
        <v>0</v>
      </c>
      <c r="J2613" t="n">
        <v>0</v>
      </c>
      <c r="K2613" t="n">
        <v>0</v>
      </c>
      <c r="L2613" t="n">
        <v>0</v>
      </c>
      <c r="M2613" t="n">
        <v>0</v>
      </c>
      <c r="N2613" t="n">
        <v>0</v>
      </c>
      <c r="O2613" t="n">
        <v>0</v>
      </c>
      <c r="P2613" t="n">
        <v>0</v>
      </c>
      <c r="Q2613" t="n">
        <v>0</v>
      </c>
      <c r="R2613" s="2" t="inlineStr"/>
    </row>
    <row r="2614" ht="15" customHeight="1">
      <c r="A2614" t="inlineStr">
        <is>
          <t>A 35824-2025</t>
        </is>
      </c>
      <c r="B2614" s="1" t="n">
        <v>45861.4843287037</v>
      </c>
      <c r="C2614" s="1" t="n">
        <v>45960</v>
      </c>
      <c r="D2614" t="inlineStr">
        <is>
          <t>VÄSTERNORRLANDS LÄN</t>
        </is>
      </c>
      <c r="E2614" t="inlineStr">
        <is>
          <t>ÖRNSKÖLDSVIK</t>
        </is>
      </c>
      <c r="F2614" t="inlineStr">
        <is>
          <t>Holmen skog AB</t>
        </is>
      </c>
      <c r="G2614" t="n">
        <v>0.8</v>
      </c>
      <c r="H2614" t="n">
        <v>0</v>
      </c>
      <c r="I2614" t="n">
        <v>0</v>
      </c>
      <c r="J2614" t="n">
        <v>0</v>
      </c>
      <c r="K2614" t="n">
        <v>0</v>
      </c>
      <c r="L2614" t="n">
        <v>0</v>
      </c>
      <c r="M2614" t="n">
        <v>0</v>
      </c>
      <c r="N2614" t="n">
        <v>0</v>
      </c>
      <c r="O2614" t="n">
        <v>0</v>
      </c>
      <c r="P2614" t="n">
        <v>0</v>
      </c>
      <c r="Q2614" t="n">
        <v>0</v>
      </c>
      <c r="R2614" s="2" t="inlineStr"/>
    </row>
    <row r="2615" ht="15" customHeight="1">
      <c r="A2615" t="inlineStr">
        <is>
          <t>A 18586-2023</t>
        </is>
      </c>
      <c r="B2615" s="1" t="n">
        <v>45043</v>
      </c>
      <c r="C2615" s="1" t="n">
        <v>45960</v>
      </c>
      <c r="D2615" t="inlineStr">
        <is>
          <t>VÄSTERNORRLANDS LÄN</t>
        </is>
      </c>
      <c r="E2615" t="inlineStr">
        <is>
          <t>ÖRNSKÖLDSVIK</t>
        </is>
      </c>
      <c r="G2615" t="n">
        <v>7.5</v>
      </c>
      <c r="H2615" t="n">
        <v>0</v>
      </c>
      <c r="I2615" t="n">
        <v>0</v>
      </c>
      <c r="J2615" t="n">
        <v>0</v>
      </c>
      <c r="K2615" t="n">
        <v>0</v>
      </c>
      <c r="L2615" t="n">
        <v>0</v>
      </c>
      <c r="M2615" t="n">
        <v>0</v>
      </c>
      <c r="N2615" t="n">
        <v>0</v>
      </c>
      <c r="O2615" t="n">
        <v>0</v>
      </c>
      <c r="P2615" t="n">
        <v>0</v>
      </c>
      <c r="Q2615" t="n">
        <v>0</v>
      </c>
      <c r="R2615" s="2" t="inlineStr"/>
    </row>
    <row r="2616" ht="15" customHeight="1">
      <c r="A2616" t="inlineStr">
        <is>
          <t>A 36057-2025</t>
        </is>
      </c>
      <c r="B2616" s="1" t="n">
        <v>45866.39201388889</v>
      </c>
      <c r="C2616" s="1" t="n">
        <v>45960</v>
      </c>
      <c r="D2616" t="inlineStr">
        <is>
          <t>VÄSTERNORRLANDS LÄN</t>
        </is>
      </c>
      <c r="E2616" t="inlineStr">
        <is>
          <t>ÖRNSKÖLDSVIK</t>
        </is>
      </c>
      <c r="G2616" t="n">
        <v>3.8</v>
      </c>
      <c r="H2616" t="n">
        <v>0</v>
      </c>
      <c r="I2616" t="n">
        <v>0</v>
      </c>
      <c r="J2616" t="n">
        <v>0</v>
      </c>
      <c r="K2616" t="n">
        <v>0</v>
      </c>
      <c r="L2616" t="n">
        <v>0</v>
      </c>
      <c r="M2616" t="n">
        <v>0</v>
      </c>
      <c r="N2616" t="n">
        <v>0</v>
      </c>
      <c r="O2616" t="n">
        <v>0</v>
      </c>
      <c r="P2616" t="n">
        <v>0</v>
      </c>
      <c r="Q2616" t="n">
        <v>0</v>
      </c>
      <c r="R2616" s="2" t="inlineStr"/>
    </row>
    <row r="2617" ht="15" customHeight="1">
      <c r="A2617" t="inlineStr">
        <is>
          <t>A 7687-2025</t>
        </is>
      </c>
      <c r="B2617" s="1" t="n">
        <v>45706</v>
      </c>
      <c r="C2617" s="1" t="n">
        <v>45960</v>
      </c>
      <c r="D2617" t="inlineStr">
        <is>
          <t>VÄSTERNORRLANDS LÄN</t>
        </is>
      </c>
      <c r="E2617" t="inlineStr">
        <is>
          <t>ÖRNSKÖLDSVIK</t>
        </is>
      </c>
      <c r="F2617" t="inlineStr">
        <is>
          <t>SCA</t>
        </is>
      </c>
      <c r="G2617" t="n">
        <v>2.7</v>
      </c>
      <c r="H2617" t="n">
        <v>0</v>
      </c>
      <c r="I2617" t="n">
        <v>0</v>
      </c>
      <c r="J2617" t="n">
        <v>0</v>
      </c>
      <c r="K2617" t="n">
        <v>0</v>
      </c>
      <c r="L2617" t="n">
        <v>0</v>
      </c>
      <c r="M2617" t="n">
        <v>0</v>
      </c>
      <c r="N2617" t="n">
        <v>0</v>
      </c>
      <c r="O2617" t="n">
        <v>0</v>
      </c>
      <c r="P2617" t="n">
        <v>0</v>
      </c>
      <c r="Q2617" t="n">
        <v>0</v>
      </c>
      <c r="R2617" s="2" t="inlineStr"/>
    </row>
    <row r="2618" ht="15" customHeight="1">
      <c r="A2618" t="inlineStr">
        <is>
          <t>A 41238-2024</t>
        </is>
      </c>
      <c r="B2618" s="1" t="n">
        <v>45558</v>
      </c>
      <c r="C2618" s="1" t="n">
        <v>45960</v>
      </c>
      <c r="D2618" t="inlineStr">
        <is>
          <t>VÄSTERNORRLANDS LÄN</t>
        </is>
      </c>
      <c r="E2618" t="inlineStr">
        <is>
          <t>ÖRNSKÖLDSVIK</t>
        </is>
      </c>
      <c r="G2618" t="n">
        <v>7.5</v>
      </c>
      <c r="H2618" t="n">
        <v>0</v>
      </c>
      <c r="I2618" t="n">
        <v>0</v>
      </c>
      <c r="J2618" t="n">
        <v>0</v>
      </c>
      <c r="K2618" t="n">
        <v>0</v>
      </c>
      <c r="L2618" t="n">
        <v>0</v>
      </c>
      <c r="M2618" t="n">
        <v>0</v>
      </c>
      <c r="N2618" t="n">
        <v>0</v>
      </c>
      <c r="O2618" t="n">
        <v>0</v>
      </c>
      <c r="P2618" t="n">
        <v>0</v>
      </c>
      <c r="Q2618" t="n">
        <v>0</v>
      </c>
      <c r="R2618" s="2" t="inlineStr"/>
    </row>
    <row r="2619" ht="15" customHeight="1">
      <c r="A2619" t="inlineStr">
        <is>
          <t>A 36156-2025</t>
        </is>
      </c>
      <c r="B2619" s="1" t="n">
        <v>45867</v>
      </c>
      <c r="C2619" s="1" t="n">
        <v>45960</v>
      </c>
      <c r="D2619" t="inlineStr">
        <is>
          <t>VÄSTERNORRLANDS LÄN</t>
        </is>
      </c>
      <c r="E2619" t="inlineStr">
        <is>
          <t>ÖRNSKÖLDSVIK</t>
        </is>
      </c>
      <c r="F2619" t="inlineStr">
        <is>
          <t>Holmen skog AB</t>
        </is>
      </c>
      <c r="G2619" t="n">
        <v>5.1</v>
      </c>
      <c r="H2619" t="n">
        <v>0</v>
      </c>
      <c r="I2619" t="n">
        <v>0</v>
      </c>
      <c r="J2619" t="n">
        <v>0</v>
      </c>
      <c r="K2619" t="n">
        <v>0</v>
      </c>
      <c r="L2619" t="n">
        <v>0</v>
      </c>
      <c r="M2619" t="n">
        <v>0</v>
      </c>
      <c r="N2619" t="n">
        <v>0</v>
      </c>
      <c r="O2619" t="n">
        <v>0</v>
      </c>
      <c r="P2619" t="n">
        <v>0</v>
      </c>
      <c r="Q2619" t="n">
        <v>0</v>
      </c>
      <c r="R2619" s="2" t="inlineStr"/>
    </row>
    <row r="2620" ht="15" customHeight="1">
      <c r="A2620" t="inlineStr">
        <is>
          <t>A 36401-2025</t>
        </is>
      </c>
      <c r="B2620" s="1" t="n">
        <v>45868.64728009259</v>
      </c>
      <c r="C2620" s="1" t="n">
        <v>45960</v>
      </c>
      <c r="D2620" t="inlineStr">
        <is>
          <t>VÄSTERNORRLANDS LÄN</t>
        </is>
      </c>
      <c r="E2620" t="inlineStr">
        <is>
          <t>ÖRNSKÖLDSVIK</t>
        </is>
      </c>
      <c r="F2620" t="inlineStr">
        <is>
          <t>Holmen skog AB</t>
        </is>
      </c>
      <c r="G2620" t="n">
        <v>2.4</v>
      </c>
      <c r="H2620" t="n">
        <v>0</v>
      </c>
      <c r="I2620" t="n">
        <v>0</v>
      </c>
      <c r="J2620" t="n">
        <v>0</v>
      </c>
      <c r="K2620" t="n">
        <v>0</v>
      </c>
      <c r="L2620" t="n">
        <v>0</v>
      </c>
      <c r="M2620" t="n">
        <v>0</v>
      </c>
      <c r="N2620" t="n">
        <v>0</v>
      </c>
      <c r="O2620" t="n">
        <v>0</v>
      </c>
      <c r="P2620" t="n">
        <v>0</v>
      </c>
      <c r="Q2620" t="n">
        <v>0</v>
      </c>
      <c r="R2620" s="2" t="inlineStr"/>
    </row>
    <row r="2621" ht="15" customHeight="1">
      <c r="A2621" t="inlineStr">
        <is>
          <t>A 36673-2025</t>
        </is>
      </c>
      <c r="B2621" s="1" t="n">
        <v>45873.39258101852</v>
      </c>
      <c r="C2621" s="1" t="n">
        <v>45960</v>
      </c>
      <c r="D2621" t="inlineStr">
        <is>
          <t>VÄSTERNORRLANDS LÄN</t>
        </is>
      </c>
      <c r="E2621" t="inlineStr">
        <is>
          <t>ÖRNSKÖLDSVIK</t>
        </is>
      </c>
      <c r="G2621" t="n">
        <v>2</v>
      </c>
      <c r="H2621" t="n">
        <v>0</v>
      </c>
      <c r="I2621" t="n">
        <v>0</v>
      </c>
      <c r="J2621" t="n">
        <v>0</v>
      </c>
      <c r="K2621" t="n">
        <v>0</v>
      </c>
      <c r="L2621" t="n">
        <v>0</v>
      </c>
      <c r="M2621" t="n">
        <v>0</v>
      </c>
      <c r="N2621" t="n">
        <v>0</v>
      </c>
      <c r="O2621" t="n">
        <v>0</v>
      </c>
      <c r="P2621" t="n">
        <v>0</v>
      </c>
      <c r="Q2621" t="n">
        <v>0</v>
      </c>
      <c r="R2621" s="2" t="inlineStr"/>
    </row>
    <row r="2622" ht="15" customHeight="1">
      <c r="A2622" t="inlineStr">
        <is>
          <t>A 16937-2025</t>
        </is>
      </c>
      <c r="B2622" s="1" t="n">
        <v>45754</v>
      </c>
      <c r="C2622" s="1" t="n">
        <v>45960</v>
      </c>
      <c r="D2622" t="inlineStr">
        <is>
          <t>VÄSTERNORRLANDS LÄN</t>
        </is>
      </c>
      <c r="E2622" t="inlineStr">
        <is>
          <t>ÖRNSKÖLDSVIK</t>
        </is>
      </c>
      <c r="G2622" t="n">
        <v>1</v>
      </c>
      <c r="H2622" t="n">
        <v>0</v>
      </c>
      <c r="I2622" t="n">
        <v>0</v>
      </c>
      <c r="J2622" t="n">
        <v>0</v>
      </c>
      <c r="K2622" t="n">
        <v>0</v>
      </c>
      <c r="L2622" t="n">
        <v>0</v>
      </c>
      <c r="M2622" t="n">
        <v>0</v>
      </c>
      <c r="N2622" t="n">
        <v>0</v>
      </c>
      <c r="O2622" t="n">
        <v>0</v>
      </c>
      <c r="P2622" t="n">
        <v>0</v>
      </c>
      <c r="Q2622" t="n">
        <v>0</v>
      </c>
      <c r="R2622" s="2" t="inlineStr"/>
    </row>
    <row r="2623" ht="15" customHeight="1">
      <c r="A2623" t="inlineStr">
        <is>
          <t>A 36811-2025</t>
        </is>
      </c>
      <c r="B2623" s="1" t="n">
        <v>45873</v>
      </c>
      <c r="C2623" s="1" t="n">
        <v>45960</v>
      </c>
      <c r="D2623" t="inlineStr">
        <is>
          <t>VÄSTERNORRLANDS LÄN</t>
        </is>
      </c>
      <c r="E2623" t="inlineStr">
        <is>
          <t>ÖRNSKÖLDSVIK</t>
        </is>
      </c>
      <c r="G2623" t="n">
        <v>0.3</v>
      </c>
      <c r="H2623" t="n">
        <v>0</v>
      </c>
      <c r="I2623" t="n">
        <v>0</v>
      </c>
      <c r="J2623" t="n">
        <v>0</v>
      </c>
      <c r="K2623" t="n">
        <v>0</v>
      </c>
      <c r="L2623" t="n">
        <v>0</v>
      </c>
      <c r="M2623" t="n">
        <v>0</v>
      </c>
      <c r="N2623" t="n">
        <v>0</v>
      </c>
      <c r="O2623" t="n">
        <v>0</v>
      </c>
      <c r="P2623" t="n">
        <v>0</v>
      </c>
      <c r="Q2623" t="n">
        <v>0</v>
      </c>
      <c r="R2623" s="2" t="inlineStr"/>
    </row>
    <row r="2624" ht="15" customHeight="1">
      <c r="A2624" t="inlineStr">
        <is>
          <t>A 31088-2025</t>
        </is>
      </c>
      <c r="B2624" s="1" t="n">
        <v>45832.59282407408</v>
      </c>
      <c r="C2624" s="1" t="n">
        <v>45960</v>
      </c>
      <c r="D2624" t="inlineStr">
        <is>
          <t>VÄSTERNORRLANDS LÄN</t>
        </is>
      </c>
      <c r="E2624" t="inlineStr">
        <is>
          <t>ÖRNSKÖLDSVIK</t>
        </is>
      </c>
      <c r="G2624" t="n">
        <v>5.9</v>
      </c>
      <c r="H2624" t="n">
        <v>0</v>
      </c>
      <c r="I2624" t="n">
        <v>0</v>
      </c>
      <c r="J2624" t="n">
        <v>0</v>
      </c>
      <c r="K2624" t="n">
        <v>0</v>
      </c>
      <c r="L2624" t="n">
        <v>0</v>
      </c>
      <c r="M2624" t="n">
        <v>0</v>
      </c>
      <c r="N2624" t="n">
        <v>0</v>
      </c>
      <c r="O2624" t="n">
        <v>0</v>
      </c>
      <c r="P2624" t="n">
        <v>0</v>
      </c>
      <c r="Q2624" t="n">
        <v>0</v>
      </c>
      <c r="R2624" s="2" t="inlineStr"/>
    </row>
    <row r="2625" ht="15" customHeight="1">
      <c r="A2625" t="inlineStr">
        <is>
          <t>A 37104-2025</t>
        </is>
      </c>
      <c r="B2625" s="1" t="n">
        <v>45875.47746527778</v>
      </c>
      <c r="C2625" s="1" t="n">
        <v>45960</v>
      </c>
      <c r="D2625" t="inlineStr">
        <is>
          <t>VÄSTERNORRLANDS LÄN</t>
        </is>
      </c>
      <c r="E2625" t="inlineStr">
        <is>
          <t>ÖRNSKÖLDSVIK</t>
        </is>
      </c>
      <c r="F2625" t="inlineStr">
        <is>
          <t>Holmen skog AB</t>
        </is>
      </c>
      <c r="G2625" t="n">
        <v>2.4</v>
      </c>
      <c r="H2625" t="n">
        <v>0</v>
      </c>
      <c r="I2625" t="n">
        <v>0</v>
      </c>
      <c r="J2625" t="n">
        <v>0</v>
      </c>
      <c r="K2625" t="n">
        <v>0</v>
      </c>
      <c r="L2625" t="n">
        <v>0</v>
      </c>
      <c r="M2625" t="n">
        <v>0</v>
      </c>
      <c r="N2625" t="n">
        <v>0</v>
      </c>
      <c r="O2625" t="n">
        <v>0</v>
      </c>
      <c r="P2625" t="n">
        <v>0</v>
      </c>
      <c r="Q2625" t="n">
        <v>0</v>
      </c>
      <c r="R2625" s="2" t="inlineStr"/>
    </row>
    <row r="2626" ht="15" customHeight="1">
      <c r="A2626" t="inlineStr">
        <is>
          <t>A 37194-2025</t>
        </is>
      </c>
      <c r="B2626" s="1" t="n">
        <v>45875.65592592592</v>
      </c>
      <c r="C2626" s="1" t="n">
        <v>45960</v>
      </c>
      <c r="D2626" t="inlineStr">
        <is>
          <t>VÄSTERNORRLANDS LÄN</t>
        </is>
      </c>
      <c r="E2626" t="inlineStr">
        <is>
          <t>ÖRNSKÖLDSVIK</t>
        </is>
      </c>
      <c r="G2626" t="n">
        <v>2.8</v>
      </c>
      <c r="H2626" t="n">
        <v>0</v>
      </c>
      <c r="I2626" t="n">
        <v>0</v>
      </c>
      <c r="J2626" t="n">
        <v>0</v>
      </c>
      <c r="K2626" t="n">
        <v>0</v>
      </c>
      <c r="L2626" t="n">
        <v>0</v>
      </c>
      <c r="M2626" t="n">
        <v>0</v>
      </c>
      <c r="N2626" t="n">
        <v>0</v>
      </c>
      <c r="O2626" t="n">
        <v>0</v>
      </c>
      <c r="P2626" t="n">
        <v>0</v>
      </c>
      <c r="Q2626" t="n">
        <v>0</v>
      </c>
      <c r="R2626" s="2" t="inlineStr"/>
    </row>
    <row r="2627" ht="15" customHeight="1">
      <c r="A2627" t="inlineStr">
        <is>
          <t>A 36825-2025</t>
        </is>
      </c>
      <c r="B2627" s="1" t="n">
        <v>45874.30641203704</v>
      </c>
      <c r="C2627" s="1" t="n">
        <v>45960</v>
      </c>
      <c r="D2627" t="inlineStr">
        <is>
          <t>VÄSTERNORRLANDS LÄN</t>
        </is>
      </c>
      <c r="E2627" t="inlineStr">
        <is>
          <t>ÖRNSKÖLDSVIK</t>
        </is>
      </c>
      <c r="G2627" t="n">
        <v>2</v>
      </c>
      <c r="H2627" t="n">
        <v>0</v>
      </c>
      <c r="I2627" t="n">
        <v>0</v>
      </c>
      <c r="J2627" t="n">
        <v>0</v>
      </c>
      <c r="K2627" t="n">
        <v>0</v>
      </c>
      <c r="L2627" t="n">
        <v>0</v>
      </c>
      <c r="M2627" t="n">
        <v>0</v>
      </c>
      <c r="N2627" t="n">
        <v>0</v>
      </c>
      <c r="O2627" t="n">
        <v>0</v>
      </c>
      <c r="P2627" t="n">
        <v>0</v>
      </c>
      <c r="Q2627" t="n">
        <v>0</v>
      </c>
      <c r="R2627" s="2" t="inlineStr"/>
    </row>
    <row r="2628" ht="15" customHeight="1">
      <c r="A2628" t="inlineStr">
        <is>
          <t>A 19965-2025</t>
        </is>
      </c>
      <c r="B2628" s="1" t="n">
        <v>45771</v>
      </c>
      <c r="C2628" s="1" t="n">
        <v>45960</v>
      </c>
      <c r="D2628" t="inlineStr">
        <is>
          <t>VÄSTERNORRLANDS LÄN</t>
        </is>
      </c>
      <c r="E2628" t="inlineStr">
        <is>
          <t>ÖRNSKÖLDSVIK</t>
        </is>
      </c>
      <c r="G2628" t="n">
        <v>15.9</v>
      </c>
      <c r="H2628" t="n">
        <v>0</v>
      </c>
      <c r="I2628" t="n">
        <v>0</v>
      </c>
      <c r="J2628" t="n">
        <v>0</v>
      </c>
      <c r="K2628" t="n">
        <v>0</v>
      </c>
      <c r="L2628" t="n">
        <v>0</v>
      </c>
      <c r="M2628" t="n">
        <v>0</v>
      </c>
      <c r="N2628" t="n">
        <v>0</v>
      </c>
      <c r="O2628" t="n">
        <v>0</v>
      </c>
      <c r="P2628" t="n">
        <v>0</v>
      </c>
      <c r="Q2628" t="n">
        <v>0</v>
      </c>
      <c r="R2628" s="2" t="inlineStr"/>
    </row>
    <row r="2629" ht="15" customHeight="1">
      <c r="A2629" t="inlineStr">
        <is>
          <t>A 45131-2025</t>
        </is>
      </c>
      <c r="B2629" s="1" t="n">
        <v>45919.44180555556</v>
      </c>
      <c r="C2629" s="1" t="n">
        <v>45960</v>
      </c>
      <c r="D2629" t="inlineStr">
        <is>
          <t>VÄSTERNORRLANDS LÄN</t>
        </is>
      </c>
      <c r="E2629" t="inlineStr">
        <is>
          <t>ÖRNSKÖLDSVIK</t>
        </is>
      </c>
      <c r="F2629" t="inlineStr">
        <is>
          <t>Holmen skog AB</t>
        </is>
      </c>
      <c r="G2629" t="n">
        <v>3.5</v>
      </c>
      <c r="H2629" t="n">
        <v>0</v>
      </c>
      <c r="I2629" t="n">
        <v>0</v>
      </c>
      <c r="J2629" t="n">
        <v>0</v>
      </c>
      <c r="K2629" t="n">
        <v>0</v>
      </c>
      <c r="L2629" t="n">
        <v>0</v>
      </c>
      <c r="M2629" t="n">
        <v>0</v>
      </c>
      <c r="N2629" t="n">
        <v>0</v>
      </c>
      <c r="O2629" t="n">
        <v>0</v>
      </c>
      <c r="P2629" t="n">
        <v>0</v>
      </c>
      <c r="Q2629" t="n">
        <v>0</v>
      </c>
      <c r="R2629" s="2" t="inlineStr"/>
    </row>
    <row r="2630" ht="15" customHeight="1">
      <c r="A2630" t="inlineStr">
        <is>
          <t>A 45250-2025</t>
        </is>
      </c>
      <c r="B2630" s="1" t="n">
        <v>45919.61296296296</v>
      </c>
      <c r="C2630" s="1" t="n">
        <v>45960</v>
      </c>
      <c r="D2630" t="inlineStr">
        <is>
          <t>VÄSTERNORRLANDS LÄN</t>
        </is>
      </c>
      <c r="E2630" t="inlineStr">
        <is>
          <t>ÖRNSKÖLDSVIK</t>
        </is>
      </c>
      <c r="F2630" t="inlineStr">
        <is>
          <t>Holmen skog AB</t>
        </is>
      </c>
      <c r="G2630" t="n">
        <v>1.4</v>
      </c>
      <c r="H2630" t="n">
        <v>0</v>
      </c>
      <c r="I2630" t="n">
        <v>0</v>
      </c>
      <c r="J2630" t="n">
        <v>0</v>
      </c>
      <c r="K2630" t="n">
        <v>0</v>
      </c>
      <c r="L2630" t="n">
        <v>0</v>
      </c>
      <c r="M2630" t="n">
        <v>0</v>
      </c>
      <c r="N2630" t="n">
        <v>0</v>
      </c>
      <c r="O2630" t="n">
        <v>0</v>
      </c>
      <c r="P2630" t="n">
        <v>0</v>
      </c>
      <c r="Q2630" t="n">
        <v>0</v>
      </c>
      <c r="R2630" s="2" t="inlineStr"/>
    </row>
    <row r="2631" ht="15" customHeight="1">
      <c r="A2631" t="inlineStr">
        <is>
          <t>A 37467-2025</t>
        </is>
      </c>
      <c r="B2631" s="1" t="n">
        <v>45877.57797453704</v>
      </c>
      <c r="C2631" s="1" t="n">
        <v>45960</v>
      </c>
      <c r="D2631" t="inlineStr">
        <is>
          <t>VÄSTERNORRLANDS LÄN</t>
        </is>
      </c>
      <c r="E2631" t="inlineStr">
        <is>
          <t>ÖRNSKÖLDSVIK</t>
        </is>
      </c>
      <c r="F2631" t="inlineStr">
        <is>
          <t>Holmen skog AB</t>
        </is>
      </c>
      <c r="G2631" t="n">
        <v>3.1</v>
      </c>
      <c r="H2631" t="n">
        <v>0</v>
      </c>
      <c r="I2631" t="n">
        <v>0</v>
      </c>
      <c r="J2631" t="n">
        <v>0</v>
      </c>
      <c r="K2631" t="n">
        <v>0</v>
      </c>
      <c r="L2631" t="n">
        <v>0</v>
      </c>
      <c r="M2631" t="n">
        <v>0</v>
      </c>
      <c r="N2631" t="n">
        <v>0</v>
      </c>
      <c r="O2631" t="n">
        <v>0</v>
      </c>
      <c r="P2631" t="n">
        <v>0</v>
      </c>
      <c r="Q2631" t="n">
        <v>0</v>
      </c>
      <c r="R2631" s="2" t="inlineStr"/>
    </row>
    <row r="2632" ht="15" customHeight="1">
      <c r="A2632" t="inlineStr">
        <is>
          <t>A 45246-2025</t>
        </is>
      </c>
      <c r="B2632" s="1" t="n">
        <v>45919.60696759259</v>
      </c>
      <c r="C2632" s="1" t="n">
        <v>45960</v>
      </c>
      <c r="D2632" t="inlineStr">
        <is>
          <t>VÄSTERNORRLANDS LÄN</t>
        </is>
      </c>
      <c r="E2632" t="inlineStr">
        <is>
          <t>ÖRNSKÖLDSVIK</t>
        </is>
      </c>
      <c r="F2632" t="inlineStr">
        <is>
          <t>Holmen skog AB</t>
        </is>
      </c>
      <c r="G2632" t="n">
        <v>1.3</v>
      </c>
      <c r="H2632" t="n">
        <v>0</v>
      </c>
      <c r="I2632" t="n">
        <v>0</v>
      </c>
      <c r="J2632" t="n">
        <v>0</v>
      </c>
      <c r="K2632" t="n">
        <v>0</v>
      </c>
      <c r="L2632" t="n">
        <v>0</v>
      </c>
      <c r="M2632" t="n">
        <v>0</v>
      </c>
      <c r="N2632" t="n">
        <v>0</v>
      </c>
      <c r="O2632" t="n">
        <v>0</v>
      </c>
      <c r="P2632" t="n">
        <v>0</v>
      </c>
      <c r="Q2632" t="n">
        <v>0</v>
      </c>
      <c r="R2632" s="2" t="inlineStr"/>
    </row>
    <row r="2633" ht="15" customHeight="1">
      <c r="A2633" t="inlineStr">
        <is>
          <t>A 45229-2025</t>
        </is>
      </c>
      <c r="B2633" s="1" t="n">
        <v>45919.58902777778</v>
      </c>
      <c r="C2633" s="1" t="n">
        <v>45960</v>
      </c>
      <c r="D2633" t="inlineStr">
        <is>
          <t>VÄSTERNORRLANDS LÄN</t>
        </is>
      </c>
      <c r="E2633" t="inlineStr">
        <is>
          <t>ÖRNSKÖLDSVIK</t>
        </is>
      </c>
      <c r="F2633" t="inlineStr">
        <is>
          <t>Holmen skog AB</t>
        </is>
      </c>
      <c r="G2633" t="n">
        <v>4.5</v>
      </c>
      <c r="H2633" t="n">
        <v>0</v>
      </c>
      <c r="I2633" t="n">
        <v>0</v>
      </c>
      <c r="J2633" t="n">
        <v>0</v>
      </c>
      <c r="K2633" t="n">
        <v>0</v>
      </c>
      <c r="L2633" t="n">
        <v>0</v>
      </c>
      <c r="M2633" t="n">
        <v>0</v>
      </c>
      <c r="N2633" t="n">
        <v>0</v>
      </c>
      <c r="O2633" t="n">
        <v>0</v>
      </c>
      <c r="P2633" t="n">
        <v>0</v>
      </c>
      <c r="Q2633" t="n">
        <v>0</v>
      </c>
      <c r="R2633" s="2" t="inlineStr"/>
    </row>
    <row r="2634" ht="15" customHeight="1">
      <c r="A2634" t="inlineStr">
        <is>
          <t>A 44996-2025</t>
        </is>
      </c>
      <c r="B2634" s="1" t="n">
        <v>45918.65826388889</v>
      </c>
      <c r="C2634" s="1" t="n">
        <v>45960</v>
      </c>
      <c r="D2634" t="inlineStr">
        <is>
          <t>VÄSTERNORRLANDS LÄN</t>
        </is>
      </c>
      <c r="E2634" t="inlineStr">
        <is>
          <t>ÖRNSKÖLDSVIK</t>
        </is>
      </c>
      <c r="F2634" t="inlineStr">
        <is>
          <t>Holmen skog AB</t>
        </is>
      </c>
      <c r="G2634" t="n">
        <v>8.6</v>
      </c>
      <c r="H2634" t="n">
        <v>0</v>
      </c>
      <c r="I2634" t="n">
        <v>0</v>
      </c>
      <c r="J2634" t="n">
        <v>0</v>
      </c>
      <c r="K2634" t="n">
        <v>0</v>
      </c>
      <c r="L2634" t="n">
        <v>0</v>
      </c>
      <c r="M2634" t="n">
        <v>0</v>
      </c>
      <c r="N2634" t="n">
        <v>0</v>
      </c>
      <c r="O2634" t="n">
        <v>0</v>
      </c>
      <c r="P2634" t="n">
        <v>0</v>
      </c>
      <c r="Q2634" t="n">
        <v>0</v>
      </c>
      <c r="R2634" s="2" t="inlineStr"/>
    </row>
    <row r="2635" ht="15" customHeight="1">
      <c r="A2635" t="inlineStr">
        <is>
          <t>A 44830-2025</t>
        </is>
      </c>
      <c r="B2635" s="1" t="n">
        <v>45918.4020949074</v>
      </c>
      <c r="C2635" s="1" t="n">
        <v>45960</v>
      </c>
      <c r="D2635" t="inlineStr">
        <is>
          <t>VÄSTERNORRLANDS LÄN</t>
        </is>
      </c>
      <c r="E2635" t="inlineStr">
        <is>
          <t>ÖRNSKÖLDSVIK</t>
        </is>
      </c>
      <c r="F2635" t="inlineStr">
        <is>
          <t>Holmen skog AB</t>
        </is>
      </c>
      <c r="G2635" t="n">
        <v>6.7</v>
      </c>
      <c r="H2635" t="n">
        <v>0</v>
      </c>
      <c r="I2635" t="n">
        <v>0</v>
      </c>
      <c r="J2635" t="n">
        <v>0</v>
      </c>
      <c r="K2635" t="n">
        <v>0</v>
      </c>
      <c r="L2635" t="n">
        <v>0</v>
      </c>
      <c r="M2635" t="n">
        <v>0</v>
      </c>
      <c r="N2635" t="n">
        <v>0</v>
      </c>
      <c r="O2635" t="n">
        <v>0</v>
      </c>
      <c r="P2635" t="n">
        <v>0</v>
      </c>
      <c r="Q2635" t="n">
        <v>0</v>
      </c>
      <c r="R2635" s="2" t="inlineStr"/>
    </row>
    <row r="2636" ht="15" customHeight="1">
      <c r="A2636" t="inlineStr">
        <is>
          <t>A 37234-2025</t>
        </is>
      </c>
      <c r="B2636" s="1" t="n">
        <v>45876.35302083333</v>
      </c>
      <c r="C2636" s="1" t="n">
        <v>45960</v>
      </c>
      <c r="D2636" t="inlineStr">
        <is>
          <t>VÄSTERNORRLANDS LÄN</t>
        </is>
      </c>
      <c r="E2636" t="inlineStr">
        <is>
          <t>ÖRNSKÖLDSVIK</t>
        </is>
      </c>
      <c r="F2636" t="inlineStr">
        <is>
          <t>Holmen skog AB</t>
        </is>
      </c>
      <c r="G2636" t="n">
        <v>1.2</v>
      </c>
      <c r="H2636" t="n">
        <v>0</v>
      </c>
      <c r="I2636" t="n">
        <v>0</v>
      </c>
      <c r="J2636" t="n">
        <v>0</v>
      </c>
      <c r="K2636" t="n">
        <v>0</v>
      </c>
      <c r="L2636" t="n">
        <v>0</v>
      </c>
      <c r="M2636" t="n">
        <v>0</v>
      </c>
      <c r="N2636" t="n">
        <v>0</v>
      </c>
      <c r="O2636" t="n">
        <v>0</v>
      </c>
      <c r="P2636" t="n">
        <v>0</v>
      </c>
      <c r="Q2636" t="n">
        <v>0</v>
      </c>
      <c r="R2636" s="2" t="inlineStr"/>
    </row>
    <row r="2637" ht="15" customHeight="1">
      <c r="A2637" t="inlineStr">
        <is>
          <t>A 37227-2025</t>
        </is>
      </c>
      <c r="B2637" s="1" t="n">
        <v>45876.29931712963</v>
      </c>
      <c r="C2637" s="1" t="n">
        <v>45960</v>
      </c>
      <c r="D2637" t="inlineStr">
        <is>
          <t>VÄSTERNORRLANDS LÄN</t>
        </is>
      </c>
      <c r="E2637" t="inlineStr">
        <is>
          <t>ÖRNSKÖLDSVIK</t>
        </is>
      </c>
      <c r="G2637" t="n">
        <v>9.699999999999999</v>
      </c>
      <c r="H2637" t="n">
        <v>0</v>
      </c>
      <c r="I2637" t="n">
        <v>0</v>
      </c>
      <c r="J2637" t="n">
        <v>0</v>
      </c>
      <c r="K2637" t="n">
        <v>0</v>
      </c>
      <c r="L2637" t="n">
        <v>0</v>
      </c>
      <c r="M2637" t="n">
        <v>0</v>
      </c>
      <c r="N2637" t="n">
        <v>0</v>
      </c>
      <c r="O2637" t="n">
        <v>0</v>
      </c>
      <c r="P2637" t="n">
        <v>0</v>
      </c>
      <c r="Q2637" t="n">
        <v>0</v>
      </c>
      <c r="R2637" s="2" t="inlineStr"/>
    </row>
    <row r="2638" ht="15" customHeight="1">
      <c r="A2638" t="inlineStr">
        <is>
          <t>A 44905-2025</t>
        </is>
      </c>
      <c r="B2638" s="1" t="n">
        <v>45918.53159722222</v>
      </c>
      <c r="C2638" s="1" t="n">
        <v>45960</v>
      </c>
      <c r="D2638" t="inlineStr">
        <is>
          <t>VÄSTERNORRLANDS LÄN</t>
        </is>
      </c>
      <c r="E2638" t="inlineStr">
        <is>
          <t>ÖRNSKÖLDSVIK</t>
        </is>
      </c>
      <c r="F2638" t="inlineStr">
        <is>
          <t>SCA</t>
        </is>
      </c>
      <c r="G2638" t="n">
        <v>9.199999999999999</v>
      </c>
      <c r="H2638" t="n">
        <v>0</v>
      </c>
      <c r="I2638" t="n">
        <v>0</v>
      </c>
      <c r="J2638" t="n">
        <v>0</v>
      </c>
      <c r="K2638" t="n">
        <v>0</v>
      </c>
      <c r="L2638" t="n">
        <v>0</v>
      </c>
      <c r="M2638" t="n">
        <v>0</v>
      </c>
      <c r="N2638" t="n">
        <v>0</v>
      </c>
      <c r="O2638" t="n">
        <v>0</v>
      </c>
      <c r="P2638" t="n">
        <v>0</v>
      </c>
      <c r="Q2638" t="n">
        <v>0</v>
      </c>
      <c r="R2638" s="2" t="inlineStr"/>
    </row>
    <row r="2639" ht="15" customHeight="1">
      <c r="A2639" t="inlineStr">
        <is>
          <t>A 44798-2025</t>
        </is>
      </c>
      <c r="B2639" s="1" t="n">
        <v>45918.35047453704</v>
      </c>
      <c r="C2639" s="1" t="n">
        <v>45960</v>
      </c>
      <c r="D2639" t="inlineStr">
        <is>
          <t>VÄSTERNORRLANDS LÄN</t>
        </is>
      </c>
      <c r="E2639" t="inlineStr">
        <is>
          <t>ÖRNSKÖLDSVIK</t>
        </is>
      </c>
      <c r="F2639" t="inlineStr">
        <is>
          <t>Holmen skog AB</t>
        </is>
      </c>
      <c r="G2639" t="n">
        <v>3.9</v>
      </c>
      <c r="H2639" t="n">
        <v>0</v>
      </c>
      <c r="I2639" t="n">
        <v>0</v>
      </c>
      <c r="J2639" t="n">
        <v>0</v>
      </c>
      <c r="K2639" t="n">
        <v>0</v>
      </c>
      <c r="L2639" t="n">
        <v>0</v>
      </c>
      <c r="M2639" t="n">
        <v>0</v>
      </c>
      <c r="N2639" t="n">
        <v>0</v>
      </c>
      <c r="O2639" t="n">
        <v>0</v>
      </c>
      <c r="P2639" t="n">
        <v>0</v>
      </c>
      <c r="Q2639" t="n">
        <v>0</v>
      </c>
      <c r="R2639" s="2" t="inlineStr"/>
    </row>
    <row r="2640" ht="15" customHeight="1">
      <c r="A2640" t="inlineStr">
        <is>
          <t>A 44947-2025</t>
        </is>
      </c>
      <c r="B2640" s="1" t="n">
        <v>45918.60491898148</v>
      </c>
      <c r="C2640" s="1" t="n">
        <v>45960</v>
      </c>
      <c r="D2640" t="inlineStr">
        <is>
          <t>VÄSTERNORRLANDS LÄN</t>
        </is>
      </c>
      <c r="E2640" t="inlineStr">
        <is>
          <t>ÖRNSKÖLDSVIK</t>
        </is>
      </c>
      <c r="G2640" t="n">
        <v>0.6</v>
      </c>
      <c r="H2640" t="n">
        <v>0</v>
      </c>
      <c r="I2640" t="n">
        <v>0</v>
      </c>
      <c r="J2640" t="n">
        <v>0</v>
      </c>
      <c r="K2640" t="n">
        <v>0</v>
      </c>
      <c r="L2640" t="n">
        <v>0</v>
      </c>
      <c r="M2640" t="n">
        <v>0</v>
      </c>
      <c r="N2640" t="n">
        <v>0</v>
      </c>
      <c r="O2640" t="n">
        <v>0</v>
      </c>
      <c r="P2640" t="n">
        <v>0</v>
      </c>
      <c r="Q2640" t="n">
        <v>0</v>
      </c>
      <c r="R2640" s="2" t="inlineStr"/>
    </row>
    <row r="2641" ht="15" customHeight="1">
      <c r="A2641" t="inlineStr">
        <is>
          <t>A 45098-2025</t>
        </is>
      </c>
      <c r="B2641" s="1" t="n">
        <v>45919.39232638889</v>
      </c>
      <c r="C2641" s="1" t="n">
        <v>45960</v>
      </c>
      <c r="D2641" t="inlineStr">
        <is>
          <t>VÄSTERNORRLANDS LÄN</t>
        </is>
      </c>
      <c r="E2641" t="inlineStr">
        <is>
          <t>ÖRNSKÖLDSVIK</t>
        </is>
      </c>
      <c r="F2641" t="inlineStr">
        <is>
          <t>Holmen skog AB</t>
        </is>
      </c>
      <c r="G2641" t="n">
        <v>3.3</v>
      </c>
      <c r="H2641" t="n">
        <v>0</v>
      </c>
      <c r="I2641" t="n">
        <v>0</v>
      </c>
      <c r="J2641" t="n">
        <v>0</v>
      </c>
      <c r="K2641" t="n">
        <v>0</v>
      </c>
      <c r="L2641" t="n">
        <v>0</v>
      </c>
      <c r="M2641" t="n">
        <v>0</v>
      </c>
      <c r="N2641" t="n">
        <v>0</v>
      </c>
      <c r="O2641" t="n">
        <v>0</v>
      </c>
      <c r="P2641" t="n">
        <v>0</v>
      </c>
      <c r="Q2641" t="n">
        <v>0</v>
      </c>
      <c r="R2641" s="2" t="inlineStr"/>
    </row>
    <row r="2642" ht="15" customHeight="1">
      <c r="A2642" t="inlineStr">
        <is>
          <t>A 44952-2025</t>
        </is>
      </c>
      <c r="B2642" s="1" t="n">
        <v>45918.60824074074</v>
      </c>
      <c r="C2642" s="1" t="n">
        <v>45960</v>
      </c>
      <c r="D2642" t="inlineStr">
        <is>
          <t>VÄSTERNORRLANDS LÄN</t>
        </is>
      </c>
      <c r="E2642" t="inlineStr">
        <is>
          <t>ÖRNSKÖLDSVIK</t>
        </is>
      </c>
      <c r="F2642" t="inlineStr">
        <is>
          <t>Holmen skog AB</t>
        </is>
      </c>
      <c r="G2642" t="n">
        <v>0.7</v>
      </c>
      <c r="H2642" t="n">
        <v>0</v>
      </c>
      <c r="I2642" t="n">
        <v>0</v>
      </c>
      <c r="J2642" t="n">
        <v>0</v>
      </c>
      <c r="K2642" t="n">
        <v>0</v>
      </c>
      <c r="L2642" t="n">
        <v>0</v>
      </c>
      <c r="M2642" t="n">
        <v>0</v>
      </c>
      <c r="N2642" t="n">
        <v>0</v>
      </c>
      <c r="O2642" t="n">
        <v>0</v>
      </c>
      <c r="P2642" t="n">
        <v>0</v>
      </c>
      <c r="Q2642" t="n">
        <v>0</v>
      </c>
      <c r="R2642" s="2" t="inlineStr"/>
    </row>
    <row r="2643" ht="15" customHeight="1">
      <c r="A2643" t="inlineStr">
        <is>
          <t>A 37471-2025</t>
        </is>
      </c>
      <c r="B2643" s="1" t="n">
        <v>45877.58614583333</v>
      </c>
      <c r="C2643" s="1" t="n">
        <v>45960</v>
      </c>
      <c r="D2643" t="inlineStr">
        <is>
          <t>VÄSTERNORRLANDS LÄN</t>
        </is>
      </c>
      <c r="E2643" t="inlineStr">
        <is>
          <t>ÖRNSKÖLDSVIK</t>
        </is>
      </c>
      <c r="G2643" t="n">
        <v>8.9</v>
      </c>
      <c r="H2643" t="n">
        <v>0</v>
      </c>
      <c r="I2643" t="n">
        <v>0</v>
      </c>
      <c r="J2643" t="n">
        <v>0</v>
      </c>
      <c r="K2643" t="n">
        <v>0</v>
      </c>
      <c r="L2643" t="n">
        <v>0</v>
      </c>
      <c r="M2643" t="n">
        <v>0</v>
      </c>
      <c r="N2643" t="n">
        <v>0</v>
      </c>
      <c r="O2643" t="n">
        <v>0</v>
      </c>
      <c r="P2643" t="n">
        <v>0</v>
      </c>
      <c r="Q2643" t="n">
        <v>0</v>
      </c>
      <c r="R2643" s="2" t="inlineStr"/>
    </row>
    <row r="2644" ht="15" customHeight="1">
      <c r="A2644" t="inlineStr">
        <is>
          <t>A 37480-2025</t>
        </is>
      </c>
      <c r="B2644" s="1" t="n">
        <v>45877.61545138889</v>
      </c>
      <c r="C2644" s="1" t="n">
        <v>45960</v>
      </c>
      <c r="D2644" t="inlineStr">
        <is>
          <t>VÄSTERNORRLANDS LÄN</t>
        </is>
      </c>
      <c r="E2644" t="inlineStr">
        <is>
          <t>ÖRNSKÖLDSVIK</t>
        </is>
      </c>
      <c r="F2644" t="inlineStr">
        <is>
          <t>SCA</t>
        </is>
      </c>
      <c r="G2644" t="n">
        <v>6.2</v>
      </c>
      <c r="H2644" t="n">
        <v>0</v>
      </c>
      <c r="I2644" t="n">
        <v>0</v>
      </c>
      <c r="J2644" t="n">
        <v>0</v>
      </c>
      <c r="K2644" t="n">
        <v>0</v>
      </c>
      <c r="L2644" t="n">
        <v>0</v>
      </c>
      <c r="M2644" t="n">
        <v>0</v>
      </c>
      <c r="N2644" t="n">
        <v>0</v>
      </c>
      <c r="O2644" t="n">
        <v>0</v>
      </c>
      <c r="P2644" t="n">
        <v>0</v>
      </c>
      <c r="Q2644" t="n">
        <v>0</v>
      </c>
      <c r="R2644" s="2" t="inlineStr"/>
    </row>
    <row r="2645" ht="15" customHeight="1">
      <c r="A2645" t="inlineStr">
        <is>
          <t>A 44801-2025</t>
        </is>
      </c>
      <c r="B2645" s="1" t="n">
        <v>45918.35645833334</v>
      </c>
      <c r="C2645" s="1" t="n">
        <v>45960</v>
      </c>
      <c r="D2645" t="inlineStr">
        <is>
          <t>VÄSTERNORRLANDS LÄN</t>
        </is>
      </c>
      <c r="E2645" t="inlineStr">
        <is>
          <t>ÖRNSKÖLDSVIK</t>
        </is>
      </c>
      <c r="F2645" t="inlineStr">
        <is>
          <t>Holmen skog AB</t>
        </is>
      </c>
      <c r="G2645" t="n">
        <v>5.6</v>
      </c>
      <c r="H2645" t="n">
        <v>0</v>
      </c>
      <c r="I2645" t="n">
        <v>0</v>
      </c>
      <c r="J2645" t="n">
        <v>0</v>
      </c>
      <c r="K2645" t="n">
        <v>0</v>
      </c>
      <c r="L2645" t="n">
        <v>0</v>
      </c>
      <c r="M2645" t="n">
        <v>0</v>
      </c>
      <c r="N2645" t="n">
        <v>0</v>
      </c>
      <c r="O2645" t="n">
        <v>0</v>
      </c>
      <c r="P2645" t="n">
        <v>0</v>
      </c>
      <c r="Q2645" t="n">
        <v>0</v>
      </c>
      <c r="R2645" s="2" t="inlineStr"/>
    </row>
    <row r="2646" ht="15" customHeight="1">
      <c r="A2646" t="inlineStr">
        <is>
          <t>A 45026-2025</t>
        </is>
      </c>
      <c r="B2646" s="1" t="n">
        <v>45918.69408564815</v>
      </c>
      <c r="C2646" s="1" t="n">
        <v>45960</v>
      </c>
      <c r="D2646" t="inlineStr">
        <is>
          <t>VÄSTERNORRLANDS LÄN</t>
        </is>
      </c>
      <c r="E2646" t="inlineStr">
        <is>
          <t>ÖRNSKÖLDSVIK</t>
        </is>
      </c>
      <c r="F2646" t="inlineStr">
        <is>
          <t>Holmen skog AB</t>
        </is>
      </c>
      <c r="G2646" t="n">
        <v>1.5</v>
      </c>
      <c r="H2646" t="n">
        <v>0</v>
      </c>
      <c r="I2646" t="n">
        <v>0</v>
      </c>
      <c r="J2646" t="n">
        <v>0</v>
      </c>
      <c r="K2646" t="n">
        <v>0</v>
      </c>
      <c r="L2646" t="n">
        <v>0</v>
      </c>
      <c r="M2646" t="n">
        <v>0</v>
      </c>
      <c r="N2646" t="n">
        <v>0</v>
      </c>
      <c r="O2646" t="n">
        <v>0</v>
      </c>
      <c r="P2646" t="n">
        <v>0</v>
      </c>
      <c r="Q2646" t="n">
        <v>0</v>
      </c>
      <c r="R2646" s="2" t="inlineStr"/>
    </row>
    <row r="2647" ht="15" customHeight="1">
      <c r="A2647" t="inlineStr">
        <is>
          <t>A 44892-2025</t>
        </is>
      </c>
      <c r="B2647" s="1" t="n">
        <v>45918.50002314815</v>
      </c>
      <c r="C2647" s="1" t="n">
        <v>45960</v>
      </c>
      <c r="D2647" t="inlineStr">
        <is>
          <t>VÄSTERNORRLANDS LÄN</t>
        </is>
      </c>
      <c r="E2647" t="inlineStr">
        <is>
          <t>ÖRNSKÖLDSVIK</t>
        </is>
      </c>
      <c r="F2647" t="inlineStr">
        <is>
          <t>Holmen skog AB</t>
        </is>
      </c>
      <c r="G2647" t="n">
        <v>3</v>
      </c>
      <c r="H2647" t="n">
        <v>0</v>
      </c>
      <c r="I2647" t="n">
        <v>0</v>
      </c>
      <c r="J2647" t="n">
        <v>0</v>
      </c>
      <c r="K2647" t="n">
        <v>0</v>
      </c>
      <c r="L2647" t="n">
        <v>0</v>
      </c>
      <c r="M2647" t="n">
        <v>0</v>
      </c>
      <c r="N2647" t="n">
        <v>0</v>
      </c>
      <c r="O2647" t="n">
        <v>0</v>
      </c>
      <c r="P2647" t="n">
        <v>0</v>
      </c>
      <c r="Q2647" t="n">
        <v>0</v>
      </c>
      <c r="R2647" s="2" t="inlineStr"/>
    </row>
    <row r="2648" ht="15" customHeight="1">
      <c r="A2648" t="inlineStr">
        <is>
          <t>A 45265-2025</t>
        </is>
      </c>
      <c r="B2648" s="1" t="n">
        <v>45919.65136574074</v>
      </c>
      <c r="C2648" s="1" t="n">
        <v>45960</v>
      </c>
      <c r="D2648" t="inlineStr">
        <is>
          <t>VÄSTERNORRLANDS LÄN</t>
        </is>
      </c>
      <c r="E2648" t="inlineStr">
        <is>
          <t>ÖRNSKÖLDSVIK</t>
        </is>
      </c>
      <c r="F2648" t="inlineStr">
        <is>
          <t>Holmen skog AB</t>
        </is>
      </c>
      <c r="G2648" t="n">
        <v>1.6</v>
      </c>
      <c r="H2648" t="n">
        <v>0</v>
      </c>
      <c r="I2648" t="n">
        <v>0</v>
      </c>
      <c r="J2648" t="n">
        <v>0</v>
      </c>
      <c r="K2648" t="n">
        <v>0</v>
      </c>
      <c r="L2648" t="n">
        <v>0</v>
      </c>
      <c r="M2648" t="n">
        <v>0</v>
      </c>
      <c r="N2648" t="n">
        <v>0</v>
      </c>
      <c r="O2648" t="n">
        <v>0</v>
      </c>
      <c r="P2648" t="n">
        <v>0</v>
      </c>
      <c r="Q2648" t="n">
        <v>0</v>
      </c>
      <c r="R2648" s="2" t="inlineStr"/>
    </row>
    <row r="2649" ht="15" customHeight="1">
      <c r="A2649" t="inlineStr">
        <is>
          <t>A 45220-2025</t>
        </is>
      </c>
      <c r="B2649" s="1" t="n">
        <v>45919.57651620371</v>
      </c>
      <c r="C2649" s="1" t="n">
        <v>45960</v>
      </c>
      <c r="D2649" t="inlineStr">
        <is>
          <t>VÄSTERNORRLANDS LÄN</t>
        </is>
      </c>
      <c r="E2649" t="inlineStr">
        <is>
          <t>ÖRNSKÖLDSVIK</t>
        </is>
      </c>
      <c r="F2649" t="inlineStr">
        <is>
          <t>Holmen skog AB</t>
        </is>
      </c>
      <c r="G2649" t="n">
        <v>2.1</v>
      </c>
      <c r="H2649" t="n">
        <v>0</v>
      </c>
      <c r="I2649" t="n">
        <v>0</v>
      </c>
      <c r="J2649" t="n">
        <v>0</v>
      </c>
      <c r="K2649" t="n">
        <v>0</v>
      </c>
      <c r="L2649" t="n">
        <v>0</v>
      </c>
      <c r="M2649" t="n">
        <v>0</v>
      </c>
      <c r="N2649" t="n">
        <v>0</v>
      </c>
      <c r="O2649" t="n">
        <v>0</v>
      </c>
      <c r="P2649" t="n">
        <v>0</v>
      </c>
      <c r="Q2649" t="n">
        <v>0</v>
      </c>
      <c r="R2649" s="2" t="inlineStr"/>
    </row>
    <row r="2650" ht="15" customHeight="1">
      <c r="A2650" t="inlineStr">
        <is>
          <t>A 44868-2025</t>
        </is>
      </c>
      <c r="B2650" s="1" t="n">
        <v>45918.46646990741</v>
      </c>
      <c r="C2650" s="1" t="n">
        <v>45960</v>
      </c>
      <c r="D2650" t="inlineStr">
        <is>
          <t>VÄSTERNORRLANDS LÄN</t>
        </is>
      </c>
      <c r="E2650" t="inlineStr">
        <is>
          <t>ÖRNSKÖLDSVIK</t>
        </is>
      </c>
      <c r="F2650" t="inlineStr">
        <is>
          <t>Holmen skog AB</t>
        </is>
      </c>
      <c r="G2650" t="n">
        <v>13.9</v>
      </c>
      <c r="H2650" t="n">
        <v>0</v>
      </c>
      <c r="I2650" t="n">
        <v>0</v>
      </c>
      <c r="J2650" t="n">
        <v>0</v>
      </c>
      <c r="K2650" t="n">
        <v>0</v>
      </c>
      <c r="L2650" t="n">
        <v>0</v>
      </c>
      <c r="M2650" t="n">
        <v>0</v>
      </c>
      <c r="N2650" t="n">
        <v>0</v>
      </c>
      <c r="O2650" t="n">
        <v>0</v>
      </c>
      <c r="P2650" t="n">
        <v>0</v>
      </c>
      <c r="Q2650" t="n">
        <v>0</v>
      </c>
      <c r="R2650" s="2" t="inlineStr"/>
    </row>
    <row r="2651" ht="15" customHeight="1">
      <c r="A2651" t="inlineStr">
        <is>
          <t>A 44961-2025</t>
        </is>
      </c>
      <c r="B2651" s="1" t="n">
        <v>45918.61648148148</v>
      </c>
      <c r="C2651" s="1" t="n">
        <v>45960</v>
      </c>
      <c r="D2651" t="inlineStr">
        <is>
          <t>VÄSTERNORRLANDS LÄN</t>
        </is>
      </c>
      <c r="E2651" t="inlineStr">
        <is>
          <t>ÖRNSKÖLDSVIK</t>
        </is>
      </c>
      <c r="G2651" t="n">
        <v>1</v>
      </c>
      <c r="H2651" t="n">
        <v>0</v>
      </c>
      <c r="I2651" t="n">
        <v>0</v>
      </c>
      <c r="J2651" t="n">
        <v>0</v>
      </c>
      <c r="K2651" t="n">
        <v>0</v>
      </c>
      <c r="L2651" t="n">
        <v>0</v>
      </c>
      <c r="M2651" t="n">
        <v>0</v>
      </c>
      <c r="N2651" t="n">
        <v>0</v>
      </c>
      <c r="O2651" t="n">
        <v>0</v>
      </c>
      <c r="P2651" t="n">
        <v>0</v>
      </c>
      <c r="Q2651" t="n">
        <v>0</v>
      </c>
      <c r="R2651" s="2" t="inlineStr"/>
    </row>
    <row r="2652" ht="15" customHeight="1">
      <c r="A2652" t="inlineStr">
        <is>
          <t>A 45095-2025</t>
        </is>
      </c>
      <c r="B2652" s="1" t="n">
        <v>45919.3859375</v>
      </c>
      <c r="C2652" s="1" t="n">
        <v>45960</v>
      </c>
      <c r="D2652" t="inlineStr">
        <is>
          <t>VÄSTERNORRLANDS LÄN</t>
        </is>
      </c>
      <c r="E2652" t="inlineStr">
        <is>
          <t>ÖRNSKÖLDSVIK</t>
        </is>
      </c>
      <c r="F2652" t="inlineStr">
        <is>
          <t>SCA</t>
        </is>
      </c>
      <c r="G2652" t="n">
        <v>2.1</v>
      </c>
      <c r="H2652" t="n">
        <v>0</v>
      </c>
      <c r="I2652" t="n">
        <v>0</v>
      </c>
      <c r="J2652" t="n">
        <v>0</v>
      </c>
      <c r="K2652" t="n">
        <v>0</v>
      </c>
      <c r="L2652" t="n">
        <v>0</v>
      </c>
      <c r="M2652" t="n">
        <v>0</v>
      </c>
      <c r="N2652" t="n">
        <v>0</v>
      </c>
      <c r="O2652" t="n">
        <v>0</v>
      </c>
      <c r="P2652" t="n">
        <v>0</v>
      </c>
      <c r="Q2652" t="n">
        <v>0</v>
      </c>
      <c r="R2652" s="2" t="inlineStr"/>
    </row>
    <row r="2653" ht="15" customHeight="1">
      <c r="A2653" t="inlineStr">
        <is>
          <t>A 37435-2025</t>
        </is>
      </c>
      <c r="B2653" s="1" t="n">
        <v>45877.52358796296</v>
      </c>
      <c r="C2653" s="1" t="n">
        <v>45960</v>
      </c>
      <c r="D2653" t="inlineStr">
        <is>
          <t>VÄSTERNORRLANDS LÄN</t>
        </is>
      </c>
      <c r="E2653" t="inlineStr">
        <is>
          <t>ÖRNSKÖLDSVIK</t>
        </is>
      </c>
      <c r="G2653" t="n">
        <v>14.1</v>
      </c>
      <c r="H2653" t="n">
        <v>0</v>
      </c>
      <c r="I2653" t="n">
        <v>0</v>
      </c>
      <c r="J2653" t="n">
        <v>0</v>
      </c>
      <c r="K2653" t="n">
        <v>0</v>
      </c>
      <c r="L2653" t="n">
        <v>0</v>
      </c>
      <c r="M2653" t="n">
        <v>0</v>
      </c>
      <c r="N2653" t="n">
        <v>0</v>
      </c>
      <c r="O2653" t="n">
        <v>0</v>
      </c>
      <c r="P2653" t="n">
        <v>0</v>
      </c>
      <c r="Q2653" t="n">
        <v>0</v>
      </c>
      <c r="R2653" s="2" t="inlineStr"/>
    </row>
    <row r="2654" ht="15" customHeight="1">
      <c r="A2654" t="inlineStr">
        <is>
          <t>A 37753-2025</t>
        </is>
      </c>
      <c r="B2654" s="1" t="n">
        <v>45880.67625</v>
      </c>
      <c r="C2654" s="1" t="n">
        <v>45960</v>
      </c>
      <c r="D2654" t="inlineStr">
        <is>
          <t>VÄSTERNORRLANDS LÄN</t>
        </is>
      </c>
      <c r="E2654" t="inlineStr">
        <is>
          <t>ÖRNSKÖLDSVIK</t>
        </is>
      </c>
      <c r="F2654" t="inlineStr">
        <is>
          <t>Holmen skog AB</t>
        </is>
      </c>
      <c r="G2654" t="n">
        <v>2.4</v>
      </c>
      <c r="H2654" t="n">
        <v>0</v>
      </c>
      <c r="I2654" t="n">
        <v>0</v>
      </c>
      <c r="J2654" t="n">
        <v>0</v>
      </c>
      <c r="K2654" t="n">
        <v>0</v>
      </c>
      <c r="L2654" t="n">
        <v>0</v>
      </c>
      <c r="M2654" t="n">
        <v>0</v>
      </c>
      <c r="N2654" t="n">
        <v>0</v>
      </c>
      <c r="O2654" t="n">
        <v>0</v>
      </c>
      <c r="P2654" t="n">
        <v>0</v>
      </c>
      <c r="Q2654" t="n">
        <v>0</v>
      </c>
      <c r="R2654" s="2" t="inlineStr"/>
    </row>
    <row r="2655" ht="15" customHeight="1">
      <c r="A2655" t="inlineStr">
        <is>
          <t>A 37658-2025</t>
        </is>
      </c>
      <c r="B2655" s="1" t="n">
        <v>45880.49670138889</v>
      </c>
      <c r="C2655" s="1" t="n">
        <v>45960</v>
      </c>
      <c r="D2655" t="inlineStr">
        <is>
          <t>VÄSTERNORRLANDS LÄN</t>
        </is>
      </c>
      <c r="E2655" t="inlineStr">
        <is>
          <t>ÖRNSKÖLDSVIK</t>
        </is>
      </c>
      <c r="G2655" t="n">
        <v>4.2</v>
      </c>
      <c r="H2655" t="n">
        <v>0</v>
      </c>
      <c r="I2655" t="n">
        <v>0</v>
      </c>
      <c r="J2655" t="n">
        <v>0</v>
      </c>
      <c r="K2655" t="n">
        <v>0</v>
      </c>
      <c r="L2655" t="n">
        <v>0</v>
      </c>
      <c r="M2655" t="n">
        <v>0</v>
      </c>
      <c r="N2655" t="n">
        <v>0</v>
      </c>
      <c r="O2655" t="n">
        <v>0</v>
      </c>
      <c r="P2655" t="n">
        <v>0</v>
      </c>
      <c r="Q2655" t="n">
        <v>0</v>
      </c>
      <c r="R2655" s="2" t="inlineStr"/>
    </row>
    <row r="2656" ht="15" customHeight="1">
      <c r="A2656" t="inlineStr">
        <is>
          <t>A 37792-2025</t>
        </is>
      </c>
      <c r="B2656" s="1" t="n">
        <v>45881.31625</v>
      </c>
      <c r="C2656" s="1" t="n">
        <v>45960</v>
      </c>
      <c r="D2656" t="inlineStr">
        <is>
          <t>VÄSTERNORRLANDS LÄN</t>
        </is>
      </c>
      <c r="E2656" t="inlineStr">
        <is>
          <t>ÖRNSKÖLDSVIK</t>
        </is>
      </c>
      <c r="G2656" t="n">
        <v>1</v>
      </c>
      <c r="H2656" t="n">
        <v>0</v>
      </c>
      <c r="I2656" t="n">
        <v>0</v>
      </c>
      <c r="J2656" t="n">
        <v>0</v>
      </c>
      <c r="K2656" t="n">
        <v>0</v>
      </c>
      <c r="L2656" t="n">
        <v>0</v>
      </c>
      <c r="M2656" t="n">
        <v>0</v>
      </c>
      <c r="N2656" t="n">
        <v>0</v>
      </c>
      <c r="O2656" t="n">
        <v>0</v>
      </c>
      <c r="P2656" t="n">
        <v>0</v>
      </c>
      <c r="Q2656" t="n">
        <v>0</v>
      </c>
      <c r="R2656" s="2" t="inlineStr"/>
    </row>
    <row r="2657" ht="15" customHeight="1">
      <c r="A2657" t="inlineStr">
        <is>
          <t>A 37799-2025</t>
        </is>
      </c>
      <c r="B2657" s="1" t="n">
        <v>45881.34387731482</v>
      </c>
      <c r="C2657" s="1" t="n">
        <v>45960</v>
      </c>
      <c r="D2657" t="inlineStr">
        <is>
          <t>VÄSTERNORRLANDS LÄN</t>
        </is>
      </c>
      <c r="E2657" t="inlineStr">
        <is>
          <t>ÖRNSKÖLDSVIK</t>
        </is>
      </c>
      <c r="F2657" t="inlineStr">
        <is>
          <t>Holmen skog AB</t>
        </is>
      </c>
      <c r="G2657" t="n">
        <v>1.3</v>
      </c>
      <c r="H2657" t="n">
        <v>0</v>
      </c>
      <c r="I2657" t="n">
        <v>0</v>
      </c>
      <c r="J2657" t="n">
        <v>0</v>
      </c>
      <c r="K2657" t="n">
        <v>0</v>
      </c>
      <c r="L2657" t="n">
        <v>0</v>
      </c>
      <c r="M2657" t="n">
        <v>0</v>
      </c>
      <c r="N2657" t="n">
        <v>0</v>
      </c>
      <c r="O2657" t="n">
        <v>0</v>
      </c>
      <c r="P2657" t="n">
        <v>0</v>
      </c>
      <c r="Q2657" t="n">
        <v>0</v>
      </c>
      <c r="R2657" s="2" t="inlineStr"/>
    </row>
    <row r="2658" ht="15" customHeight="1">
      <c r="A2658" t="inlineStr">
        <is>
          <t>A 58850-2024</t>
        </is>
      </c>
      <c r="B2658" s="1" t="n">
        <v>45636.38758101852</v>
      </c>
      <c r="C2658" s="1" t="n">
        <v>45960</v>
      </c>
      <c r="D2658" t="inlineStr">
        <is>
          <t>VÄSTERNORRLANDS LÄN</t>
        </is>
      </c>
      <c r="E2658" t="inlineStr">
        <is>
          <t>ÖRNSKÖLDSVIK</t>
        </is>
      </c>
      <c r="G2658" t="n">
        <v>5.9</v>
      </c>
      <c r="H2658" t="n">
        <v>0</v>
      </c>
      <c r="I2658" t="n">
        <v>0</v>
      </c>
      <c r="J2658" t="n">
        <v>0</v>
      </c>
      <c r="K2658" t="n">
        <v>0</v>
      </c>
      <c r="L2658" t="n">
        <v>0</v>
      </c>
      <c r="M2658" t="n">
        <v>0</v>
      </c>
      <c r="N2658" t="n">
        <v>0</v>
      </c>
      <c r="O2658" t="n">
        <v>0</v>
      </c>
      <c r="P2658" t="n">
        <v>0</v>
      </c>
      <c r="Q2658" t="n">
        <v>0</v>
      </c>
      <c r="R2658" s="2" t="inlineStr"/>
    </row>
    <row r="2659" ht="15" customHeight="1">
      <c r="A2659" t="inlineStr">
        <is>
          <t>A 45667-2025</t>
        </is>
      </c>
      <c r="B2659" s="1" t="n">
        <v>45923.35010416667</v>
      </c>
      <c r="C2659" s="1" t="n">
        <v>45960</v>
      </c>
      <c r="D2659" t="inlineStr">
        <is>
          <t>VÄSTERNORRLANDS LÄN</t>
        </is>
      </c>
      <c r="E2659" t="inlineStr">
        <is>
          <t>ÖRNSKÖLDSVIK</t>
        </is>
      </c>
      <c r="F2659" t="inlineStr">
        <is>
          <t>Holmen skog AB</t>
        </is>
      </c>
      <c r="G2659" t="n">
        <v>0.6</v>
      </c>
      <c r="H2659" t="n">
        <v>0</v>
      </c>
      <c r="I2659" t="n">
        <v>0</v>
      </c>
      <c r="J2659" t="n">
        <v>0</v>
      </c>
      <c r="K2659" t="n">
        <v>0</v>
      </c>
      <c r="L2659" t="n">
        <v>0</v>
      </c>
      <c r="M2659" t="n">
        <v>0</v>
      </c>
      <c r="N2659" t="n">
        <v>0</v>
      </c>
      <c r="O2659" t="n">
        <v>0</v>
      </c>
      <c r="P2659" t="n">
        <v>0</v>
      </c>
      <c r="Q2659" t="n">
        <v>0</v>
      </c>
      <c r="R2659" s="2" t="inlineStr"/>
    </row>
    <row r="2660" ht="15" customHeight="1">
      <c r="A2660" t="inlineStr">
        <is>
          <t>A 37861-2025</t>
        </is>
      </c>
      <c r="B2660" s="1" t="n">
        <v>45881.46341435185</v>
      </c>
      <c r="C2660" s="1" t="n">
        <v>45960</v>
      </c>
      <c r="D2660" t="inlineStr">
        <is>
          <t>VÄSTERNORRLANDS LÄN</t>
        </is>
      </c>
      <c r="E2660" t="inlineStr">
        <is>
          <t>ÖRNSKÖLDSVIK</t>
        </is>
      </c>
      <c r="G2660" t="n">
        <v>3</v>
      </c>
      <c r="H2660" t="n">
        <v>0</v>
      </c>
      <c r="I2660" t="n">
        <v>0</v>
      </c>
      <c r="J2660" t="n">
        <v>0</v>
      </c>
      <c r="K2660" t="n">
        <v>0</v>
      </c>
      <c r="L2660" t="n">
        <v>0</v>
      </c>
      <c r="M2660" t="n">
        <v>0</v>
      </c>
      <c r="N2660" t="n">
        <v>0</v>
      </c>
      <c r="O2660" t="n">
        <v>0</v>
      </c>
      <c r="P2660" t="n">
        <v>0</v>
      </c>
      <c r="Q2660" t="n">
        <v>0</v>
      </c>
      <c r="R2660" s="2" t="inlineStr"/>
    </row>
    <row r="2661" ht="15" customHeight="1">
      <c r="A2661" t="inlineStr">
        <is>
          <t>A 37885-2025</t>
        </is>
      </c>
      <c r="B2661" s="1" t="n">
        <v>45881.50678240741</v>
      </c>
      <c r="C2661" s="1" t="n">
        <v>45960</v>
      </c>
      <c r="D2661" t="inlineStr">
        <is>
          <t>VÄSTERNORRLANDS LÄN</t>
        </is>
      </c>
      <c r="E2661" t="inlineStr">
        <is>
          <t>ÖRNSKÖLDSVIK</t>
        </is>
      </c>
      <c r="G2661" t="n">
        <v>2.6</v>
      </c>
      <c r="H2661" t="n">
        <v>0</v>
      </c>
      <c r="I2661" t="n">
        <v>0</v>
      </c>
      <c r="J2661" t="n">
        <v>0</v>
      </c>
      <c r="K2661" t="n">
        <v>0</v>
      </c>
      <c r="L2661" t="n">
        <v>0</v>
      </c>
      <c r="M2661" t="n">
        <v>0</v>
      </c>
      <c r="N2661" t="n">
        <v>0</v>
      </c>
      <c r="O2661" t="n">
        <v>0</v>
      </c>
      <c r="P2661" t="n">
        <v>0</v>
      </c>
      <c r="Q2661" t="n">
        <v>0</v>
      </c>
      <c r="R2661" s="2" t="inlineStr"/>
    </row>
    <row r="2662" ht="15" customHeight="1">
      <c r="A2662" t="inlineStr">
        <is>
          <t>A 45592-2025</t>
        </is>
      </c>
      <c r="B2662" s="1" t="n">
        <v>45922.67767361111</v>
      </c>
      <c r="C2662" s="1" t="n">
        <v>45960</v>
      </c>
      <c r="D2662" t="inlineStr">
        <is>
          <t>VÄSTERNORRLANDS LÄN</t>
        </is>
      </c>
      <c r="E2662" t="inlineStr">
        <is>
          <t>ÖRNSKÖLDSVIK</t>
        </is>
      </c>
      <c r="F2662" t="inlineStr">
        <is>
          <t>SCA</t>
        </is>
      </c>
      <c r="G2662" t="n">
        <v>25.8</v>
      </c>
      <c r="H2662" t="n">
        <v>0</v>
      </c>
      <c r="I2662" t="n">
        <v>0</v>
      </c>
      <c r="J2662" t="n">
        <v>0</v>
      </c>
      <c r="K2662" t="n">
        <v>0</v>
      </c>
      <c r="L2662" t="n">
        <v>0</v>
      </c>
      <c r="M2662" t="n">
        <v>0</v>
      </c>
      <c r="N2662" t="n">
        <v>0</v>
      </c>
      <c r="O2662" t="n">
        <v>0</v>
      </c>
      <c r="P2662" t="n">
        <v>0</v>
      </c>
      <c r="Q2662" t="n">
        <v>0</v>
      </c>
      <c r="R2662" s="2" t="inlineStr"/>
    </row>
    <row r="2663" ht="15" customHeight="1">
      <c r="A2663" t="inlineStr">
        <is>
          <t>A 45793-2025</t>
        </is>
      </c>
      <c r="B2663" s="1" t="n">
        <v>45923.57356481482</v>
      </c>
      <c r="C2663" s="1" t="n">
        <v>45960</v>
      </c>
      <c r="D2663" t="inlineStr">
        <is>
          <t>VÄSTERNORRLANDS LÄN</t>
        </is>
      </c>
      <c r="E2663" t="inlineStr">
        <is>
          <t>ÖRNSKÖLDSVIK</t>
        </is>
      </c>
      <c r="F2663" t="inlineStr">
        <is>
          <t>SCA</t>
        </is>
      </c>
      <c r="G2663" t="n">
        <v>5.1</v>
      </c>
      <c r="H2663" t="n">
        <v>0</v>
      </c>
      <c r="I2663" t="n">
        <v>0</v>
      </c>
      <c r="J2663" t="n">
        <v>0</v>
      </c>
      <c r="K2663" t="n">
        <v>0</v>
      </c>
      <c r="L2663" t="n">
        <v>0</v>
      </c>
      <c r="M2663" t="n">
        <v>0</v>
      </c>
      <c r="N2663" t="n">
        <v>0</v>
      </c>
      <c r="O2663" t="n">
        <v>0</v>
      </c>
      <c r="P2663" t="n">
        <v>0</v>
      </c>
      <c r="Q2663" t="n">
        <v>0</v>
      </c>
      <c r="R2663" s="2" t="inlineStr"/>
    </row>
    <row r="2664" ht="15" customHeight="1">
      <c r="A2664" t="inlineStr">
        <is>
          <t>A 45773-2025</t>
        </is>
      </c>
      <c r="B2664" s="1" t="n">
        <v>45923.53688657407</v>
      </c>
      <c r="C2664" s="1" t="n">
        <v>45960</v>
      </c>
      <c r="D2664" t="inlineStr">
        <is>
          <t>VÄSTERNORRLANDS LÄN</t>
        </is>
      </c>
      <c r="E2664" t="inlineStr">
        <is>
          <t>ÖRNSKÖLDSVIK</t>
        </is>
      </c>
      <c r="G2664" t="n">
        <v>3.3</v>
      </c>
      <c r="H2664" t="n">
        <v>0</v>
      </c>
      <c r="I2664" t="n">
        <v>0</v>
      </c>
      <c r="J2664" t="n">
        <v>0</v>
      </c>
      <c r="K2664" t="n">
        <v>0</v>
      </c>
      <c r="L2664" t="n">
        <v>0</v>
      </c>
      <c r="M2664" t="n">
        <v>0</v>
      </c>
      <c r="N2664" t="n">
        <v>0</v>
      </c>
      <c r="O2664" t="n">
        <v>0</v>
      </c>
      <c r="P2664" t="n">
        <v>0</v>
      </c>
      <c r="Q2664" t="n">
        <v>0</v>
      </c>
      <c r="R2664" s="2" t="inlineStr"/>
    </row>
    <row r="2665" ht="15" customHeight="1">
      <c r="A2665" t="inlineStr">
        <is>
          <t>A 28716-2025</t>
        </is>
      </c>
      <c r="B2665" s="1" t="n">
        <v>45820.34417824074</v>
      </c>
      <c r="C2665" s="1" t="n">
        <v>45960</v>
      </c>
      <c r="D2665" t="inlineStr">
        <is>
          <t>VÄSTERNORRLANDS LÄN</t>
        </is>
      </c>
      <c r="E2665" t="inlineStr">
        <is>
          <t>ÖRNSKÖLDSVIK</t>
        </is>
      </c>
      <c r="F2665" t="inlineStr">
        <is>
          <t>Holmen skog AB</t>
        </is>
      </c>
      <c r="G2665" t="n">
        <v>2.6</v>
      </c>
      <c r="H2665" t="n">
        <v>0</v>
      </c>
      <c r="I2665" t="n">
        <v>0</v>
      </c>
      <c r="J2665" t="n">
        <v>0</v>
      </c>
      <c r="K2665" t="n">
        <v>0</v>
      </c>
      <c r="L2665" t="n">
        <v>0</v>
      </c>
      <c r="M2665" t="n">
        <v>0</v>
      </c>
      <c r="N2665" t="n">
        <v>0</v>
      </c>
      <c r="O2665" t="n">
        <v>0</v>
      </c>
      <c r="P2665" t="n">
        <v>0</v>
      </c>
      <c r="Q2665" t="n">
        <v>0</v>
      </c>
      <c r="R2665" s="2" t="inlineStr"/>
    </row>
    <row r="2666" ht="15" customHeight="1">
      <c r="A2666" t="inlineStr">
        <is>
          <t>A 37584-2025</t>
        </is>
      </c>
      <c r="B2666" s="1" t="n">
        <v>45880.39467592593</v>
      </c>
      <c r="C2666" s="1" t="n">
        <v>45960</v>
      </c>
      <c r="D2666" t="inlineStr">
        <is>
          <t>VÄSTERNORRLANDS LÄN</t>
        </is>
      </c>
      <c r="E2666" t="inlineStr">
        <is>
          <t>ÖRNSKÖLDSVIK</t>
        </is>
      </c>
      <c r="F2666" t="inlineStr">
        <is>
          <t>Holmen skog AB</t>
        </is>
      </c>
      <c r="G2666" t="n">
        <v>7.2</v>
      </c>
      <c r="H2666" t="n">
        <v>0</v>
      </c>
      <c r="I2666" t="n">
        <v>0</v>
      </c>
      <c r="J2666" t="n">
        <v>0</v>
      </c>
      <c r="K2666" t="n">
        <v>0</v>
      </c>
      <c r="L2666" t="n">
        <v>0</v>
      </c>
      <c r="M2666" t="n">
        <v>0</v>
      </c>
      <c r="N2666" t="n">
        <v>0</v>
      </c>
      <c r="O2666" t="n">
        <v>0</v>
      </c>
      <c r="P2666" t="n">
        <v>0</v>
      </c>
      <c r="Q2666" t="n">
        <v>0</v>
      </c>
      <c r="R2666" s="2" t="inlineStr"/>
    </row>
    <row r="2667" ht="15" customHeight="1">
      <c r="A2667" t="inlineStr">
        <is>
          <t>A 45451-2025</t>
        </is>
      </c>
      <c r="B2667" s="1" t="n">
        <v>45922.48488425926</v>
      </c>
      <c r="C2667" s="1" t="n">
        <v>45960</v>
      </c>
      <c r="D2667" t="inlineStr">
        <is>
          <t>VÄSTERNORRLANDS LÄN</t>
        </is>
      </c>
      <c r="E2667" t="inlineStr">
        <is>
          <t>ÖRNSKÖLDSVIK</t>
        </is>
      </c>
      <c r="G2667" t="n">
        <v>8.1</v>
      </c>
      <c r="H2667" t="n">
        <v>0</v>
      </c>
      <c r="I2667" t="n">
        <v>0</v>
      </c>
      <c r="J2667" t="n">
        <v>0</v>
      </c>
      <c r="K2667" t="n">
        <v>0</v>
      </c>
      <c r="L2667" t="n">
        <v>0</v>
      </c>
      <c r="M2667" t="n">
        <v>0</v>
      </c>
      <c r="N2667" t="n">
        <v>0</v>
      </c>
      <c r="O2667" t="n">
        <v>0</v>
      </c>
      <c r="P2667" t="n">
        <v>0</v>
      </c>
      <c r="Q2667" t="n">
        <v>0</v>
      </c>
      <c r="R2667" s="2" t="inlineStr"/>
    </row>
    <row r="2668" ht="15" customHeight="1">
      <c r="A2668" t="inlineStr">
        <is>
          <t>A 45461-2025</t>
        </is>
      </c>
      <c r="B2668" s="1" t="n">
        <v>45922.49494212963</v>
      </c>
      <c r="C2668" s="1" t="n">
        <v>45960</v>
      </c>
      <c r="D2668" t="inlineStr">
        <is>
          <t>VÄSTERNORRLANDS LÄN</t>
        </is>
      </c>
      <c r="E2668" t="inlineStr">
        <is>
          <t>ÖRNSKÖLDSVIK</t>
        </is>
      </c>
      <c r="F2668" t="inlineStr">
        <is>
          <t>Holmen skog AB</t>
        </is>
      </c>
      <c r="G2668" t="n">
        <v>9.6</v>
      </c>
      <c r="H2668" t="n">
        <v>0</v>
      </c>
      <c r="I2668" t="n">
        <v>0</v>
      </c>
      <c r="J2668" t="n">
        <v>0</v>
      </c>
      <c r="K2668" t="n">
        <v>0</v>
      </c>
      <c r="L2668" t="n">
        <v>0</v>
      </c>
      <c r="M2668" t="n">
        <v>0</v>
      </c>
      <c r="N2668" t="n">
        <v>0</v>
      </c>
      <c r="O2668" t="n">
        <v>0</v>
      </c>
      <c r="P2668" t="n">
        <v>0</v>
      </c>
      <c r="Q2668" t="n">
        <v>0</v>
      </c>
      <c r="R2668" s="2" t="inlineStr"/>
    </row>
    <row r="2669" ht="15" customHeight="1">
      <c r="A2669" t="inlineStr">
        <is>
          <t>A 45801-2025</t>
        </is>
      </c>
      <c r="B2669" s="1" t="n">
        <v>45923.57716435185</v>
      </c>
      <c r="C2669" s="1" t="n">
        <v>45960</v>
      </c>
      <c r="D2669" t="inlineStr">
        <is>
          <t>VÄSTERNORRLANDS LÄN</t>
        </is>
      </c>
      <c r="E2669" t="inlineStr">
        <is>
          <t>ÖRNSKÖLDSVIK</t>
        </is>
      </c>
      <c r="F2669" t="inlineStr">
        <is>
          <t>Holmen skog AB</t>
        </is>
      </c>
      <c r="G2669" t="n">
        <v>2.2</v>
      </c>
      <c r="H2669" t="n">
        <v>0</v>
      </c>
      <c r="I2669" t="n">
        <v>0</v>
      </c>
      <c r="J2669" t="n">
        <v>0</v>
      </c>
      <c r="K2669" t="n">
        <v>0</v>
      </c>
      <c r="L2669" t="n">
        <v>0</v>
      </c>
      <c r="M2669" t="n">
        <v>0</v>
      </c>
      <c r="N2669" t="n">
        <v>0</v>
      </c>
      <c r="O2669" t="n">
        <v>0</v>
      </c>
      <c r="P2669" t="n">
        <v>0</v>
      </c>
      <c r="Q2669" t="n">
        <v>0</v>
      </c>
      <c r="R2669" s="2" t="inlineStr"/>
    </row>
    <row r="2670" ht="15" customHeight="1">
      <c r="A2670" t="inlineStr">
        <is>
          <t>A 45772-2025</t>
        </is>
      </c>
      <c r="B2670" s="1" t="n">
        <v>45923.53576388889</v>
      </c>
      <c r="C2670" s="1" t="n">
        <v>45960</v>
      </c>
      <c r="D2670" t="inlineStr">
        <is>
          <t>VÄSTERNORRLANDS LÄN</t>
        </is>
      </c>
      <c r="E2670" t="inlineStr">
        <is>
          <t>ÖRNSKÖLDSVIK</t>
        </is>
      </c>
      <c r="G2670" t="n">
        <v>4.3</v>
      </c>
      <c r="H2670" t="n">
        <v>0</v>
      </c>
      <c r="I2670" t="n">
        <v>0</v>
      </c>
      <c r="J2670" t="n">
        <v>0</v>
      </c>
      <c r="K2670" t="n">
        <v>0</v>
      </c>
      <c r="L2670" t="n">
        <v>0</v>
      </c>
      <c r="M2670" t="n">
        <v>0</v>
      </c>
      <c r="N2670" t="n">
        <v>0</v>
      </c>
      <c r="O2670" t="n">
        <v>0</v>
      </c>
      <c r="P2670" t="n">
        <v>0</v>
      </c>
      <c r="Q2670" t="n">
        <v>0</v>
      </c>
      <c r="R2670" s="2" t="inlineStr"/>
    </row>
    <row r="2671" ht="15" customHeight="1">
      <c r="A2671" t="inlineStr">
        <is>
          <t>A 37762-2025</t>
        </is>
      </c>
      <c r="B2671" s="1" t="n">
        <v>45880</v>
      </c>
      <c r="C2671" s="1" t="n">
        <v>45960</v>
      </c>
      <c r="D2671" t="inlineStr">
        <is>
          <t>VÄSTERNORRLANDS LÄN</t>
        </is>
      </c>
      <c r="E2671" t="inlineStr">
        <is>
          <t>ÖRNSKÖLDSVIK</t>
        </is>
      </c>
      <c r="G2671" t="n">
        <v>7</v>
      </c>
      <c r="H2671" t="n">
        <v>0</v>
      </c>
      <c r="I2671" t="n">
        <v>0</v>
      </c>
      <c r="J2671" t="n">
        <v>0</v>
      </c>
      <c r="K2671" t="n">
        <v>0</v>
      </c>
      <c r="L2671" t="n">
        <v>0</v>
      </c>
      <c r="M2671" t="n">
        <v>0</v>
      </c>
      <c r="N2671" t="n">
        <v>0</v>
      </c>
      <c r="O2671" t="n">
        <v>0</v>
      </c>
      <c r="P2671" t="n">
        <v>0</v>
      </c>
      <c r="Q2671" t="n">
        <v>0</v>
      </c>
      <c r="R2671" s="2" t="inlineStr"/>
    </row>
    <row r="2672" ht="15" customHeight="1">
      <c r="A2672" t="inlineStr">
        <is>
          <t>A 45653-2025</t>
        </is>
      </c>
      <c r="B2672" s="1" t="n">
        <v>45923.33116898148</v>
      </c>
      <c r="C2672" s="1" t="n">
        <v>45960</v>
      </c>
      <c r="D2672" t="inlineStr">
        <is>
          <t>VÄSTERNORRLANDS LÄN</t>
        </is>
      </c>
      <c r="E2672" t="inlineStr">
        <is>
          <t>ÖRNSKÖLDSVIK</t>
        </is>
      </c>
      <c r="G2672" t="n">
        <v>2.6</v>
      </c>
      <c r="H2672" t="n">
        <v>0</v>
      </c>
      <c r="I2672" t="n">
        <v>0</v>
      </c>
      <c r="J2672" t="n">
        <v>0</v>
      </c>
      <c r="K2672" t="n">
        <v>0</v>
      </c>
      <c r="L2672" t="n">
        <v>0</v>
      </c>
      <c r="M2672" t="n">
        <v>0</v>
      </c>
      <c r="N2672" t="n">
        <v>0</v>
      </c>
      <c r="O2672" t="n">
        <v>0</v>
      </c>
      <c r="P2672" t="n">
        <v>0</v>
      </c>
      <c r="Q2672" t="n">
        <v>0</v>
      </c>
      <c r="R2672" s="2" t="inlineStr"/>
    </row>
    <row r="2673" ht="15" customHeight="1">
      <c r="A2673" t="inlineStr">
        <is>
          <t>A 37795-2025</t>
        </is>
      </c>
      <c r="B2673" s="1" t="n">
        <v>45881</v>
      </c>
      <c r="C2673" s="1" t="n">
        <v>45960</v>
      </c>
      <c r="D2673" t="inlineStr">
        <is>
          <t>VÄSTERNORRLANDS LÄN</t>
        </is>
      </c>
      <c r="E2673" t="inlineStr">
        <is>
          <t>ÖRNSKÖLDSVIK</t>
        </is>
      </c>
      <c r="G2673" t="n">
        <v>1</v>
      </c>
      <c r="H2673" t="n">
        <v>0</v>
      </c>
      <c r="I2673" t="n">
        <v>0</v>
      </c>
      <c r="J2673" t="n">
        <v>0</v>
      </c>
      <c r="K2673" t="n">
        <v>0</v>
      </c>
      <c r="L2673" t="n">
        <v>0</v>
      </c>
      <c r="M2673" t="n">
        <v>0</v>
      </c>
      <c r="N2673" t="n">
        <v>0</v>
      </c>
      <c r="O2673" t="n">
        <v>0</v>
      </c>
      <c r="P2673" t="n">
        <v>0</v>
      </c>
      <c r="Q2673" t="n">
        <v>0</v>
      </c>
      <c r="R2673" s="2" t="inlineStr"/>
    </row>
    <row r="2674" ht="15" customHeight="1">
      <c r="A2674" t="inlineStr">
        <is>
          <t>A 37798-2025</t>
        </is>
      </c>
      <c r="B2674" s="1" t="n">
        <v>45881.34365740741</v>
      </c>
      <c r="C2674" s="1" t="n">
        <v>45960</v>
      </c>
      <c r="D2674" t="inlineStr">
        <is>
          <t>VÄSTERNORRLANDS LÄN</t>
        </is>
      </c>
      <c r="E2674" t="inlineStr">
        <is>
          <t>ÖRNSKÖLDSVIK</t>
        </is>
      </c>
      <c r="G2674" t="n">
        <v>4.1</v>
      </c>
      <c r="H2674" t="n">
        <v>0</v>
      </c>
      <c r="I2674" t="n">
        <v>0</v>
      </c>
      <c r="J2674" t="n">
        <v>0</v>
      </c>
      <c r="K2674" t="n">
        <v>0</v>
      </c>
      <c r="L2674" t="n">
        <v>0</v>
      </c>
      <c r="M2674" t="n">
        <v>0</v>
      </c>
      <c r="N2674" t="n">
        <v>0</v>
      </c>
      <c r="O2674" t="n">
        <v>0</v>
      </c>
      <c r="P2674" t="n">
        <v>0</v>
      </c>
      <c r="Q2674" t="n">
        <v>0</v>
      </c>
      <c r="R2674" s="2" t="inlineStr"/>
    </row>
    <row r="2675" ht="15" customHeight="1">
      <c r="A2675" t="inlineStr">
        <is>
          <t>A 45532-2025</t>
        </is>
      </c>
      <c r="B2675" s="1" t="n">
        <v>45922.6052199074</v>
      </c>
      <c r="C2675" s="1" t="n">
        <v>45960</v>
      </c>
      <c r="D2675" t="inlineStr">
        <is>
          <t>VÄSTERNORRLANDS LÄN</t>
        </is>
      </c>
      <c r="E2675" t="inlineStr">
        <is>
          <t>ÖRNSKÖLDSVIK</t>
        </is>
      </c>
      <c r="F2675" t="inlineStr">
        <is>
          <t>Holmen skog AB</t>
        </is>
      </c>
      <c r="G2675" t="n">
        <v>6.9</v>
      </c>
      <c r="H2675" t="n">
        <v>0</v>
      </c>
      <c r="I2675" t="n">
        <v>0</v>
      </c>
      <c r="J2675" t="n">
        <v>0</v>
      </c>
      <c r="K2675" t="n">
        <v>0</v>
      </c>
      <c r="L2675" t="n">
        <v>0</v>
      </c>
      <c r="M2675" t="n">
        <v>0</v>
      </c>
      <c r="N2675" t="n">
        <v>0</v>
      </c>
      <c r="O2675" t="n">
        <v>0</v>
      </c>
      <c r="P2675" t="n">
        <v>0</v>
      </c>
      <c r="Q2675" t="n">
        <v>0</v>
      </c>
      <c r="R2675" s="2" t="inlineStr"/>
    </row>
    <row r="2676" ht="15" customHeight="1">
      <c r="A2676" t="inlineStr">
        <is>
          <t>A 21022-2025</t>
        </is>
      </c>
      <c r="B2676" s="1" t="n">
        <v>45777.51106481482</v>
      </c>
      <c r="C2676" s="1" t="n">
        <v>45960</v>
      </c>
      <c r="D2676" t="inlineStr">
        <is>
          <t>VÄSTERNORRLANDS LÄN</t>
        </is>
      </c>
      <c r="E2676" t="inlineStr">
        <is>
          <t>ÖRNSKÖLDSVIK</t>
        </is>
      </c>
      <c r="G2676" t="n">
        <v>1.3</v>
      </c>
      <c r="H2676" t="n">
        <v>0</v>
      </c>
      <c r="I2676" t="n">
        <v>0</v>
      </c>
      <c r="J2676" t="n">
        <v>0</v>
      </c>
      <c r="K2676" t="n">
        <v>0</v>
      </c>
      <c r="L2676" t="n">
        <v>0</v>
      </c>
      <c r="M2676" t="n">
        <v>0</v>
      </c>
      <c r="N2676" t="n">
        <v>0</v>
      </c>
      <c r="O2676" t="n">
        <v>0</v>
      </c>
      <c r="P2676" t="n">
        <v>0</v>
      </c>
      <c r="Q2676" t="n">
        <v>0</v>
      </c>
      <c r="R2676" s="2" t="inlineStr"/>
    </row>
    <row r="2677" ht="15" customHeight="1">
      <c r="A2677" t="inlineStr">
        <is>
          <t>A 37600-2025</t>
        </is>
      </c>
      <c r="B2677" s="1" t="n">
        <v>45880.42237268519</v>
      </c>
      <c r="C2677" s="1" t="n">
        <v>45960</v>
      </c>
      <c r="D2677" t="inlineStr">
        <is>
          <t>VÄSTERNORRLANDS LÄN</t>
        </is>
      </c>
      <c r="E2677" t="inlineStr">
        <is>
          <t>ÖRNSKÖLDSVIK</t>
        </is>
      </c>
      <c r="G2677" t="n">
        <v>3</v>
      </c>
      <c r="H2677" t="n">
        <v>0</v>
      </c>
      <c r="I2677" t="n">
        <v>0</v>
      </c>
      <c r="J2677" t="n">
        <v>0</v>
      </c>
      <c r="K2677" t="n">
        <v>0</v>
      </c>
      <c r="L2677" t="n">
        <v>0</v>
      </c>
      <c r="M2677" t="n">
        <v>0</v>
      </c>
      <c r="N2677" t="n">
        <v>0</v>
      </c>
      <c r="O2677" t="n">
        <v>0</v>
      </c>
      <c r="P2677" t="n">
        <v>0</v>
      </c>
      <c r="Q2677" t="n">
        <v>0</v>
      </c>
      <c r="R2677" s="2" t="inlineStr"/>
    </row>
    <row r="2678" ht="15" customHeight="1">
      <c r="A2678" t="inlineStr">
        <is>
          <t>A 45817-2025</t>
        </is>
      </c>
      <c r="B2678" s="1" t="n">
        <v>45923.59423611111</v>
      </c>
      <c r="C2678" s="1" t="n">
        <v>45960</v>
      </c>
      <c r="D2678" t="inlineStr">
        <is>
          <t>VÄSTERNORRLANDS LÄN</t>
        </is>
      </c>
      <c r="E2678" t="inlineStr">
        <is>
          <t>ÖRNSKÖLDSVIK</t>
        </is>
      </c>
      <c r="F2678" t="inlineStr">
        <is>
          <t>Holmen skog AB</t>
        </is>
      </c>
      <c r="G2678" t="n">
        <v>0.5</v>
      </c>
      <c r="H2678" t="n">
        <v>0</v>
      </c>
      <c r="I2678" t="n">
        <v>0</v>
      </c>
      <c r="J2678" t="n">
        <v>0</v>
      </c>
      <c r="K2678" t="n">
        <v>0</v>
      </c>
      <c r="L2678" t="n">
        <v>0</v>
      </c>
      <c r="M2678" t="n">
        <v>0</v>
      </c>
      <c r="N2678" t="n">
        <v>0</v>
      </c>
      <c r="O2678" t="n">
        <v>0</v>
      </c>
      <c r="P2678" t="n">
        <v>0</v>
      </c>
      <c r="Q2678" t="n">
        <v>0</v>
      </c>
      <c r="R2678" s="2" t="inlineStr"/>
    </row>
    <row r="2679" ht="15" customHeight="1">
      <c r="A2679" t="inlineStr">
        <is>
          <t>A 27501-2025</t>
        </is>
      </c>
      <c r="B2679" s="1" t="n">
        <v>45813.40934027778</v>
      </c>
      <c r="C2679" s="1" t="n">
        <v>45960</v>
      </c>
      <c r="D2679" t="inlineStr">
        <is>
          <t>VÄSTERNORRLANDS LÄN</t>
        </is>
      </c>
      <c r="E2679" t="inlineStr">
        <is>
          <t>ÖRNSKÖLDSVIK</t>
        </is>
      </c>
      <c r="G2679" t="n">
        <v>5.5</v>
      </c>
      <c r="H2679" t="n">
        <v>0</v>
      </c>
      <c r="I2679" t="n">
        <v>0</v>
      </c>
      <c r="J2679" t="n">
        <v>0</v>
      </c>
      <c r="K2679" t="n">
        <v>0</v>
      </c>
      <c r="L2679" t="n">
        <v>0</v>
      </c>
      <c r="M2679" t="n">
        <v>0</v>
      </c>
      <c r="N2679" t="n">
        <v>0</v>
      </c>
      <c r="O2679" t="n">
        <v>0</v>
      </c>
      <c r="P2679" t="n">
        <v>0</v>
      </c>
      <c r="Q2679" t="n">
        <v>0</v>
      </c>
      <c r="R2679" s="2" t="inlineStr"/>
    </row>
    <row r="2680" ht="15" customHeight="1">
      <c r="A2680" t="inlineStr">
        <is>
          <t>A 37761-2025</t>
        </is>
      </c>
      <c r="B2680" s="1" t="n">
        <v>45880.68714120371</v>
      </c>
      <c r="C2680" s="1" t="n">
        <v>45960</v>
      </c>
      <c r="D2680" t="inlineStr">
        <is>
          <t>VÄSTERNORRLANDS LÄN</t>
        </is>
      </c>
      <c r="E2680" t="inlineStr">
        <is>
          <t>ÖRNSKÖLDSVIK</t>
        </is>
      </c>
      <c r="F2680" t="inlineStr">
        <is>
          <t>Holmen skog AB</t>
        </is>
      </c>
      <c r="G2680" t="n">
        <v>2.8</v>
      </c>
      <c r="H2680" t="n">
        <v>0</v>
      </c>
      <c r="I2680" t="n">
        <v>0</v>
      </c>
      <c r="J2680" t="n">
        <v>0</v>
      </c>
      <c r="K2680" t="n">
        <v>0</v>
      </c>
      <c r="L2680" t="n">
        <v>0</v>
      </c>
      <c r="M2680" t="n">
        <v>0</v>
      </c>
      <c r="N2680" t="n">
        <v>0</v>
      </c>
      <c r="O2680" t="n">
        <v>0</v>
      </c>
      <c r="P2680" t="n">
        <v>0</v>
      </c>
      <c r="Q2680" t="n">
        <v>0</v>
      </c>
      <c r="R2680" s="2" t="inlineStr"/>
    </row>
    <row r="2681" ht="15" customHeight="1">
      <c r="A2681" t="inlineStr">
        <is>
          <t>A 37982-2025</t>
        </is>
      </c>
      <c r="B2681" s="1" t="n">
        <v>45881</v>
      </c>
      <c r="C2681" s="1" t="n">
        <v>45960</v>
      </c>
      <c r="D2681" t="inlineStr">
        <is>
          <t>VÄSTERNORRLANDS LÄN</t>
        </is>
      </c>
      <c r="E2681" t="inlineStr">
        <is>
          <t>ÖRNSKÖLDSVIK</t>
        </is>
      </c>
      <c r="G2681" t="n">
        <v>8.6</v>
      </c>
      <c r="H2681" t="n">
        <v>0</v>
      </c>
      <c r="I2681" t="n">
        <v>0</v>
      </c>
      <c r="J2681" t="n">
        <v>0</v>
      </c>
      <c r="K2681" t="n">
        <v>0</v>
      </c>
      <c r="L2681" t="n">
        <v>0</v>
      </c>
      <c r="M2681" t="n">
        <v>0</v>
      </c>
      <c r="N2681" t="n">
        <v>0</v>
      </c>
      <c r="O2681" t="n">
        <v>0</v>
      </c>
      <c r="P2681" t="n">
        <v>0</v>
      </c>
      <c r="Q2681" t="n">
        <v>0</v>
      </c>
      <c r="R2681" s="2" t="inlineStr"/>
    </row>
    <row r="2682" ht="15" customHeight="1">
      <c r="A2682" t="inlineStr">
        <is>
          <t>A 37579-2025</t>
        </is>
      </c>
      <c r="B2682" s="1" t="n">
        <v>45880.38383101852</v>
      </c>
      <c r="C2682" s="1" t="n">
        <v>45960</v>
      </c>
      <c r="D2682" t="inlineStr">
        <is>
          <t>VÄSTERNORRLANDS LÄN</t>
        </is>
      </c>
      <c r="E2682" t="inlineStr">
        <is>
          <t>ÖRNSKÖLDSVIK</t>
        </is>
      </c>
      <c r="F2682" t="inlineStr">
        <is>
          <t>Holmen skog AB</t>
        </is>
      </c>
      <c r="G2682" t="n">
        <v>0.8</v>
      </c>
      <c r="H2682" t="n">
        <v>0</v>
      </c>
      <c r="I2682" t="n">
        <v>0</v>
      </c>
      <c r="J2682" t="n">
        <v>0</v>
      </c>
      <c r="K2682" t="n">
        <v>0</v>
      </c>
      <c r="L2682" t="n">
        <v>0</v>
      </c>
      <c r="M2682" t="n">
        <v>0</v>
      </c>
      <c r="N2682" t="n">
        <v>0</v>
      </c>
      <c r="O2682" t="n">
        <v>0</v>
      </c>
      <c r="P2682" t="n">
        <v>0</v>
      </c>
      <c r="Q2682" t="n">
        <v>0</v>
      </c>
      <c r="R2682" s="2" t="inlineStr"/>
    </row>
    <row r="2683" ht="15" customHeight="1">
      <c r="A2683" t="inlineStr">
        <is>
          <t>A 45880-2025</t>
        </is>
      </c>
      <c r="B2683" s="1" t="n">
        <v>45923.6609837963</v>
      </c>
      <c r="C2683" s="1" t="n">
        <v>45960</v>
      </c>
      <c r="D2683" t="inlineStr">
        <is>
          <t>VÄSTERNORRLANDS LÄN</t>
        </is>
      </c>
      <c r="E2683" t="inlineStr">
        <is>
          <t>ÖRNSKÖLDSVIK</t>
        </is>
      </c>
      <c r="F2683" t="inlineStr">
        <is>
          <t>Holmen skog AB</t>
        </is>
      </c>
      <c r="G2683" t="n">
        <v>2.1</v>
      </c>
      <c r="H2683" t="n">
        <v>0</v>
      </c>
      <c r="I2683" t="n">
        <v>0</v>
      </c>
      <c r="J2683" t="n">
        <v>0</v>
      </c>
      <c r="K2683" t="n">
        <v>0</v>
      </c>
      <c r="L2683" t="n">
        <v>0</v>
      </c>
      <c r="M2683" t="n">
        <v>0</v>
      </c>
      <c r="N2683" t="n">
        <v>0</v>
      </c>
      <c r="O2683" t="n">
        <v>0</v>
      </c>
      <c r="P2683" t="n">
        <v>0</v>
      </c>
      <c r="Q2683" t="n">
        <v>0</v>
      </c>
      <c r="R2683" s="2" t="inlineStr"/>
    </row>
    <row r="2684" ht="15" customHeight="1">
      <c r="A2684" t="inlineStr">
        <is>
          <t>A 45671-2025</t>
        </is>
      </c>
      <c r="B2684" s="1" t="n">
        <v>45923.35511574074</v>
      </c>
      <c r="C2684" s="1" t="n">
        <v>45960</v>
      </c>
      <c r="D2684" t="inlineStr">
        <is>
          <t>VÄSTERNORRLANDS LÄN</t>
        </is>
      </c>
      <c r="E2684" t="inlineStr">
        <is>
          <t>ÖRNSKÖLDSVIK</t>
        </is>
      </c>
      <c r="F2684" t="inlineStr">
        <is>
          <t>Holmen skog AB</t>
        </is>
      </c>
      <c r="G2684" t="n">
        <v>3.7</v>
      </c>
      <c r="H2684" t="n">
        <v>0</v>
      </c>
      <c r="I2684" t="n">
        <v>0</v>
      </c>
      <c r="J2684" t="n">
        <v>0</v>
      </c>
      <c r="K2684" t="n">
        <v>0</v>
      </c>
      <c r="L2684" t="n">
        <v>0</v>
      </c>
      <c r="M2684" t="n">
        <v>0</v>
      </c>
      <c r="N2684" t="n">
        <v>0</v>
      </c>
      <c r="O2684" t="n">
        <v>0</v>
      </c>
      <c r="P2684" t="n">
        <v>0</v>
      </c>
      <c r="Q2684" t="n">
        <v>0</v>
      </c>
      <c r="R2684" s="2" t="inlineStr"/>
    </row>
    <row r="2685" ht="15" customHeight="1">
      <c r="A2685" t="inlineStr">
        <is>
          <t>A 37755-2025</t>
        </is>
      </c>
      <c r="B2685" s="1" t="n">
        <v>45880.67763888889</v>
      </c>
      <c r="C2685" s="1" t="n">
        <v>45960</v>
      </c>
      <c r="D2685" t="inlineStr">
        <is>
          <t>VÄSTERNORRLANDS LÄN</t>
        </is>
      </c>
      <c r="E2685" t="inlineStr">
        <is>
          <t>ÖRNSKÖLDSVIK</t>
        </is>
      </c>
      <c r="F2685" t="inlineStr">
        <is>
          <t>SCA</t>
        </is>
      </c>
      <c r="G2685" t="n">
        <v>3.6</v>
      </c>
      <c r="H2685" t="n">
        <v>0</v>
      </c>
      <c r="I2685" t="n">
        <v>0</v>
      </c>
      <c r="J2685" t="n">
        <v>0</v>
      </c>
      <c r="K2685" t="n">
        <v>0</v>
      </c>
      <c r="L2685" t="n">
        <v>0</v>
      </c>
      <c r="M2685" t="n">
        <v>0</v>
      </c>
      <c r="N2685" t="n">
        <v>0</v>
      </c>
      <c r="O2685" t="n">
        <v>0</v>
      </c>
      <c r="P2685" t="n">
        <v>0</v>
      </c>
      <c r="Q2685" t="n">
        <v>0</v>
      </c>
      <c r="R2685" s="2" t="inlineStr"/>
    </row>
    <row r="2686" ht="15" customHeight="1">
      <c r="A2686" t="inlineStr">
        <is>
          <t>A 45694-2025</t>
        </is>
      </c>
      <c r="B2686" s="1" t="n">
        <v>45923.39024305555</v>
      </c>
      <c r="C2686" s="1" t="n">
        <v>45960</v>
      </c>
      <c r="D2686" t="inlineStr">
        <is>
          <t>VÄSTERNORRLANDS LÄN</t>
        </is>
      </c>
      <c r="E2686" t="inlineStr">
        <is>
          <t>ÖRNSKÖLDSVIK</t>
        </is>
      </c>
      <c r="F2686" t="inlineStr">
        <is>
          <t>Holmen skog AB</t>
        </is>
      </c>
      <c r="G2686" t="n">
        <v>2.5</v>
      </c>
      <c r="H2686" t="n">
        <v>0</v>
      </c>
      <c r="I2686" t="n">
        <v>0</v>
      </c>
      <c r="J2686" t="n">
        <v>0</v>
      </c>
      <c r="K2686" t="n">
        <v>0</v>
      </c>
      <c r="L2686" t="n">
        <v>0</v>
      </c>
      <c r="M2686" t="n">
        <v>0</v>
      </c>
      <c r="N2686" t="n">
        <v>0</v>
      </c>
      <c r="O2686" t="n">
        <v>0</v>
      </c>
      <c r="P2686" t="n">
        <v>0</v>
      </c>
      <c r="Q2686" t="n">
        <v>0</v>
      </c>
      <c r="R2686" s="2" t="inlineStr"/>
    </row>
    <row r="2687" ht="15" customHeight="1">
      <c r="A2687" t="inlineStr">
        <is>
          <t>A 45652-2025</t>
        </is>
      </c>
      <c r="B2687" s="1" t="n">
        <v>45923.33097222223</v>
      </c>
      <c r="C2687" s="1" t="n">
        <v>45960</v>
      </c>
      <c r="D2687" t="inlineStr">
        <is>
          <t>VÄSTERNORRLANDS LÄN</t>
        </is>
      </c>
      <c r="E2687" t="inlineStr">
        <is>
          <t>ÖRNSKÖLDSVIK</t>
        </is>
      </c>
      <c r="G2687" t="n">
        <v>2.1</v>
      </c>
      <c r="H2687" t="n">
        <v>0</v>
      </c>
      <c r="I2687" t="n">
        <v>0</v>
      </c>
      <c r="J2687" t="n">
        <v>0</v>
      </c>
      <c r="K2687" t="n">
        <v>0</v>
      </c>
      <c r="L2687" t="n">
        <v>0</v>
      </c>
      <c r="M2687" t="n">
        <v>0</v>
      </c>
      <c r="N2687" t="n">
        <v>0</v>
      </c>
      <c r="O2687" t="n">
        <v>0</v>
      </c>
      <c r="P2687" t="n">
        <v>0</v>
      </c>
      <c r="Q2687" t="n">
        <v>0</v>
      </c>
      <c r="R2687" s="2" t="inlineStr"/>
    </row>
    <row r="2688" ht="15" customHeight="1">
      <c r="A2688" t="inlineStr">
        <is>
          <t>A 45445-2025</t>
        </is>
      </c>
      <c r="B2688" s="1" t="n">
        <v>45922.48077546297</v>
      </c>
      <c r="C2688" s="1" t="n">
        <v>45960</v>
      </c>
      <c r="D2688" t="inlineStr">
        <is>
          <t>VÄSTERNORRLANDS LÄN</t>
        </is>
      </c>
      <c r="E2688" t="inlineStr">
        <is>
          <t>ÖRNSKÖLDSVIK</t>
        </is>
      </c>
      <c r="G2688" t="n">
        <v>6.1</v>
      </c>
      <c r="H2688" t="n">
        <v>0</v>
      </c>
      <c r="I2688" t="n">
        <v>0</v>
      </c>
      <c r="J2688" t="n">
        <v>0</v>
      </c>
      <c r="K2688" t="n">
        <v>0</v>
      </c>
      <c r="L2688" t="n">
        <v>0</v>
      </c>
      <c r="M2688" t="n">
        <v>0</v>
      </c>
      <c r="N2688" t="n">
        <v>0</v>
      </c>
      <c r="O2688" t="n">
        <v>0</v>
      </c>
      <c r="P2688" t="n">
        <v>0</v>
      </c>
      <c r="Q2688" t="n">
        <v>0</v>
      </c>
      <c r="R2688" s="2" t="inlineStr"/>
    </row>
    <row r="2689" ht="15" customHeight="1">
      <c r="A2689" t="inlineStr">
        <is>
          <t>A 37890-2025</t>
        </is>
      </c>
      <c r="B2689" s="1" t="n">
        <v>45881.52633101852</v>
      </c>
      <c r="C2689" s="1" t="n">
        <v>45960</v>
      </c>
      <c r="D2689" t="inlineStr">
        <is>
          <t>VÄSTERNORRLANDS LÄN</t>
        </is>
      </c>
      <c r="E2689" t="inlineStr">
        <is>
          <t>ÖRNSKÖLDSVIK</t>
        </is>
      </c>
      <c r="G2689" t="n">
        <v>3.5</v>
      </c>
      <c r="H2689" t="n">
        <v>0</v>
      </c>
      <c r="I2689" t="n">
        <v>0</v>
      </c>
      <c r="J2689" t="n">
        <v>0</v>
      </c>
      <c r="K2689" t="n">
        <v>0</v>
      </c>
      <c r="L2689" t="n">
        <v>0</v>
      </c>
      <c r="M2689" t="n">
        <v>0</v>
      </c>
      <c r="N2689" t="n">
        <v>0</v>
      </c>
      <c r="O2689" t="n">
        <v>0</v>
      </c>
      <c r="P2689" t="n">
        <v>0</v>
      </c>
      <c r="Q2689" t="n">
        <v>0</v>
      </c>
      <c r="R2689" s="2" t="inlineStr"/>
    </row>
    <row r="2690" ht="15" customHeight="1">
      <c r="A2690" t="inlineStr">
        <is>
          <t>A 37986-2025</t>
        </is>
      </c>
      <c r="B2690" s="1" t="n">
        <v>45881</v>
      </c>
      <c r="C2690" s="1" t="n">
        <v>45960</v>
      </c>
      <c r="D2690" t="inlineStr">
        <is>
          <t>VÄSTERNORRLANDS LÄN</t>
        </is>
      </c>
      <c r="E2690" t="inlineStr">
        <is>
          <t>ÖRNSKÖLDSVIK</t>
        </is>
      </c>
      <c r="G2690" t="n">
        <v>2.8</v>
      </c>
      <c r="H2690" t="n">
        <v>0</v>
      </c>
      <c r="I2690" t="n">
        <v>0</v>
      </c>
      <c r="J2690" t="n">
        <v>0</v>
      </c>
      <c r="K2690" t="n">
        <v>0</v>
      </c>
      <c r="L2690" t="n">
        <v>0</v>
      </c>
      <c r="M2690" t="n">
        <v>0</v>
      </c>
      <c r="N2690" t="n">
        <v>0</v>
      </c>
      <c r="O2690" t="n">
        <v>0</v>
      </c>
      <c r="P2690" t="n">
        <v>0</v>
      </c>
      <c r="Q2690" t="n">
        <v>0</v>
      </c>
      <c r="R2690" s="2" t="inlineStr"/>
    </row>
    <row r="2691" ht="15" customHeight="1">
      <c r="A2691" t="inlineStr">
        <is>
          <t>A 37569-2025</t>
        </is>
      </c>
      <c r="B2691" s="1" t="n">
        <v>45880.36773148148</v>
      </c>
      <c r="C2691" s="1" t="n">
        <v>45960</v>
      </c>
      <c r="D2691" t="inlineStr">
        <is>
          <t>VÄSTERNORRLANDS LÄN</t>
        </is>
      </c>
      <c r="E2691" t="inlineStr">
        <is>
          <t>ÖRNSKÖLDSVIK</t>
        </is>
      </c>
      <c r="F2691" t="inlineStr">
        <is>
          <t>Holmen skog AB</t>
        </is>
      </c>
      <c r="G2691" t="n">
        <v>11</v>
      </c>
      <c r="H2691" t="n">
        <v>0</v>
      </c>
      <c r="I2691" t="n">
        <v>0</v>
      </c>
      <c r="J2691" t="n">
        <v>0</v>
      </c>
      <c r="K2691" t="n">
        <v>0</v>
      </c>
      <c r="L2691" t="n">
        <v>0</v>
      </c>
      <c r="M2691" t="n">
        <v>0</v>
      </c>
      <c r="N2691" t="n">
        <v>0</v>
      </c>
      <c r="O2691" t="n">
        <v>0</v>
      </c>
      <c r="P2691" t="n">
        <v>0</v>
      </c>
      <c r="Q2691" t="n">
        <v>0</v>
      </c>
      <c r="R2691" s="2" t="inlineStr"/>
    </row>
    <row r="2692" ht="15" customHeight="1">
      <c r="A2692" t="inlineStr">
        <is>
          <t>A 46105-2025</t>
        </is>
      </c>
      <c r="B2692" s="1" t="n">
        <v>45924.55243055556</v>
      </c>
      <c r="C2692" s="1" t="n">
        <v>45960</v>
      </c>
      <c r="D2692" t="inlineStr">
        <is>
          <t>VÄSTERNORRLANDS LÄN</t>
        </is>
      </c>
      <c r="E2692" t="inlineStr">
        <is>
          <t>ÖRNSKÖLDSVIK</t>
        </is>
      </c>
      <c r="G2692" t="n">
        <v>1.7</v>
      </c>
      <c r="H2692" t="n">
        <v>0</v>
      </c>
      <c r="I2692" t="n">
        <v>0</v>
      </c>
      <c r="J2692" t="n">
        <v>0</v>
      </c>
      <c r="K2692" t="n">
        <v>0</v>
      </c>
      <c r="L2692" t="n">
        <v>0</v>
      </c>
      <c r="M2692" t="n">
        <v>0</v>
      </c>
      <c r="N2692" t="n">
        <v>0</v>
      </c>
      <c r="O2692" t="n">
        <v>0</v>
      </c>
      <c r="P2692" t="n">
        <v>0</v>
      </c>
      <c r="Q2692" t="n">
        <v>0</v>
      </c>
      <c r="R2692" s="2" t="inlineStr"/>
    </row>
    <row r="2693" ht="15" customHeight="1">
      <c r="A2693" t="inlineStr">
        <is>
          <t>A 46137-2025</t>
        </is>
      </c>
      <c r="B2693" s="1" t="n">
        <v>45924.59915509259</v>
      </c>
      <c r="C2693" s="1" t="n">
        <v>45960</v>
      </c>
      <c r="D2693" t="inlineStr">
        <is>
          <t>VÄSTERNORRLANDS LÄN</t>
        </is>
      </c>
      <c r="E2693" t="inlineStr">
        <is>
          <t>ÖRNSKÖLDSVIK</t>
        </is>
      </c>
      <c r="G2693" t="n">
        <v>2.8</v>
      </c>
      <c r="H2693" t="n">
        <v>0</v>
      </c>
      <c r="I2693" t="n">
        <v>0</v>
      </c>
      <c r="J2693" t="n">
        <v>0</v>
      </c>
      <c r="K2693" t="n">
        <v>0</v>
      </c>
      <c r="L2693" t="n">
        <v>0</v>
      </c>
      <c r="M2693" t="n">
        <v>0</v>
      </c>
      <c r="N2693" t="n">
        <v>0</v>
      </c>
      <c r="O2693" t="n">
        <v>0</v>
      </c>
      <c r="P2693" t="n">
        <v>0</v>
      </c>
      <c r="Q2693" t="n">
        <v>0</v>
      </c>
      <c r="R2693" s="2" t="inlineStr"/>
    </row>
    <row r="2694" ht="15" customHeight="1">
      <c r="A2694" t="inlineStr">
        <is>
          <t>A 46322-2025</t>
        </is>
      </c>
      <c r="B2694" s="1" t="n">
        <v>45925.44989583334</v>
      </c>
      <c r="C2694" s="1" t="n">
        <v>45960</v>
      </c>
      <c r="D2694" t="inlineStr">
        <is>
          <t>VÄSTERNORRLANDS LÄN</t>
        </is>
      </c>
      <c r="E2694" t="inlineStr">
        <is>
          <t>ÖRNSKÖLDSVIK</t>
        </is>
      </c>
      <c r="F2694" t="inlineStr">
        <is>
          <t>Holmen skog AB</t>
        </is>
      </c>
      <c r="G2694" t="n">
        <v>3.3</v>
      </c>
      <c r="H2694" t="n">
        <v>0</v>
      </c>
      <c r="I2694" t="n">
        <v>0</v>
      </c>
      <c r="J2694" t="n">
        <v>0</v>
      </c>
      <c r="K2694" t="n">
        <v>0</v>
      </c>
      <c r="L2694" t="n">
        <v>0</v>
      </c>
      <c r="M2694" t="n">
        <v>0</v>
      </c>
      <c r="N2694" t="n">
        <v>0</v>
      </c>
      <c r="O2694" t="n">
        <v>0</v>
      </c>
      <c r="P2694" t="n">
        <v>0</v>
      </c>
      <c r="Q2694" t="n">
        <v>0</v>
      </c>
      <c r="R2694" s="2" t="inlineStr"/>
    </row>
    <row r="2695" ht="15" customHeight="1">
      <c r="A2695" t="inlineStr">
        <is>
          <t>A 46296-2025</t>
        </is>
      </c>
      <c r="B2695" s="1" t="n">
        <v>45925.39752314815</v>
      </c>
      <c r="C2695" s="1" t="n">
        <v>45960</v>
      </c>
      <c r="D2695" t="inlineStr">
        <is>
          <t>VÄSTERNORRLANDS LÄN</t>
        </is>
      </c>
      <c r="E2695" t="inlineStr">
        <is>
          <t>ÖRNSKÖLDSVIK</t>
        </is>
      </c>
      <c r="F2695" t="inlineStr">
        <is>
          <t>Holmen skog AB</t>
        </is>
      </c>
      <c r="G2695" t="n">
        <v>7.2</v>
      </c>
      <c r="H2695" t="n">
        <v>0</v>
      </c>
      <c r="I2695" t="n">
        <v>0</v>
      </c>
      <c r="J2695" t="n">
        <v>0</v>
      </c>
      <c r="K2695" t="n">
        <v>0</v>
      </c>
      <c r="L2695" t="n">
        <v>0</v>
      </c>
      <c r="M2695" t="n">
        <v>0</v>
      </c>
      <c r="N2695" t="n">
        <v>0</v>
      </c>
      <c r="O2695" t="n">
        <v>0</v>
      </c>
      <c r="P2695" t="n">
        <v>0</v>
      </c>
      <c r="Q2695" t="n">
        <v>0</v>
      </c>
      <c r="R2695" s="2" t="inlineStr"/>
    </row>
    <row r="2696" ht="15" customHeight="1">
      <c r="A2696" t="inlineStr">
        <is>
          <t>A 46030-2025</t>
        </is>
      </c>
      <c r="B2696" s="1" t="n">
        <v>45924.44329861111</v>
      </c>
      <c r="C2696" s="1" t="n">
        <v>45960</v>
      </c>
      <c r="D2696" t="inlineStr">
        <is>
          <t>VÄSTERNORRLANDS LÄN</t>
        </is>
      </c>
      <c r="E2696" t="inlineStr">
        <is>
          <t>ÖRNSKÖLDSVIK</t>
        </is>
      </c>
      <c r="F2696" t="inlineStr">
        <is>
          <t>Holmen skog AB</t>
        </is>
      </c>
      <c r="G2696" t="n">
        <v>0.9</v>
      </c>
      <c r="H2696" t="n">
        <v>0</v>
      </c>
      <c r="I2696" t="n">
        <v>0</v>
      </c>
      <c r="J2696" t="n">
        <v>0</v>
      </c>
      <c r="K2696" t="n">
        <v>0</v>
      </c>
      <c r="L2696" t="n">
        <v>0</v>
      </c>
      <c r="M2696" t="n">
        <v>0</v>
      </c>
      <c r="N2696" t="n">
        <v>0</v>
      </c>
      <c r="O2696" t="n">
        <v>0</v>
      </c>
      <c r="P2696" t="n">
        <v>0</v>
      </c>
      <c r="Q2696" t="n">
        <v>0</v>
      </c>
      <c r="R2696" s="2" t="inlineStr"/>
    </row>
    <row r="2697" ht="15" customHeight="1">
      <c r="A2697" t="inlineStr">
        <is>
          <t>A 46048-2025</t>
        </is>
      </c>
      <c r="B2697" s="1" t="n">
        <v>45924</v>
      </c>
      <c r="C2697" s="1" t="n">
        <v>45960</v>
      </c>
      <c r="D2697" t="inlineStr">
        <is>
          <t>VÄSTERNORRLANDS LÄN</t>
        </is>
      </c>
      <c r="E2697" t="inlineStr">
        <is>
          <t>ÖRNSKÖLDSVIK</t>
        </is>
      </c>
      <c r="G2697" t="n">
        <v>3.5</v>
      </c>
      <c r="H2697" t="n">
        <v>0</v>
      </c>
      <c r="I2697" t="n">
        <v>0</v>
      </c>
      <c r="J2697" t="n">
        <v>0</v>
      </c>
      <c r="K2697" t="n">
        <v>0</v>
      </c>
      <c r="L2697" t="n">
        <v>0</v>
      </c>
      <c r="M2697" t="n">
        <v>0</v>
      </c>
      <c r="N2697" t="n">
        <v>0</v>
      </c>
      <c r="O2697" t="n">
        <v>0</v>
      </c>
      <c r="P2697" t="n">
        <v>0</v>
      </c>
      <c r="Q2697" t="n">
        <v>0</v>
      </c>
      <c r="R2697" s="2" t="inlineStr"/>
    </row>
    <row r="2698" ht="15" customHeight="1">
      <c r="A2698" t="inlineStr">
        <is>
          <t>A 46107-2025</t>
        </is>
      </c>
      <c r="B2698" s="1" t="n">
        <v>45924.55260416667</v>
      </c>
      <c r="C2698" s="1" t="n">
        <v>45960</v>
      </c>
      <c r="D2698" t="inlineStr">
        <is>
          <t>VÄSTERNORRLANDS LÄN</t>
        </is>
      </c>
      <c r="E2698" t="inlineStr">
        <is>
          <t>ÖRNSKÖLDSVIK</t>
        </is>
      </c>
      <c r="G2698" t="n">
        <v>12.2</v>
      </c>
      <c r="H2698" t="n">
        <v>0</v>
      </c>
      <c r="I2698" t="n">
        <v>0</v>
      </c>
      <c r="J2698" t="n">
        <v>0</v>
      </c>
      <c r="K2698" t="n">
        <v>0</v>
      </c>
      <c r="L2698" t="n">
        <v>0</v>
      </c>
      <c r="M2698" t="n">
        <v>0</v>
      </c>
      <c r="N2698" t="n">
        <v>0</v>
      </c>
      <c r="O2698" t="n">
        <v>0</v>
      </c>
      <c r="P2698" t="n">
        <v>0</v>
      </c>
      <c r="Q2698" t="n">
        <v>0</v>
      </c>
      <c r="R2698" s="2" t="inlineStr"/>
    </row>
    <row r="2699" ht="15" customHeight="1">
      <c r="A2699" t="inlineStr">
        <is>
          <t>A 46112-2025</t>
        </is>
      </c>
      <c r="B2699" s="1" t="n">
        <v>45924.56881944444</v>
      </c>
      <c r="C2699" s="1" t="n">
        <v>45960</v>
      </c>
      <c r="D2699" t="inlineStr">
        <is>
          <t>VÄSTERNORRLANDS LÄN</t>
        </is>
      </c>
      <c r="E2699" t="inlineStr">
        <is>
          <t>ÖRNSKÖLDSVIK</t>
        </is>
      </c>
      <c r="G2699" t="n">
        <v>1.9</v>
      </c>
      <c r="H2699" t="n">
        <v>0</v>
      </c>
      <c r="I2699" t="n">
        <v>0</v>
      </c>
      <c r="J2699" t="n">
        <v>0</v>
      </c>
      <c r="K2699" t="n">
        <v>0</v>
      </c>
      <c r="L2699" t="n">
        <v>0</v>
      </c>
      <c r="M2699" t="n">
        <v>0</v>
      </c>
      <c r="N2699" t="n">
        <v>0</v>
      </c>
      <c r="O2699" t="n">
        <v>0</v>
      </c>
      <c r="P2699" t="n">
        <v>0</v>
      </c>
      <c r="Q2699" t="n">
        <v>0</v>
      </c>
      <c r="R2699" s="2" t="inlineStr"/>
    </row>
    <row r="2700" ht="15" customHeight="1">
      <c r="A2700" t="inlineStr">
        <is>
          <t>A 37883-2025</t>
        </is>
      </c>
      <c r="B2700" s="1" t="n">
        <v>45881.50258101852</v>
      </c>
      <c r="C2700" s="1" t="n">
        <v>45960</v>
      </c>
      <c r="D2700" t="inlineStr">
        <is>
          <t>VÄSTERNORRLANDS LÄN</t>
        </is>
      </c>
      <c r="E2700" t="inlineStr">
        <is>
          <t>ÖRNSKÖLDSVIK</t>
        </is>
      </c>
      <c r="G2700" t="n">
        <v>6.7</v>
      </c>
      <c r="H2700" t="n">
        <v>0</v>
      </c>
      <c r="I2700" t="n">
        <v>0</v>
      </c>
      <c r="J2700" t="n">
        <v>0</v>
      </c>
      <c r="K2700" t="n">
        <v>0</v>
      </c>
      <c r="L2700" t="n">
        <v>0</v>
      </c>
      <c r="M2700" t="n">
        <v>0</v>
      </c>
      <c r="N2700" t="n">
        <v>0</v>
      </c>
      <c r="O2700" t="n">
        <v>0</v>
      </c>
      <c r="P2700" t="n">
        <v>0</v>
      </c>
      <c r="Q2700" t="n">
        <v>0</v>
      </c>
      <c r="R2700" s="2" t="inlineStr"/>
    </row>
    <row r="2701" ht="15" customHeight="1">
      <c r="A2701" t="inlineStr">
        <is>
          <t>A 37810-2025</t>
        </is>
      </c>
      <c r="B2701" s="1" t="n">
        <v>45881.36994212963</v>
      </c>
      <c r="C2701" s="1" t="n">
        <v>45960</v>
      </c>
      <c r="D2701" t="inlineStr">
        <is>
          <t>VÄSTERNORRLANDS LÄN</t>
        </is>
      </c>
      <c r="E2701" t="inlineStr">
        <is>
          <t>ÖRNSKÖLDSVIK</t>
        </is>
      </c>
      <c r="F2701" t="inlineStr">
        <is>
          <t>Holmen skog AB</t>
        </is>
      </c>
      <c r="G2701" t="n">
        <v>0.8</v>
      </c>
      <c r="H2701" t="n">
        <v>0</v>
      </c>
      <c r="I2701" t="n">
        <v>0</v>
      </c>
      <c r="J2701" t="n">
        <v>0</v>
      </c>
      <c r="K2701" t="n">
        <v>0</v>
      </c>
      <c r="L2701" t="n">
        <v>0</v>
      </c>
      <c r="M2701" t="n">
        <v>0</v>
      </c>
      <c r="N2701" t="n">
        <v>0</v>
      </c>
      <c r="O2701" t="n">
        <v>0</v>
      </c>
      <c r="P2701" t="n">
        <v>0</v>
      </c>
      <c r="Q2701" t="n">
        <v>0</v>
      </c>
      <c r="R2701" s="2" t="inlineStr"/>
    </row>
    <row r="2702" ht="15" customHeight="1">
      <c r="A2702" t="inlineStr">
        <is>
          <t>A 46039-2025</t>
        </is>
      </c>
      <c r="B2702" s="1" t="n">
        <v>45924.44880787037</v>
      </c>
      <c r="C2702" s="1" t="n">
        <v>45960</v>
      </c>
      <c r="D2702" t="inlineStr">
        <is>
          <t>VÄSTERNORRLANDS LÄN</t>
        </is>
      </c>
      <c r="E2702" t="inlineStr">
        <is>
          <t>ÖRNSKÖLDSVIK</t>
        </is>
      </c>
      <c r="G2702" t="n">
        <v>5.7</v>
      </c>
      <c r="H2702" t="n">
        <v>0</v>
      </c>
      <c r="I2702" t="n">
        <v>0</v>
      </c>
      <c r="J2702" t="n">
        <v>0</v>
      </c>
      <c r="K2702" t="n">
        <v>0</v>
      </c>
      <c r="L2702" t="n">
        <v>0</v>
      </c>
      <c r="M2702" t="n">
        <v>0</v>
      </c>
      <c r="N2702" t="n">
        <v>0</v>
      </c>
      <c r="O2702" t="n">
        <v>0</v>
      </c>
      <c r="P2702" t="n">
        <v>0</v>
      </c>
      <c r="Q2702" t="n">
        <v>0</v>
      </c>
      <c r="R2702" s="2" t="inlineStr"/>
    </row>
    <row r="2703" ht="15" customHeight="1">
      <c r="A2703" t="inlineStr">
        <is>
          <t>A 38362-2025</t>
        </is>
      </c>
      <c r="B2703" s="1" t="n">
        <v>45883.53739583334</v>
      </c>
      <c r="C2703" s="1" t="n">
        <v>45960</v>
      </c>
      <c r="D2703" t="inlineStr">
        <is>
          <t>VÄSTERNORRLANDS LÄN</t>
        </is>
      </c>
      <c r="E2703" t="inlineStr">
        <is>
          <t>ÖRNSKÖLDSVIK</t>
        </is>
      </c>
      <c r="F2703" t="inlineStr">
        <is>
          <t>Holmen skog AB</t>
        </is>
      </c>
      <c r="G2703" t="n">
        <v>1.6</v>
      </c>
      <c r="H2703" t="n">
        <v>0</v>
      </c>
      <c r="I2703" t="n">
        <v>0</v>
      </c>
      <c r="J2703" t="n">
        <v>0</v>
      </c>
      <c r="K2703" t="n">
        <v>0</v>
      </c>
      <c r="L2703" t="n">
        <v>0</v>
      </c>
      <c r="M2703" t="n">
        <v>0</v>
      </c>
      <c r="N2703" t="n">
        <v>0</v>
      </c>
      <c r="O2703" t="n">
        <v>0</v>
      </c>
      <c r="P2703" t="n">
        <v>0</v>
      </c>
      <c r="Q2703" t="n">
        <v>0</v>
      </c>
      <c r="R2703" s="2" t="inlineStr"/>
    </row>
    <row r="2704" ht="15" customHeight="1">
      <c r="A2704" t="inlineStr">
        <is>
          <t>A 38364-2025</t>
        </is>
      </c>
      <c r="B2704" s="1" t="n">
        <v>45883.54486111111</v>
      </c>
      <c r="C2704" s="1" t="n">
        <v>45960</v>
      </c>
      <c r="D2704" t="inlineStr">
        <is>
          <t>VÄSTERNORRLANDS LÄN</t>
        </is>
      </c>
      <c r="E2704" t="inlineStr">
        <is>
          <t>ÖRNSKÖLDSVIK</t>
        </is>
      </c>
      <c r="F2704" t="inlineStr">
        <is>
          <t>Holmen skog AB</t>
        </is>
      </c>
      <c r="G2704" t="n">
        <v>1.5</v>
      </c>
      <c r="H2704" t="n">
        <v>0</v>
      </c>
      <c r="I2704" t="n">
        <v>0</v>
      </c>
      <c r="J2704" t="n">
        <v>0</v>
      </c>
      <c r="K2704" t="n">
        <v>0</v>
      </c>
      <c r="L2704" t="n">
        <v>0</v>
      </c>
      <c r="M2704" t="n">
        <v>0</v>
      </c>
      <c r="N2704" t="n">
        <v>0</v>
      </c>
      <c r="O2704" t="n">
        <v>0</v>
      </c>
      <c r="P2704" t="n">
        <v>0</v>
      </c>
      <c r="Q2704" t="n">
        <v>0</v>
      </c>
      <c r="R2704" s="2" t="inlineStr"/>
    </row>
    <row r="2705" ht="15" customHeight="1">
      <c r="A2705" t="inlineStr">
        <is>
          <t>A 38421-2025</t>
        </is>
      </c>
      <c r="B2705" s="1" t="n">
        <v>45883.63168981481</v>
      </c>
      <c r="C2705" s="1" t="n">
        <v>45960</v>
      </c>
      <c r="D2705" t="inlineStr">
        <is>
          <t>VÄSTERNORRLANDS LÄN</t>
        </is>
      </c>
      <c r="E2705" t="inlineStr">
        <is>
          <t>ÖRNSKÖLDSVIK</t>
        </is>
      </c>
      <c r="F2705" t="inlineStr">
        <is>
          <t>Holmen skog AB</t>
        </is>
      </c>
      <c r="G2705" t="n">
        <v>15</v>
      </c>
      <c r="H2705" t="n">
        <v>0</v>
      </c>
      <c r="I2705" t="n">
        <v>0</v>
      </c>
      <c r="J2705" t="n">
        <v>0</v>
      </c>
      <c r="K2705" t="n">
        <v>0</v>
      </c>
      <c r="L2705" t="n">
        <v>0</v>
      </c>
      <c r="M2705" t="n">
        <v>0</v>
      </c>
      <c r="N2705" t="n">
        <v>0</v>
      </c>
      <c r="O2705" t="n">
        <v>0</v>
      </c>
      <c r="P2705" t="n">
        <v>0</v>
      </c>
      <c r="Q2705" t="n">
        <v>0</v>
      </c>
      <c r="R2705" s="2" t="inlineStr"/>
    </row>
    <row r="2706" ht="15" customHeight="1">
      <c r="A2706" t="inlineStr">
        <is>
          <t>A 38436-2025</t>
        </is>
      </c>
      <c r="B2706" s="1" t="n">
        <v>45883.6427662037</v>
      </c>
      <c r="C2706" s="1" t="n">
        <v>45960</v>
      </c>
      <c r="D2706" t="inlineStr">
        <is>
          <t>VÄSTERNORRLANDS LÄN</t>
        </is>
      </c>
      <c r="E2706" t="inlineStr">
        <is>
          <t>ÖRNSKÖLDSVIK</t>
        </is>
      </c>
      <c r="F2706" t="inlineStr">
        <is>
          <t>Holmen skog AB</t>
        </is>
      </c>
      <c r="G2706" t="n">
        <v>6.7</v>
      </c>
      <c r="H2706" t="n">
        <v>0</v>
      </c>
      <c r="I2706" t="n">
        <v>0</v>
      </c>
      <c r="J2706" t="n">
        <v>0</v>
      </c>
      <c r="K2706" t="n">
        <v>0</v>
      </c>
      <c r="L2706" t="n">
        <v>0</v>
      </c>
      <c r="M2706" t="n">
        <v>0</v>
      </c>
      <c r="N2706" t="n">
        <v>0</v>
      </c>
      <c r="O2706" t="n">
        <v>0</v>
      </c>
      <c r="P2706" t="n">
        <v>0</v>
      </c>
      <c r="Q2706" t="n">
        <v>0</v>
      </c>
      <c r="R2706" s="2" t="inlineStr"/>
    </row>
    <row r="2707" ht="15" customHeight="1">
      <c r="A2707" t="inlineStr">
        <is>
          <t>A 38053-2025</t>
        </is>
      </c>
      <c r="B2707" s="1" t="n">
        <v>45882.40902777778</v>
      </c>
      <c r="C2707" s="1" t="n">
        <v>45960</v>
      </c>
      <c r="D2707" t="inlineStr">
        <is>
          <t>VÄSTERNORRLANDS LÄN</t>
        </is>
      </c>
      <c r="E2707" t="inlineStr">
        <is>
          <t>ÖRNSKÖLDSVIK</t>
        </is>
      </c>
      <c r="G2707" t="n">
        <v>8.699999999999999</v>
      </c>
      <c r="H2707" t="n">
        <v>0</v>
      </c>
      <c r="I2707" t="n">
        <v>0</v>
      </c>
      <c r="J2707" t="n">
        <v>0</v>
      </c>
      <c r="K2707" t="n">
        <v>0</v>
      </c>
      <c r="L2707" t="n">
        <v>0</v>
      </c>
      <c r="M2707" t="n">
        <v>0</v>
      </c>
      <c r="N2707" t="n">
        <v>0</v>
      </c>
      <c r="O2707" t="n">
        <v>0</v>
      </c>
      <c r="P2707" t="n">
        <v>0</v>
      </c>
      <c r="Q2707" t="n">
        <v>0</v>
      </c>
      <c r="R2707" s="2" t="inlineStr"/>
    </row>
    <row r="2708" ht="15" customHeight="1">
      <c r="A2708" t="inlineStr">
        <is>
          <t>A 46082-2025</t>
        </is>
      </c>
      <c r="B2708" s="1" t="n">
        <v>45924.51133101852</v>
      </c>
      <c r="C2708" s="1" t="n">
        <v>45960</v>
      </c>
      <c r="D2708" t="inlineStr">
        <is>
          <t>VÄSTERNORRLANDS LÄN</t>
        </is>
      </c>
      <c r="E2708" t="inlineStr">
        <is>
          <t>ÖRNSKÖLDSVIK</t>
        </is>
      </c>
      <c r="G2708" t="n">
        <v>2</v>
      </c>
      <c r="H2708" t="n">
        <v>0</v>
      </c>
      <c r="I2708" t="n">
        <v>0</v>
      </c>
      <c r="J2708" t="n">
        <v>0</v>
      </c>
      <c r="K2708" t="n">
        <v>0</v>
      </c>
      <c r="L2708" t="n">
        <v>0</v>
      </c>
      <c r="M2708" t="n">
        <v>0</v>
      </c>
      <c r="N2708" t="n">
        <v>0</v>
      </c>
      <c r="O2708" t="n">
        <v>0</v>
      </c>
      <c r="P2708" t="n">
        <v>0</v>
      </c>
      <c r="Q2708" t="n">
        <v>0</v>
      </c>
      <c r="R2708" s="2" t="inlineStr"/>
    </row>
    <row r="2709" ht="15" customHeight="1">
      <c r="A2709" t="inlineStr">
        <is>
          <t>A 38395-2025</t>
        </is>
      </c>
      <c r="B2709" s="1" t="n">
        <v>45883.5769212963</v>
      </c>
      <c r="C2709" s="1" t="n">
        <v>45960</v>
      </c>
      <c r="D2709" t="inlineStr">
        <is>
          <t>VÄSTERNORRLANDS LÄN</t>
        </is>
      </c>
      <c r="E2709" t="inlineStr">
        <is>
          <t>ÖRNSKÖLDSVIK</t>
        </is>
      </c>
      <c r="F2709" t="inlineStr">
        <is>
          <t>Holmen skog AB</t>
        </is>
      </c>
      <c r="G2709" t="n">
        <v>3.5</v>
      </c>
      <c r="H2709" t="n">
        <v>0</v>
      </c>
      <c r="I2709" t="n">
        <v>0</v>
      </c>
      <c r="J2709" t="n">
        <v>0</v>
      </c>
      <c r="K2709" t="n">
        <v>0</v>
      </c>
      <c r="L2709" t="n">
        <v>0</v>
      </c>
      <c r="M2709" t="n">
        <v>0</v>
      </c>
      <c r="N2709" t="n">
        <v>0</v>
      </c>
      <c r="O2709" t="n">
        <v>0</v>
      </c>
      <c r="P2709" t="n">
        <v>0</v>
      </c>
      <c r="Q2709" t="n">
        <v>0</v>
      </c>
      <c r="R2709" s="2" t="inlineStr"/>
    </row>
    <row r="2710" ht="15" customHeight="1">
      <c r="A2710" t="inlineStr">
        <is>
          <t>A 46130-2025</t>
        </is>
      </c>
      <c r="B2710" s="1" t="n">
        <v>45924.59452546296</v>
      </c>
      <c r="C2710" s="1" t="n">
        <v>45960</v>
      </c>
      <c r="D2710" t="inlineStr">
        <is>
          <t>VÄSTERNORRLANDS LÄN</t>
        </is>
      </c>
      <c r="E2710" t="inlineStr">
        <is>
          <t>ÖRNSKÖLDSVIK</t>
        </is>
      </c>
      <c r="F2710" t="inlineStr">
        <is>
          <t>SCA</t>
        </is>
      </c>
      <c r="G2710" t="n">
        <v>2.4</v>
      </c>
      <c r="H2710" t="n">
        <v>0</v>
      </c>
      <c r="I2710" t="n">
        <v>0</v>
      </c>
      <c r="J2710" t="n">
        <v>0</v>
      </c>
      <c r="K2710" t="n">
        <v>0</v>
      </c>
      <c r="L2710" t="n">
        <v>0</v>
      </c>
      <c r="M2710" t="n">
        <v>0</v>
      </c>
      <c r="N2710" t="n">
        <v>0</v>
      </c>
      <c r="O2710" t="n">
        <v>0</v>
      </c>
      <c r="P2710" t="n">
        <v>0</v>
      </c>
      <c r="Q2710" t="n">
        <v>0</v>
      </c>
      <c r="R2710" s="2" t="inlineStr"/>
    </row>
    <row r="2711" ht="15" customHeight="1">
      <c r="A2711" t="inlineStr">
        <is>
          <t>A 38038-2025</t>
        </is>
      </c>
      <c r="B2711" s="1" t="n">
        <v>45882.37533564815</v>
      </c>
      <c r="C2711" s="1" t="n">
        <v>45960</v>
      </c>
      <c r="D2711" t="inlineStr">
        <is>
          <t>VÄSTERNORRLANDS LÄN</t>
        </is>
      </c>
      <c r="E2711" t="inlineStr">
        <is>
          <t>ÖRNSKÖLDSVIK</t>
        </is>
      </c>
      <c r="F2711" t="inlineStr">
        <is>
          <t>Holmen skog AB</t>
        </is>
      </c>
      <c r="G2711" t="n">
        <v>1.7</v>
      </c>
      <c r="H2711" t="n">
        <v>0</v>
      </c>
      <c r="I2711" t="n">
        <v>0</v>
      </c>
      <c r="J2711" t="n">
        <v>0</v>
      </c>
      <c r="K2711" t="n">
        <v>0</v>
      </c>
      <c r="L2711" t="n">
        <v>0</v>
      </c>
      <c r="M2711" t="n">
        <v>0</v>
      </c>
      <c r="N2711" t="n">
        <v>0</v>
      </c>
      <c r="O2711" t="n">
        <v>0</v>
      </c>
      <c r="P2711" t="n">
        <v>0</v>
      </c>
      <c r="Q2711" t="n">
        <v>0</v>
      </c>
      <c r="R2711" s="2" t="inlineStr"/>
    </row>
    <row r="2712" ht="15" customHeight="1">
      <c r="A2712" t="inlineStr">
        <is>
          <t>A 38284-2025</t>
        </is>
      </c>
      <c r="B2712" s="1" t="n">
        <v>45883.4275</v>
      </c>
      <c r="C2712" s="1" t="n">
        <v>45960</v>
      </c>
      <c r="D2712" t="inlineStr">
        <is>
          <t>VÄSTERNORRLANDS LÄN</t>
        </is>
      </c>
      <c r="E2712" t="inlineStr">
        <is>
          <t>ÖRNSKÖLDSVIK</t>
        </is>
      </c>
      <c r="G2712" t="n">
        <v>4.8</v>
      </c>
      <c r="H2712" t="n">
        <v>0</v>
      </c>
      <c r="I2712" t="n">
        <v>0</v>
      </c>
      <c r="J2712" t="n">
        <v>0</v>
      </c>
      <c r="K2712" t="n">
        <v>0</v>
      </c>
      <c r="L2712" t="n">
        <v>0</v>
      </c>
      <c r="M2712" t="n">
        <v>0</v>
      </c>
      <c r="N2712" t="n">
        <v>0</v>
      </c>
      <c r="O2712" t="n">
        <v>0</v>
      </c>
      <c r="P2712" t="n">
        <v>0</v>
      </c>
      <c r="Q2712" t="n">
        <v>0</v>
      </c>
      <c r="R2712" s="2" t="inlineStr"/>
    </row>
    <row r="2713" ht="15" customHeight="1">
      <c r="A2713" t="inlineStr">
        <is>
          <t>A 45979-2025</t>
        </is>
      </c>
      <c r="B2713" s="1" t="n">
        <v>45924.37559027778</v>
      </c>
      <c r="C2713" s="1" t="n">
        <v>45960</v>
      </c>
      <c r="D2713" t="inlineStr">
        <is>
          <t>VÄSTERNORRLANDS LÄN</t>
        </is>
      </c>
      <c r="E2713" t="inlineStr">
        <is>
          <t>ÖRNSKÖLDSVIK</t>
        </is>
      </c>
      <c r="G2713" t="n">
        <v>1.5</v>
      </c>
      <c r="H2713" t="n">
        <v>0</v>
      </c>
      <c r="I2713" t="n">
        <v>0</v>
      </c>
      <c r="J2713" t="n">
        <v>0</v>
      </c>
      <c r="K2713" t="n">
        <v>0</v>
      </c>
      <c r="L2713" t="n">
        <v>0</v>
      </c>
      <c r="M2713" t="n">
        <v>0</v>
      </c>
      <c r="N2713" t="n">
        <v>0</v>
      </c>
      <c r="O2713" t="n">
        <v>0</v>
      </c>
      <c r="P2713" t="n">
        <v>0</v>
      </c>
      <c r="Q2713" t="n">
        <v>0</v>
      </c>
      <c r="R2713" s="2" t="inlineStr"/>
    </row>
    <row r="2714" ht="15" customHeight="1">
      <c r="A2714" t="inlineStr">
        <is>
          <t>A 46068-2025</t>
        </is>
      </c>
      <c r="B2714" s="1" t="n">
        <v>45924.48935185185</v>
      </c>
      <c r="C2714" s="1" t="n">
        <v>45960</v>
      </c>
      <c r="D2714" t="inlineStr">
        <is>
          <t>VÄSTERNORRLANDS LÄN</t>
        </is>
      </c>
      <c r="E2714" t="inlineStr">
        <is>
          <t>ÖRNSKÖLDSVIK</t>
        </is>
      </c>
      <c r="G2714" t="n">
        <v>3.5</v>
      </c>
      <c r="H2714" t="n">
        <v>0</v>
      </c>
      <c r="I2714" t="n">
        <v>0</v>
      </c>
      <c r="J2714" t="n">
        <v>0</v>
      </c>
      <c r="K2714" t="n">
        <v>0</v>
      </c>
      <c r="L2714" t="n">
        <v>0</v>
      </c>
      <c r="M2714" t="n">
        <v>0</v>
      </c>
      <c r="N2714" t="n">
        <v>0</v>
      </c>
      <c r="O2714" t="n">
        <v>0</v>
      </c>
      <c r="P2714" t="n">
        <v>0</v>
      </c>
      <c r="Q2714" t="n">
        <v>0</v>
      </c>
      <c r="R2714" s="2" t="inlineStr"/>
    </row>
    <row r="2715" ht="15" customHeight="1">
      <c r="A2715" t="inlineStr">
        <is>
          <t>A 46424-2025</t>
        </is>
      </c>
      <c r="B2715" s="1" t="n">
        <v>45925.60076388889</v>
      </c>
      <c r="C2715" s="1" t="n">
        <v>45960</v>
      </c>
      <c r="D2715" t="inlineStr">
        <is>
          <t>VÄSTERNORRLANDS LÄN</t>
        </is>
      </c>
      <c r="E2715" t="inlineStr">
        <is>
          <t>ÖRNSKÖLDSVIK</t>
        </is>
      </c>
      <c r="F2715" t="inlineStr">
        <is>
          <t>Holmen skog AB</t>
        </is>
      </c>
      <c r="G2715" t="n">
        <v>3.3</v>
      </c>
      <c r="H2715" t="n">
        <v>0</v>
      </c>
      <c r="I2715" t="n">
        <v>0</v>
      </c>
      <c r="J2715" t="n">
        <v>0</v>
      </c>
      <c r="K2715" t="n">
        <v>0</v>
      </c>
      <c r="L2715" t="n">
        <v>0</v>
      </c>
      <c r="M2715" t="n">
        <v>0</v>
      </c>
      <c r="N2715" t="n">
        <v>0</v>
      </c>
      <c r="O2715" t="n">
        <v>0</v>
      </c>
      <c r="P2715" t="n">
        <v>0</v>
      </c>
      <c r="Q2715" t="n">
        <v>0</v>
      </c>
      <c r="R2715" s="2" t="inlineStr"/>
    </row>
    <row r="2716" ht="15" customHeight="1">
      <c r="A2716" t="inlineStr">
        <is>
          <t>A 45975-2025</t>
        </is>
      </c>
      <c r="B2716" s="1" t="n">
        <v>45924.36947916666</v>
      </c>
      <c r="C2716" s="1" t="n">
        <v>45960</v>
      </c>
      <c r="D2716" t="inlineStr">
        <is>
          <t>VÄSTERNORRLANDS LÄN</t>
        </is>
      </c>
      <c r="E2716" t="inlineStr">
        <is>
          <t>ÖRNSKÖLDSVIK</t>
        </is>
      </c>
      <c r="G2716" t="n">
        <v>1</v>
      </c>
      <c r="H2716" t="n">
        <v>0</v>
      </c>
      <c r="I2716" t="n">
        <v>0</v>
      </c>
      <c r="J2716" t="n">
        <v>0</v>
      </c>
      <c r="K2716" t="n">
        <v>0</v>
      </c>
      <c r="L2716" t="n">
        <v>0</v>
      </c>
      <c r="M2716" t="n">
        <v>0</v>
      </c>
      <c r="N2716" t="n">
        <v>0</v>
      </c>
      <c r="O2716" t="n">
        <v>0</v>
      </c>
      <c r="P2716" t="n">
        <v>0</v>
      </c>
      <c r="Q2716" t="n">
        <v>0</v>
      </c>
      <c r="R2716" s="2" t="inlineStr"/>
    </row>
    <row r="2717" ht="15" customHeight="1">
      <c r="A2717" t="inlineStr">
        <is>
          <t>A 46038-2025</t>
        </is>
      </c>
      <c r="B2717" s="1" t="n">
        <v>45924.44872685185</v>
      </c>
      <c r="C2717" s="1" t="n">
        <v>45960</v>
      </c>
      <c r="D2717" t="inlineStr">
        <is>
          <t>VÄSTERNORRLANDS LÄN</t>
        </is>
      </c>
      <c r="E2717" t="inlineStr">
        <is>
          <t>ÖRNSKÖLDSVIK</t>
        </is>
      </c>
      <c r="G2717" t="n">
        <v>6.3</v>
      </c>
      <c r="H2717" t="n">
        <v>0</v>
      </c>
      <c r="I2717" t="n">
        <v>0</v>
      </c>
      <c r="J2717" t="n">
        <v>0</v>
      </c>
      <c r="K2717" t="n">
        <v>0</v>
      </c>
      <c r="L2717" t="n">
        <v>0</v>
      </c>
      <c r="M2717" t="n">
        <v>0</v>
      </c>
      <c r="N2717" t="n">
        <v>0</v>
      </c>
      <c r="O2717" t="n">
        <v>0</v>
      </c>
      <c r="P2717" t="n">
        <v>0</v>
      </c>
      <c r="Q2717" t="n">
        <v>0</v>
      </c>
      <c r="R2717" s="2" t="inlineStr"/>
    </row>
    <row r="2718" ht="15" customHeight="1">
      <c r="A2718" t="inlineStr">
        <is>
          <t>A 46146-2025</t>
        </is>
      </c>
      <c r="B2718" s="1" t="n">
        <v>45924.60825231481</v>
      </c>
      <c r="C2718" s="1" t="n">
        <v>45960</v>
      </c>
      <c r="D2718" t="inlineStr">
        <is>
          <t>VÄSTERNORRLANDS LÄN</t>
        </is>
      </c>
      <c r="E2718" t="inlineStr">
        <is>
          <t>ÖRNSKÖLDSVIK</t>
        </is>
      </c>
      <c r="F2718" t="inlineStr">
        <is>
          <t>Holmen skog AB</t>
        </is>
      </c>
      <c r="G2718" t="n">
        <v>28.7</v>
      </c>
      <c r="H2718" t="n">
        <v>0</v>
      </c>
      <c r="I2718" t="n">
        <v>0</v>
      </c>
      <c r="J2718" t="n">
        <v>0</v>
      </c>
      <c r="K2718" t="n">
        <v>0</v>
      </c>
      <c r="L2718" t="n">
        <v>0</v>
      </c>
      <c r="M2718" t="n">
        <v>0</v>
      </c>
      <c r="N2718" t="n">
        <v>0</v>
      </c>
      <c r="O2718" t="n">
        <v>0</v>
      </c>
      <c r="P2718" t="n">
        <v>0</v>
      </c>
      <c r="Q2718" t="n">
        <v>0</v>
      </c>
      <c r="R2718" s="2" t="inlineStr"/>
    </row>
    <row r="2719" ht="15" customHeight="1">
      <c r="A2719" t="inlineStr">
        <is>
          <t>A 38419-2025</t>
        </is>
      </c>
      <c r="B2719" s="1" t="n">
        <v>45883.6212962963</v>
      </c>
      <c r="C2719" s="1" t="n">
        <v>45960</v>
      </c>
      <c r="D2719" t="inlineStr">
        <is>
          <t>VÄSTERNORRLANDS LÄN</t>
        </is>
      </c>
      <c r="E2719" t="inlineStr">
        <is>
          <t>ÖRNSKÖLDSVIK</t>
        </is>
      </c>
      <c r="F2719" t="inlineStr">
        <is>
          <t>Holmen skog AB</t>
        </is>
      </c>
      <c r="G2719" t="n">
        <v>0.7</v>
      </c>
      <c r="H2719" t="n">
        <v>0</v>
      </c>
      <c r="I2719" t="n">
        <v>0</v>
      </c>
      <c r="J2719" t="n">
        <v>0</v>
      </c>
      <c r="K2719" t="n">
        <v>0</v>
      </c>
      <c r="L2719" t="n">
        <v>0</v>
      </c>
      <c r="M2719" t="n">
        <v>0</v>
      </c>
      <c r="N2719" t="n">
        <v>0</v>
      </c>
      <c r="O2719" t="n">
        <v>0</v>
      </c>
      <c r="P2719" t="n">
        <v>0</v>
      </c>
      <c r="Q2719" t="n">
        <v>0</v>
      </c>
      <c r="R2719" s="2" t="inlineStr"/>
    </row>
    <row r="2720" ht="15" customHeight="1">
      <c r="A2720" t="inlineStr">
        <is>
          <t>A 46129-2025</t>
        </is>
      </c>
      <c r="B2720" s="1" t="n">
        <v>45924.59431712963</v>
      </c>
      <c r="C2720" s="1" t="n">
        <v>45960</v>
      </c>
      <c r="D2720" t="inlineStr">
        <is>
          <t>VÄSTERNORRLANDS LÄN</t>
        </is>
      </c>
      <c r="E2720" t="inlineStr">
        <is>
          <t>ÖRNSKÖLDSVIK</t>
        </is>
      </c>
      <c r="F2720" t="inlineStr">
        <is>
          <t>SCA</t>
        </is>
      </c>
      <c r="G2720" t="n">
        <v>8.9</v>
      </c>
      <c r="H2720" t="n">
        <v>0</v>
      </c>
      <c r="I2720" t="n">
        <v>0</v>
      </c>
      <c r="J2720" t="n">
        <v>0</v>
      </c>
      <c r="K2720" t="n">
        <v>0</v>
      </c>
      <c r="L2720" t="n">
        <v>0</v>
      </c>
      <c r="M2720" t="n">
        <v>0</v>
      </c>
      <c r="N2720" t="n">
        <v>0</v>
      </c>
      <c r="O2720" t="n">
        <v>0</v>
      </c>
      <c r="P2720" t="n">
        <v>0</v>
      </c>
      <c r="Q2720" t="n">
        <v>0</v>
      </c>
      <c r="R2720" s="2" t="inlineStr"/>
    </row>
    <row r="2721" ht="15" customHeight="1">
      <c r="A2721" t="inlineStr">
        <is>
          <t>A 38438-2025</t>
        </is>
      </c>
      <c r="B2721" s="1" t="n">
        <v>45883</v>
      </c>
      <c r="C2721" s="1" t="n">
        <v>45960</v>
      </c>
      <c r="D2721" t="inlineStr">
        <is>
          <t>VÄSTERNORRLANDS LÄN</t>
        </is>
      </c>
      <c r="E2721" t="inlineStr">
        <is>
          <t>ÖRNSKÖLDSVIK</t>
        </is>
      </c>
      <c r="G2721" t="n">
        <v>6.2</v>
      </c>
      <c r="H2721" t="n">
        <v>0</v>
      </c>
      <c r="I2721" t="n">
        <v>0</v>
      </c>
      <c r="J2721" t="n">
        <v>0</v>
      </c>
      <c r="K2721" t="n">
        <v>0</v>
      </c>
      <c r="L2721" t="n">
        <v>0</v>
      </c>
      <c r="M2721" t="n">
        <v>0</v>
      </c>
      <c r="N2721" t="n">
        <v>0</v>
      </c>
      <c r="O2721" t="n">
        <v>0</v>
      </c>
      <c r="P2721" t="n">
        <v>0</v>
      </c>
      <c r="Q2721" t="n">
        <v>0</v>
      </c>
      <c r="R2721" s="2" t="inlineStr"/>
    </row>
    <row r="2722" ht="15" customHeight="1">
      <c r="A2722" t="inlineStr">
        <is>
          <t>A 38254-2025</t>
        </is>
      </c>
      <c r="B2722" s="1" t="n">
        <v>45883.37956018518</v>
      </c>
      <c r="C2722" s="1" t="n">
        <v>45960</v>
      </c>
      <c r="D2722" t="inlineStr">
        <is>
          <t>VÄSTERNORRLANDS LÄN</t>
        </is>
      </c>
      <c r="E2722" t="inlineStr">
        <is>
          <t>ÖRNSKÖLDSVIK</t>
        </is>
      </c>
      <c r="G2722" t="n">
        <v>2.5</v>
      </c>
      <c r="H2722" t="n">
        <v>0</v>
      </c>
      <c r="I2722" t="n">
        <v>0</v>
      </c>
      <c r="J2722" t="n">
        <v>0</v>
      </c>
      <c r="K2722" t="n">
        <v>0</v>
      </c>
      <c r="L2722" t="n">
        <v>0</v>
      </c>
      <c r="M2722" t="n">
        <v>0</v>
      </c>
      <c r="N2722" t="n">
        <v>0</v>
      </c>
      <c r="O2722" t="n">
        <v>0</v>
      </c>
      <c r="P2722" t="n">
        <v>0</v>
      </c>
      <c r="Q2722" t="n">
        <v>0</v>
      </c>
      <c r="R2722" s="2" t="inlineStr"/>
    </row>
    <row r="2723" ht="15" customHeight="1">
      <c r="A2723" t="inlineStr">
        <is>
          <t>A 38150-2025</t>
        </is>
      </c>
      <c r="B2723" s="1" t="n">
        <v>45882.59444444445</v>
      </c>
      <c r="C2723" s="1" t="n">
        <v>45960</v>
      </c>
      <c r="D2723" t="inlineStr">
        <is>
          <t>VÄSTERNORRLANDS LÄN</t>
        </is>
      </c>
      <c r="E2723" t="inlineStr">
        <is>
          <t>ÖRNSKÖLDSVIK</t>
        </is>
      </c>
      <c r="F2723" t="inlineStr">
        <is>
          <t>SCA</t>
        </is>
      </c>
      <c r="G2723" t="n">
        <v>0.9</v>
      </c>
      <c r="H2723" t="n">
        <v>0</v>
      </c>
      <c r="I2723" t="n">
        <v>0</v>
      </c>
      <c r="J2723" t="n">
        <v>0</v>
      </c>
      <c r="K2723" t="n">
        <v>0</v>
      </c>
      <c r="L2723" t="n">
        <v>0</v>
      </c>
      <c r="M2723" t="n">
        <v>0</v>
      </c>
      <c r="N2723" t="n">
        <v>0</v>
      </c>
      <c r="O2723" t="n">
        <v>0</v>
      </c>
      <c r="P2723" t="n">
        <v>0</v>
      </c>
      <c r="Q2723" t="n">
        <v>0</v>
      </c>
      <c r="R2723" s="2" t="inlineStr"/>
    </row>
    <row r="2724" ht="15" customHeight="1">
      <c r="A2724" t="inlineStr">
        <is>
          <t>A 38039-2025</t>
        </is>
      </c>
      <c r="B2724" s="1" t="n">
        <v>45882.3791087963</v>
      </c>
      <c r="C2724" s="1" t="n">
        <v>45960</v>
      </c>
      <c r="D2724" t="inlineStr">
        <is>
          <t>VÄSTERNORRLANDS LÄN</t>
        </is>
      </c>
      <c r="E2724" t="inlineStr">
        <is>
          <t>ÖRNSKÖLDSVIK</t>
        </is>
      </c>
      <c r="G2724" t="n">
        <v>1.4</v>
      </c>
      <c r="H2724" t="n">
        <v>0</v>
      </c>
      <c r="I2724" t="n">
        <v>0</v>
      </c>
      <c r="J2724" t="n">
        <v>0</v>
      </c>
      <c r="K2724" t="n">
        <v>0</v>
      </c>
      <c r="L2724" t="n">
        <v>0</v>
      </c>
      <c r="M2724" t="n">
        <v>0</v>
      </c>
      <c r="N2724" t="n">
        <v>0</v>
      </c>
      <c r="O2724" t="n">
        <v>0</v>
      </c>
      <c r="P2724" t="n">
        <v>0</v>
      </c>
      <c r="Q2724" t="n">
        <v>0</v>
      </c>
      <c r="R2724" s="2" t="inlineStr"/>
    </row>
    <row r="2725" ht="15" customHeight="1">
      <c r="A2725" t="inlineStr">
        <is>
          <t>A 46441-2025</t>
        </is>
      </c>
      <c r="B2725" s="1" t="n">
        <v>45925.64233796296</v>
      </c>
      <c r="C2725" s="1" t="n">
        <v>45960</v>
      </c>
      <c r="D2725" t="inlineStr">
        <is>
          <t>VÄSTERNORRLANDS LÄN</t>
        </is>
      </c>
      <c r="E2725" t="inlineStr">
        <is>
          <t>ÖRNSKÖLDSVIK</t>
        </is>
      </c>
      <c r="F2725" t="inlineStr">
        <is>
          <t>Holmen skog AB</t>
        </is>
      </c>
      <c r="G2725" t="n">
        <v>2.7</v>
      </c>
      <c r="H2725" t="n">
        <v>0</v>
      </c>
      <c r="I2725" t="n">
        <v>0</v>
      </c>
      <c r="J2725" t="n">
        <v>0</v>
      </c>
      <c r="K2725" t="n">
        <v>0</v>
      </c>
      <c r="L2725" t="n">
        <v>0</v>
      </c>
      <c r="M2725" t="n">
        <v>0</v>
      </c>
      <c r="N2725" t="n">
        <v>0</v>
      </c>
      <c r="O2725" t="n">
        <v>0</v>
      </c>
      <c r="P2725" t="n">
        <v>0</v>
      </c>
      <c r="Q2725" t="n">
        <v>0</v>
      </c>
      <c r="R2725" s="2" t="inlineStr"/>
    </row>
    <row r="2726" ht="15" customHeight="1">
      <c r="A2726" t="inlineStr">
        <is>
          <t>A 46264-2025</t>
        </is>
      </c>
      <c r="B2726" s="1" t="n">
        <v>45925.36289351852</v>
      </c>
      <c r="C2726" s="1" t="n">
        <v>45960</v>
      </c>
      <c r="D2726" t="inlineStr">
        <is>
          <t>VÄSTERNORRLANDS LÄN</t>
        </is>
      </c>
      <c r="E2726" t="inlineStr">
        <is>
          <t>ÖRNSKÖLDSVIK</t>
        </is>
      </c>
      <c r="F2726" t="inlineStr">
        <is>
          <t>Holmen skog AB</t>
        </is>
      </c>
      <c r="G2726" t="n">
        <v>2</v>
      </c>
      <c r="H2726" t="n">
        <v>0</v>
      </c>
      <c r="I2726" t="n">
        <v>0</v>
      </c>
      <c r="J2726" t="n">
        <v>0</v>
      </c>
      <c r="K2726" t="n">
        <v>0</v>
      </c>
      <c r="L2726" t="n">
        <v>0</v>
      </c>
      <c r="M2726" t="n">
        <v>0</v>
      </c>
      <c r="N2726" t="n">
        <v>0</v>
      </c>
      <c r="O2726" t="n">
        <v>0</v>
      </c>
      <c r="P2726" t="n">
        <v>0</v>
      </c>
      <c r="Q2726" t="n">
        <v>0</v>
      </c>
      <c r="R2726" s="2" t="inlineStr"/>
    </row>
    <row r="2727" ht="15" customHeight="1">
      <c r="A2727" t="inlineStr">
        <is>
          <t>A 46066-2025</t>
        </is>
      </c>
      <c r="B2727" s="1" t="n">
        <v>45924.48576388889</v>
      </c>
      <c r="C2727" s="1" t="n">
        <v>45960</v>
      </c>
      <c r="D2727" t="inlineStr">
        <is>
          <t>VÄSTERNORRLANDS LÄN</t>
        </is>
      </c>
      <c r="E2727" t="inlineStr">
        <is>
          <t>ÖRNSKÖLDSVIK</t>
        </is>
      </c>
      <c r="F2727" t="inlineStr">
        <is>
          <t>Holmen skog AB</t>
        </is>
      </c>
      <c r="G2727" t="n">
        <v>17.2</v>
      </c>
      <c r="H2727" t="n">
        <v>0</v>
      </c>
      <c r="I2727" t="n">
        <v>0</v>
      </c>
      <c r="J2727" t="n">
        <v>0</v>
      </c>
      <c r="K2727" t="n">
        <v>0</v>
      </c>
      <c r="L2727" t="n">
        <v>0</v>
      </c>
      <c r="M2727" t="n">
        <v>0</v>
      </c>
      <c r="N2727" t="n">
        <v>0</v>
      </c>
      <c r="O2727" t="n">
        <v>0</v>
      </c>
      <c r="P2727" t="n">
        <v>0</v>
      </c>
      <c r="Q2727" t="n">
        <v>0</v>
      </c>
      <c r="R2727" s="2" t="inlineStr"/>
    </row>
    <row r="2728" ht="15" customHeight="1">
      <c r="A2728" t="inlineStr">
        <is>
          <t>A 46352-2025</t>
        </is>
      </c>
      <c r="B2728" s="1" t="n">
        <v>45925.4865162037</v>
      </c>
      <c r="C2728" s="1" t="n">
        <v>45960</v>
      </c>
      <c r="D2728" t="inlineStr">
        <is>
          <t>VÄSTERNORRLANDS LÄN</t>
        </is>
      </c>
      <c r="E2728" t="inlineStr">
        <is>
          <t>ÖRNSKÖLDSVIK</t>
        </is>
      </c>
      <c r="G2728" t="n">
        <v>14.7</v>
      </c>
      <c r="H2728" t="n">
        <v>0</v>
      </c>
      <c r="I2728" t="n">
        <v>0</v>
      </c>
      <c r="J2728" t="n">
        <v>0</v>
      </c>
      <c r="K2728" t="n">
        <v>0</v>
      </c>
      <c r="L2728" t="n">
        <v>0</v>
      </c>
      <c r="M2728" t="n">
        <v>0</v>
      </c>
      <c r="N2728" t="n">
        <v>0</v>
      </c>
      <c r="O2728" t="n">
        <v>0</v>
      </c>
      <c r="P2728" t="n">
        <v>0</v>
      </c>
      <c r="Q2728" t="n">
        <v>0</v>
      </c>
      <c r="R2728" s="2" t="inlineStr"/>
    </row>
    <row r="2729" ht="15" customHeight="1">
      <c r="A2729" t="inlineStr">
        <is>
          <t>A 38606-2025</t>
        </is>
      </c>
      <c r="B2729" s="1" t="n">
        <v>45884.52636574074</v>
      </c>
      <c r="C2729" s="1" t="n">
        <v>45960</v>
      </c>
      <c r="D2729" t="inlineStr">
        <is>
          <t>VÄSTERNORRLANDS LÄN</t>
        </is>
      </c>
      <c r="E2729" t="inlineStr">
        <is>
          <t>ÖRNSKÖLDSVIK</t>
        </is>
      </c>
      <c r="G2729" t="n">
        <v>1.4</v>
      </c>
      <c r="H2729" t="n">
        <v>0</v>
      </c>
      <c r="I2729" t="n">
        <v>0</v>
      </c>
      <c r="J2729" t="n">
        <v>0</v>
      </c>
      <c r="K2729" t="n">
        <v>0</v>
      </c>
      <c r="L2729" t="n">
        <v>0</v>
      </c>
      <c r="M2729" t="n">
        <v>0</v>
      </c>
      <c r="N2729" t="n">
        <v>0</v>
      </c>
      <c r="O2729" t="n">
        <v>0</v>
      </c>
      <c r="P2729" t="n">
        <v>0</v>
      </c>
      <c r="Q2729" t="n">
        <v>0</v>
      </c>
      <c r="R2729" s="2" t="inlineStr"/>
    </row>
    <row r="2730" ht="15" customHeight="1">
      <c r="A2730" t="inlineStr">
        <is>
          <t>A 38891-2025</t>
        </is>
      </c>
      <c r="B2730" s="1" t="n">
        <v>45884</v>
      </c>
      <c r="C2730" s="1" t="n">
        <v>45960</v>
      </c>
      <c r="D2730" t="inlineStr">
        <is>
          <t>VÄSTERNORRLANDS LÄN</t>
        </is>
      </c>
      <c r="E2730" t="inlineStr">
        <is>
          <t>ÖRNSKÖLDSVIK</t>
        </is>
      </c>
      <c r="G2730" t="n">
        <v>3.8</v>
      </c>
      <c r="H2730" t="n">
        <v>0</v>
      </c>
      <c r="I2730" t="n">
        <v>0</v>
      </c>
      <c r="J2730" t="n">
        <v>0</v>
      </c>
      <c r="K2730" t="n">
        <v>0</v>
      </c>
      <c r="L2730" t="n">
        <v>0</v>
      </c>
      <c r="M2730" t="n">
        <v>0</v>
      </c>
      <c r="N2730" t="n">
        <v>0</v>
      </c>
      <c r="O2730" t="n">
        <v>0</v>
      </c>
      <c r="P2730" t="n">
        <v>0</v>
      </c>
      <c r="Q2730" t="n">
        <v>0</v>
      </c>
      <c r="R2730" s="2" t="inlineStr"/>
    </row>
    <row r="2731">
      <c r="A2731" t="inlineStr">
        <is>
          <t>A 38892-2025</t>
        </is>
      </c>
      <c r="B2731" s="1" t="n">
        <v>45884</v>
      </c>
      <c r="C2731" s="1" t="n">
        <v>45960</v>
      </c>
      <c r="D2731" t="inlineStr">
        <is>
          <t>VÄSTERNORRLANDS LÄN</t>
        </is>
      </c>
      <c r="E2731" t="inlineStr">
        <is>
          <t>ÖRNSKÖLDSVIK</t>
        </is>
      </c>
      <c r="G2731" t="n">
        <v>8.4</v>
      </c>
      <c r="H2731" t="n">
        <v>0</v>
      </c>
      <c r="I2731" t="n">
        <v>0</v>
      </c>
      <c r="J2731" t="n">
        <v>0</v>
      </c>
      <c r="K2731" t="n">
        <v>0</v>
      </c>
      <c r="L2731" t="n">
        <v>0</v>
      </c>
      <c r="M2731" t="n">
        <v>0</v>
      </c>
      <c r="N2731" t="n">
        <v>0</v>
      </c>
      <c r="O2731" t="n">
        <v>0</v>
      </c>
      <c r="P2731" t="n">
        <v>0</v>
      </c>
      <c r="Q2731" t="n">
        <v>0</v>
      </c>
      <c r="R273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2025-10-30T10:03:16Z</dcterms:created>
  <dcterms:modified xmlns:dcterms="http://purl.org/dc/terms/" xmlns:xsi="http://www.w3.org/2001/XMLSchema-instance" xsi:type="dcterms:W3CDTF">2025-10-30T10:03:18Z</dcterms:modified>
</cp:coreProperties>
</file>