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45954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34810-2021</t>
        </is>
      </c>
      <c r="B3" s="1" t="n">
        <v>44382</v>
      </c>
      <c r="C3" s="1" t="n">
        <v>45954</v>
      </c>
      <c r="D3" t="inlineStr">
        <is>
          <t>NORRBOTTENS LÄN</t>
        </is>
      </c>
      <c r="E3" t="inlineStr">
        <is>
          <t>ARJEPLOG</t>
        </is>
      </c>
      <c r="G3" t="n">
        <v>19.9</v>
      </c>
      <c r="H3" t="n">
        <v>3</v>
      </c>
      <c r="I3" t="n">
        <v>4</v>
      </c>
      <c r="J3" t="n">
        <v>13</v>
      </c>
      <c r="K3" t="n">
        <v>2</v>
      </c>
      <c r="L3" t="n">
        <v>0</v>
      </c>
      <c r="M3" t="n">
        <v>0</v>
      </c>
      <c r="N3" t="n">
        <v>0</v>
      </c>
      <c r="O3" t="n">
        <v>15</v>
      </c>
      <c r="P3" t="n">
        <v>2</v>
      </c>
      <c r="Q3" t="n">
        <v>20</v>
      </c>
      <c r="R3" s="2" t="inlineStr">
        <is>
          <t>Fläckporing
Gräddporing
Blanksvart spiklav
Blågrå svartspik
Brunpudrad nållav
Dvärgbägarlav
Garnlav
Granticka
Knottrig blåslav
Talltita
Tretåig hackspett
Ullticka
Vedflamlav
Vedskivlav
Vedtrappmossa
Dropptaggsvamp
Luddlav
Vedticka
Ögonpyrola
Tjäder</t>
        </is>
      </c>
      <c r="S3">
        <f>HYPERLINK("https://klasma.github.io/Logging_2506/artfynd/A 34810-2021 artfynd.xlsx", "A 34810-2021")</f>
        <v/>
      </c>
      <c r="T3">
        <f>HYPERLINK("https://klasma.github.io/Logging_2506/kartor/A 34810-2021 karta.png", "A 34810-2021")</f>
        <v/>
      </c>
      <c r="V3">
        <f>HYPERLINK("https://klasma.github.io/Logging_2506/klagomål/A 34810-2021 FSC-klagomål.docx", "A 34810-2021")</f>
        <v/>
      </c>
      <c r="W3">
        <f>HYPERLINK("https://klasma.github.io/Logging_2506/klagomålsmail/A 34810-2021 FSC-klagomål mail.docx", "A 34810-2021")</f>
        <v/>
      </c>
      <c r="X3">
        <f>HYPERLINK("https://klasma.github.io/Logging_2506/tillsyn/A 34810-2021 tillsynsbegäran.docx", "A 34810-2021")</f>
        <v/>
      </c>
      <c r="Y3">
        <f>HYPERLINK("https://klasma.github.io/Logging_2506/tillsynsmail/A 34810-2021 tillsynsbegäran mail.docx", "A 34810-2021")</f>
        <v/>
      </c>
      <c r="Z3">
        <f>HYPERLINK("https://klasma.github.io/Logging_2506/fåglar/A 34810-2021 prioriterade fågelarter.docx", "A 34810-2021")</f>
        <v/>
      </c>
    </row>
    <row r="4" ht="15" customHeight="1">
      <c r="A4" t="inlineStr">
        <is>
          <t>A 26089-2024</t>
        </is>
      </c>
      <c r="B4" s="1" t="n">
        <v>45467</v>
      </c>
      <c r="C4" s="1" t="n">
        <v>45954</v>
      </c>
      <c r="D4" t="inlineStr">
        <is>
          <t>NORRBOTTENS LÄN</t>
        </is>
      </c>
      <c r="E4" t="inlineStr">
        <is>
          <t>ARJEPLOG</t>
        </is>
      </c>
      <c r="F4" t="inlineStr">
        <is>
          <t>Sveaskog</t>
        </is>
      </c>
      <c r="G4" t="n">
        <v>40.1</v>
      </c>
      <c r="H4" t="n">
        <v>2</v>
      </c>
      <c r="I4" t="n">
        <v>3</v>
      </c>
      <c r="J4" t="n">
        <v>11</v>
      </c>
      <c r="K4" t="n">
        <v>4</v>
      </c>
      <c r="L4" t="n">
        <v>0</v>
      </c>
      <c r="M4" t="n">
        <v>0</v>
      </c>
      <c r="N4" t="n">
        <v>0</v>
      </c>
      <c r="O4" t="n">
        <v>15</v>
      </c>
      <c r="P4" t="n">
        <v>4</v>
      </c>
      <c r="Q4" t="n">
        <v>19</v>
      </c>
      <c r="R4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4">
        <f>HYPERLINK("https://klasma.github.io/Logging_2506/artfynd/A 26089-2024 artfynd.xlsx", "A 26089-2024")</f>
        <v/>
      </c>
      <c r="T4">
        <f>HYPERLINK("https://klasma.github.io/Logging_2506/kartor/A 26089-2024 karta.png", "A 26089-2024")</f>
        <v/>
      </c>
      <c r="V4">
        <f>HYPERLINK("https://klasma.github.io/Logging_2506/klagomål/A 26089-2024 FSC-klagomål.docx", "A 26089-2024")</f>
        <v/>
      </c>
      <c r="W4">
        <f>HYPERLINK("https://klasma.github.io/Logging_2506/klagomålsmail/A 26089-2024 FSC-klagomål mail.docx", "A 26089-2024")</f>
        <v/>
      </c>
      <c r="X4">
        <f>HYPERLINK("https://klasma.github.io/Logging_2506/tillsyn/A 26089-2024 tillsynsbegäran.docx", "A 26089-2024")</f>
        <v/>
      </c>
      <c r="Y4">
        <f>HYPERLINK("https://klasma.github.io/Logging_2506/tillsynsmail/A 26089-2024 tillsynsbegäran mail.docx", "A 26089-2024")</f>
        <v/>
      </c>
      <c r="Z4">
        <f>HYPERLINK("https://klasma.github.io/Logging_2506/fåglar/A 26089-2024 prioriterade fågelarter.docx", "A 26089-2024")</f>
        <v/>
      </c>
    </row>
    <row r="5" ht="15" customHeight="1">
      <c r="A5" t="inlineStr">
        <is>
          <t>A 39728-2025</t>
        </is>
      </c>
      <c r="B5" s="1" t="n">
        <v>45891.34503472222</v>
      </c>
      <c r="C5" s="1" t="n">
        <v>45954</v>
      </c>
      <c r="D5" t="inlineStr">
        <is>
          <t>NORRBOTTENS LÄN</t>
        </is>
      </c>
      <c r="E5" t="inlineStr">
        <is>
          <t>ARJEPLOG</t>
        </is>
      </c>
      <c r="G5" t="n">
        <v>36.2</v>
      </c>
      <c r="H5" t="n">
        <v>2</v>
      </c>
      <c r="I5" t="n">
        <v>3</v>
      </c>
      <c r="J5" t="n">
        <v>15</v>
      </c>
      <c r="K5" t="n">
        <v>0</v>
      </c>
      <c r="L5" t="n">
        <v>0</v>
      </c>
      <c r="M5" t="n">
        <v>0</v>
      </c>
      <c r="N5" t="n">
        <v>0</v>
      </c>
      <c r="O5" t="n">
        <v>15</v>
      </c>
      <c r="P5" t="n">
        <v>0</v>
      </c>
      <c r="Q5" t="n">
        <v>19</v>
      </c>
      <c r="R5" s="2" t="inlineStr">
        <is>
          <t>Blanksvart spiklav
Blågrå svartspik
Brunpudrad nållav
Dvärgbägarlav
Garnlav
Granticka
Gränsticka
Harticka
Kolflarnlav
Kortskaftad ärgspik
Skrovellav
Tretåig hackspett
Vedskivlav
Vitgrynig nållav
Vitplätt
Luddlav
Skinnlav
Stuplav
Lavskrika</t>
        </is>
      </c>
      <c r="S5">
        <f>HYPERLINK("https://klasma.github.io/Logging_2506/artfynd/A 39728-2025 artfynd.xlsx", "A 39728-2025")</f>
        <v/>
      </c>
      <c r="T5">
        <f>HYPERLINK("https://klasma.github.io/Logging_2506/kartor/A 39728-2025 karta.png", "A 39728-2025")</f>
        <v/>
      </c>
      <c r="V5">
        <f>HYPERLINK("https://klasma.github.io/Logging_2506/klagomål/A 39728-2025 FSC-klagomål.docx", "A 39728-2025")</f>
        <v/>
      </c>
      <c r="W5">
        <f>HYPERLINK("https://klasma.github.io/Logging_2506/klagomålsmail/A 39728-2025 FSC-klagomål mail.docx", "A 39728-2025")</f>
        <v/>
      </c>
      <c r="X5">
        <f>HYPERLINK("https://klasma.github.io/Logging_2506/tillsyn/A 39728-2025 tillsynsbegäran.docx", "A 39728-2025")</f>
        <v/>
      </c>
      <c r="Y5">
        <f>HYPERLINK("https://klasma.github.io/Logging_2506/tillsynsmail/A 39728-2025 tillsynsbegäran mail.docx", "A 39728-2025")</f>
        <v/>
      </c>
      <c r="Z5">
        <f>HYPERLINK("https://klasma.github.io/Logging_2506/fåglar/A 39728-2025 prioriterade fågelarter.docx", "A 39728-2025")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45954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45954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45954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45954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45954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28351-2025</t>
        </is>
      </c>
      <c r="B11" s="1" t="n">
        <v>45818</v>
      </c>
      <c r="C11" s="1" t="n">
        <v>45954</v>
      </c>
      <c r="D11" t="inlineStr">
        <is>
          <t>NORRBOTTENS LÄN</t>
        </is>
      </c>
      <c r="E11" t="inlineStr">
        <is>
          <t>ARJEPLOG</t>
        </is>
      </c>
      <c r="G11" t="n">
        <v>5.4</v>
      </c>
      <c r="H11" t="n">
        <v>0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Fläckporing
Blanksvart spiklav
Dvärgbägarlav
Garnlav
Granticka
Ullticka
Vedflamlav
Vedskivlav
Dropptaggsvamp</t>
        </is>
      </c>
      <c r="S11">
        <f>HYPERLINK("https://klasma.github.io/Logging_2506/artfynd/A 28351-2025 artfynd.xlsx", "A 28351-2025")</f>
        <v/>
      </c>
      <c r="T11">
        <f>HYPERLINK("https://klasma.github.io/Logging_2506/kartor/A 28351-2025 karta.png", "A 28351-2025")</f>
        <v/>
      </c>
      <c r="V11">
        <f>HYPERLINK("https://klasma.github.io/Logging_2506/klagomål/A 28351-2025 FSC-klagomål.docx", "A 28351-2025")</f>
        <v/>
      </c>
      <c r="W11">
        <f>HYPERLINK("https://klasma.github.io/Logging_2506/klagomålsmail/A 28351-2025 FSC-klagomål mail.docx", "A 28351-2025")</f>
        <v/>
      </c>
      <c r="X11">
        <f>HYPERLINK("https://klasma.github.io/Logging_2506/tillsyn/A 28351-2025 tillsynsbegäran.docx", "A 28351-2025")</f>
        <v/>
      </c>
      <c r="Y11">
        <f>HYPERLINK("https://klasma.github.io/Logging_2506/tillsynsmail/A 28351-2025 tillsynsbegäran mail.docx", "A 28351-2025")</f>
        <v/>
      </c>
    </row>
    <row r="12" ht="15" customHeight="1">
      <c r="A12" t="inlineStr">
        <is>
          <t>A 2256-2025</t>
        </is>
      </c>
      <c r="B12" s="1" t="n">
        <v>45671</v>
      </c>
      <c r="C12" s="1" t="n">
        <v>45954</v>
      </c>
      <c r="D12" t="inlineStr">
        <is>
          <t>NORRBOTTENS LÄN</t>
        </is>
      </c>
      <c r="E12" t="inlineStr">
        <is>
          <t>ARJEPLOG</t>
        </is>
      </c>
      <c r="F12" t="inlineStr">
        <is>
          <t>Övriga statliga verk och myndigheter</t>
        </is>
      </c>
      <c r="G12" t="n">
        <v>17.9</v>
      </c>
      <c r="H12" t="n">
        <v>7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9</v>
      </c>
      <c r="R12" s="2" t="inlineStr">
        <is>
          <t>Månlåsbräken
Nordlåsbräken
Grönkulla
Korallrot
Spindelblomster
Buskmus
Brudsporre
Fläcknycklar
Fjällummer</t>
        </is>
      </c>
      <c r="S12">
        <f>HYPERLINK("https://klasma.github.io/Logging_2506/artfynd/A 2256-2025 artfynd.xlsx", "A 2256-2025")</f>
        <v/>
      </c>
      <c r="T12">
        <f>HYPERLINK("https://klasma.github.io/Logging_2506/kartor/A 2256-2025 karta.png", "A 2256-2025")</f>
        <v/>
      </c>
      <c r="V12">
        <f>HYPERLINK("https://klasma.github.io/Logging_2506/klagomål/A 2256-2025 FSC-klagomål.docx", "A 2256-2025")</f>
        <v/>
      </c>
      <c r="W12">
        <f>HYPERLINK("https://klasma.github.io/Logging_2506/klagomålsmail/A 2256-2025 FSC-klagomål mail.docx", "A 2256-2025")</f>
        <v/>
      </c>
      <c r="X12">
        <f>HYPERLINK("https://klasma.github.io/Logging_2506/tillsyn/A 2256-2025 tillsynsbegäran.docx", "A 2256-2025")</f>
        <v/>
      </c>
      <c r="Y12">
        <f>HYPERLINK("https://klasma.github.io/Logging_2506/tillsynsmail/A 2256-2025 tillsynsbegäran mail.docx", "A 2256-2025")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45954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403-2024</t>
        </is>
      </c>
      <c r="B14" s="1" t="n">
        <v>45296</v>
      </c>
      <c r="C14" s="1" t="n">
        <v>45954</v>
      </c>
      <c r="D14" t="inlineStr">
        <is>
          <t>NORRBOTTENS LÄN</t>
        </is>
      </c>
      <c r="E14" t="inlineStr">
        <is>
          <t>ARJEPLOG</t>
        </is>
      </c>
      <c r="F14" t="inlineStr">
        <is>
          <t>Övriga statliga verk och myndigheter</t>
        </is>
      </c>
      <c r="G14" t="n">
        <v>218.7</v>
      </c>
      <c r="H14" t="n">
        <v>1</v>
      </c>
      <c r="I14" t="n">
        <v>0</v>
      </c>
      <c r="J14" t="n">
        <v>6</v>
      </c>
      <c r="K14" t="n">
        <v>2</v>
      </c>
      <c r="L14" t="n">
        <v>0</v>
      </c>
      <c r="M14" t="n">
        <v>0</v>
      </c>
      <c r="N14" t="n">
        <v>0</v>
      </c>
      <c r="O14" t="n">
        <v>8</v>
      </c>
      <c r="P14" t="n">
        <v>2</v>
      </c>
      <c r="Q14" t="n">
        <v>8</v>
      </c>
      <c r="R14" s="2" t="inlineStr">
        <is>
          <t>Ostticka
Rynkskinn
Garnlav
Granticka
Harticka
Rosenticka
Tretåig hackspett
Ullticka</t>
        </is>
      </c>
      <c r="S14">
        <f>HYPERLINK("https://klasma.github.io/Logging_2506/artfynd/A 403-2024 artfynd.xlsx", "A 403-2024")</f>
        <v/>
      </c>
      <c r="T14">
        <f>HYPERLINK("https://klasma.github.io/Logging_2506/kartor/A 403-2024 karta.png", "A 403-2024")</f>
        <v/>
      </c>
      <c r="V14">
        <f>HYPERLINK("https://klasma.github.io/Logging_2506/klagomål/A 403-2024 FSC-klagomål.docx", "A 403-2024")</f>
        <v/>
      </c>
      <c r="W14">
        <f>HYPERLINK("https://klasma.github.io/Logging_2506/klagomålsmail/A 403-2024 FSC-klagomål mail.docx", "A 403-2024")</f>
        <v/>
      </c>
      <c r="X14">
        <f>HYPERLINK("https://klasma.github.io/Logging_2506/tillsyn/A 403-2024 tillsynsbegäran.docx", "A 403-2024")</f>
        <v/>
      </c>
      <c r="Y14">
        <f>HYPERLINK("https://klasma.github.io/Logging_2506/tillsynsmail/A 403-2024 tillsynsbegäran mail.docx", "A 403-2024")</f>
        <v/>
      </c>
      <c r="Z14">
        <f>HYPERLINK("https://klasma.github.io/Logging_2506/fåglar/A 403-2024 prioriterade fågelarter.docx", "A 403-2024")</f>
        <v/>
      </c>
    </row>
    <row r="15" ht="15" customHeight="1">
      <c r="A15" t="inlineStr">
        <is>
          <t>A 48673-2023</t>
        </is>
      </c>
      <c r="B15" s="1" t="n">
        <v>45203</v>
      </c>
      <c r="C15" s="1" t="n">
        <v>45954</v>
      </c>
      <c r="D15" t="inlineStr">
        <is>
          <t>NORRBOTTENS LÄN</t>
        </is>
      </c>
      <c r="E15" t="inlineStr">
        <is>
          <t>ARJEPLOG</t>
        </is>
      </c>
      <c r="G15" t="n">
        <v>32.7</v>
      </c>
      <c r="H15" t="n">
        <v>0</v>
      </c>
      <c r="I15" t="n">
        <v>0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8</v>
      </c>
      <c r="R15" s="2" t="inlineStr">
        <is>
          <t>Rynkskinn
Garnlav
Granticka
Gränsticka
Harticka
Lunglav
Rosenticka
Ullticka</t>
        </is>
      </c>
      <c r="S15">
        <f>HYPERLINK("https://klasma.github.io/Logging_2506/artfynd/A 48673-2023 artfynd.xlsx", "A 48673-2023")</f>
        <v/>
      </c>
      <c r="T15">
        <f>HYPERLINK("https://klasma.github.io/Logging_2506/kartor/A 48673-2023 karta.png", "A 48673-2023")</f>
        <v/>
      </c>
      <c r="V15">
        <f>HYPERLINK("https://klasma.github.io/Logging_2506/klagomål/A 48673-2023 FSC-klagomål.docx", "A 48673-2023")</f>
        <v/>
      </c>
      <c r="W15">
        <f>HYPERLINK("https://klasma.github.io/Logging_2506/klagomålsmail/A 48673-2023 FSC-klagomål mail.docx", "A 48673-2023")</f>
        <v/>
      </c>
      <c r="X15">
        <f>HYPERLINK("https://klasma.github.io/Logging_2506/tillsyn/A 48673-2023 tillsynsbegäran.docx", "A 48673-2023")</f>
        <v/>
      </c>
      <c r="Y15">
        <f>HYPERLINK("https://klasma.github.io/Logging_2506/tillsynsmail/A 48673-2023 tillsynsbegäran mail.docx", "A 48673-2023")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45954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59199-2021</t>
        </is>
      </c>
      <c r="B17" s="1" t="n">
        <v>44490</v>
      </c>
      <c r="C17" s="1" t="n">
        <v>45954</v>
      </c>
      <c r="D17" t="inlineStr">
        <is>
          <t>NORRBOTTENS LÄN</t>
        </is>
      </c>
      <c r="E17" t="inlineStr">
        <is>
          <t>ARJEPLOG</t>
        </is>
      </c>
      <c r="G17" t="n">
        <v>16.2</v>
      </c>
      <c r="H17" t="n">
        <v>0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Rynkskinn
Gammelgransskål
Granticka
Gränsticka
Rosenticka
Ullticka</t>
        </is>
      </c>
      <c r="S17">
        <f>HYPERLINK("https://klasma.github.io/Logging_2506/artfynd/A 59199-2021 artfynd.xlsx", "A 59199-2021")</f>
        <v/>
      </c>
      <c r="T17">
        <f>HYPERLINK("https://klasma.github.io/Logging_2506/kartor/A 59199-2021 karta.png", "A 59199-2021")</f>
        <v/>
      </c>
      <c r="V17">
        <f>HYPERLINK("https://klasma.github.io/Logging_2506/klagomål/A 59199-2021 FSC-klagomål.docx", "A 59199-2021")</f>
        <v/>
      </c>
      <c r="W17">
        <f>HYPERLINK("https://klasma.github.io/Logging_2506/klagomålsmail/A 59199-2021 FSC-klagomål mail.docx", "A 59199-2021")</f>
        <v/>
      </c>
      <c r="X17">
        <f>HYPERLINK("https://klasma.github.io/Logging_2506/tillsyn/A 59199-2021 tillsynsbegäran.docx", "A 59199-2021")</f>
        <v/>
      </c>
      <c r="Y17">
        <f>HYPERLINK("https://klasma.github.io/Logging_2506/tillsynsmail/A 59199-2021 tillsynsbegäran mail.docx", "A 59199-2021")</f>
        <v/>
      </c>
    </row>
    <row r="18" ht="15" customHeight="1">
      <c r="A18" t="inlineStr">
        <is>
          <t>A 25229-2023</t>
        </is>
      </c>
      <c r="B18" s="1" t="n">
        <v>45079</v>
      </c>
      <c r="C18" s="1" t="n">
        <v>45954</v>
      </c>
      <c r="D18" t="inlineStr">
        <is>
          <t>NORRBOTTENS LÄN</t>
        </is>
      </c>
      <c r="E18" t="inlineStr">
        <is>
          <t>ARJEPLOG</t>
        </is>
      </c>
      <c r="F18" t="inlineStr">
        <is>
          <t>Övriga statliga verk och myndigheter</t>
        </is>
      </c>
      <c r="G18" t="n">
        <v>18.2</v>
      </c>
      <c r="H18" t="n">
        <v>1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Ostticka
Gammelgransskål
Granticka
Rosenticka
Rödbrun blekspik
Tretåig hackspett</t>
        </is>
      </c>
      <c r="S18">
        <f>HYPERLINK("https://klasma.github.io/Logging_2506/artfynd/A 25229-2023 artfynd.xlsx", "A 25229-2023")</f>
        <v/>
      </c>
      <c r="T18">
        <f>HYPERLINK("https://klasma.github.io/Logging_2506/kartor/A 25229-2023 karta.png", "A 25229-2023")</f>
        <v/>
      </c>
      <c r="V18">
        <f>HYPERLINK("https://klasma.github.io/Logging_2506/klagomål/A 25229-2023 FSC-klagomål.docx", "A 25229-2023")</f>
        <v/>
      </c>
      <c r="W18">
        <f>HYPERLINK("https://klasma.github.io/Logging_2506/klagomålsmail/A 25229-2023 FSC-klagomål mail.docx", "A 25229-2023")</f>
        <v/>
      </c>
      <c r="X18">
        <f>HYPERLINK("https://klasma.github.io/Logging_2506/tillsyn/A 25229-2023 tillsynsbegäran.docx", "A 25229-2023")</f>
        <v/>
      </c>
      <c r="Y18">
        <f>HYPERLINK("https://klasma.github.io/Logging_2506/tillsynsmail/A 25229-2023 tillsynsbegäran mail.docx", "A 25229-2023")</f>
        <v/>
      </c>
      <c r="Z18">
        <f>HYPERLINK("https://klasma.github.io/Logging_2506/fåglar/A 25229-2023 prioriterade fågelarter.docx", "A 25229-2023")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45954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49079-2025</t>
        </is>
      </c>
      <c r="B20" s="1" t="n">
        <v>45937.66052083333</v>
      </c>
      <c r="C20" s="1" t="n">
        <v>45954</v>
      </c>
      <c r="D20" t="inlineStr">
        <is>
          <t>NORRBOTTENS LÄN</t>
        </is>
      </c>
      <c r="E20" t="inlineStr">
        <is>
          <t>ARJEPLOG</t>
        </is>
      </c>
      <c r="F20" t="inlineStr">
        <is>
          <t>Sveaskog</t>
        </is>
      </c>
      <c r="G20" t="n">
        <v>24.7</v>
      </c>
      <c r="H20" t="n">
        <v>4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Plattlummer
Spindelblomster
Mattlummer
Revlummer</t>
        </is>
      </c>
      <c r="S20">
        <f>HYPERLINK("https://klasma.github.io/Logging_2506/artfynd/A 49079-2025 artfynd.xlsx", "A 49079-2025")</f>
        <v/>
      </c>
      <c r="T20">
        <f>HYPERLINK("https://klasma.github.io/Logging_2506/kartor/A 49079-2025 karta.png", "A 49079-2025")</f>
        <v/>
      </c>
      <c r="V20">
        <f>HYPERLINK("https://klasma.github.io/Logging_2506/klagomål/A 49079-2025 FSC-klagomål.docx", "A 49079-2025")</f>
        <v/>
      </c>
      <c r="W20">
        <f>HYPERLINK("https://klasma.github.io/Logging_2506/klagomålsmail/A 49079-2025 FSC-klagomål mail.docx", "A 49079-2025")</f>
        <v/>
      </c>
      <c r="X20">
        <f>HYPERLINK("https://klasma.github.io/Logging_2506/tillsyn/A 49079-2025 tillsynsbegäran.docx", "A 49079-2025")</f>
        <v/>
      </c>
      <c r="Y20">
        <f>HYPERLINK("https://klasma.github.io/Logging_2506/tillsynsmail/A 49079-2025 tillsynsbegäran mail.docx", "A 49079-2025")</f>
        <v/>
      </c>
    </row>
    <row r="21" ht="15" customHeight="1">
      <c r="A21" t="inlineStr">
        <is>
          <t>A 64803-2023</t>
        </is>
      </c>
      <c r="B21" s="1" t="n">
        <v>45281</v>
      </c>
      <c r="C21" s="1" t="n">
        <v>45954</v>
      </c>
      <c r="D21" t="inlineStr">
        <is>
          <t>NORRBOTTENS LÄN</t>
        </is>
      </c>
      <c r="E21" t="inlineStr">
        <is>
          <t>ARJEPLOG</t>
        </is>
      </c>
      <c r="G21" t="n">
        <v>43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Gullmurkling
Lunglav
Rosenticka
Ullticka</t>
        </is>
      </c>
      <c r="S21">
        <f>HYPERLINK("https://klasma.github.io/Logging_2506/artfynd/A 64803-2023 artfynd.xlsx", "A 64803-2023")</f>
        <v/>
      </c>
      <c r="T21">
        <f>HYPERLINK("https://klasma.github.io/Logging_2506/kartor/A 64803-2023 karta.png", "A 64803-2023")</f>
        <v/>
      </c>
      <c r="V21">
        <f>HYPERLINK("https://klasma.github.io/Logging_2506/klagomål/A 64803-2023 FSC-klagomål.docx", "A 64803-2023")</f>
        <v/>
      </c>
      <c r="W21">
        <f>HYPERLINK("https://klasma.github.io/Logging_2506/klagomålsmail/A 64803-2023 FSC-klagomål mail.docx", "A 64803-2023")</f>
        <v/>
      </c>
      <c r="X21">
        <f>HYPERLINK("https://klasma.github.io/Logging_2506/tillsyn/A 64803-2023 tillsynsbegäran.docx", "A 64803-2023")</f>
        <v/>
      </c>
      <c r="Y21">
        <f>HYPERLINK("https://klasma.github.io/Logging_2506/tillsynsmail/A 64803-2023 tillsynsbegäran mail.docx", "A 64803-2023")</f>
        <v/>
      </c>
    </row>
    <row r="22" ht="15" customHeight="1">
      <c r="A22" t="inlineStr">
        <is>
          <t>A 15171-2022</t>
        </is>
      </c>
      <c r="B22" s="1" t="n">
        <v>44658</v>
      </c>
      <c r="C22" s="1" t="n">
        <v>45954</v>
      </c>
      <c r="D22" t="inlineStr">
        <is>
          <t>NORRBOTTENS LÄN</t>
        </is>
      </c>
      <c r="E22" t="inlineStr">
        <is>
          <t>ARJEPLOG</t>
        </is>
      </c>
      <c r="G22" t="n">
        <v>48</v>
      </c>
      <c r="H22" t="n">
        <v>1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Granticka
Lunglav
Tretåig hackspett</t>
        </is>
      </c>
      <c r="S22">
        <f>HYPERLINK("https://klasma.github.io/Logging_2506/artfynd/A 15171-2022 artfynd.xlsx", "A 15171-2022")</f>
        <v/>
      </c>
      <c r="T22">
        <f>HYPERLINK("https://klasma.github.io/Logging_2506/kartor/A 15171-2022 karta.png", "A 15171-2022")</f>
        <v/>
      </c>
      <c r="V22">
        <f>HYPERLINK("https://klasma.github.io/Logging_2506/klagomål/A 15171-2022 FSC-klagomål.docx", "A 15171-2022")</f>
        <v/>
      </c>
      <c r="W22">
        <f>HYPERLINK("https://klasma.github.io/Logging_2506/klagomålsmail/A 15171-2022 FSC-klagomål mail.docx", "A 15171-2022")</f>
        <v/>
      </c>
      <c r="X22">
        <f>HYPERLINK("https://klasma.github.io/Logging_2506/tillsyn/A 15171-2022 tillsynsbegäran.docx", "A 15171-2022")</f>
        <v/>
      </c>
      <c r="Y22">
        <f>HYPERLINK("https://klasma.github.io/Logging_2506/tillsynsmail/A 15171-2022 tillsynsbegäran mail.docx", "A 15171-2022")</f>
        <v/>
      </c>
      <c r="Z22">
        <f>HYPERLINK("https://klasma.github.io/Logging_2506/fåglar/A 15171-2022 prioriterade fågelarter.docx", "A 15171-2022")</f>
        <v/>
      </c>
    </row>
    <row r="23" ht="15" customHeight="1">
      <c r="A23" t="inlineStr">
        <is>
          <t>A 26143-2024</t>
        </is>
      </c>
      <c r="B23" s="1" t="n">
        <v>45467</v>
      </c>
      <c r="C23" s="1" t="n">
        <v>45954</v>
      </c>
      <c r="D23" t="inlineStr">
        <is>
          <t>NORRBOTTENS LÄN</t>
        </is>
      </c>
      <c r="E23" t="inlineStr">
        <is>
          <t>ARJEPLOG</t>
        </is>
      </c>
      <c r="G23" t="n">
        <v>8.1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Blanksvart spiklav
Knottrig blåslav
Vedticka</t>
        </is>
      </c>
      <c r="S23">
        <f>HYPERLINK("https://klasma.github.io/Logging_2506/artfynd/A 26143-2024 artfynd.xlsx", "A 26143-2024")</f>
        <v/>
      </c>
      <c r="T23">
        <f>HYPERLINK("https://klasma.github.io/Logging_2506/kartor/A 26143-2024 karta.png", "A 26143-2024")</f>
        <v/>
      </c>
      <c r="V23">
        <f>HYPERLINK("https://klasma.github.io/Logging_2506/klagomål/A 26143-2024 FSC-klagomål.docx", "A 26143-2024")</f>
        <v/>
      </c>
      <c r="W23">
        <f>HYPERLINK("https://klasma.github.io/Logging_2506/klagomålsmail/A 26143-2024 FSC-klagomål mail.docx", "A 26143-2024")</f>
        <v/>
      </c>
      <c r="X23">
        <f>HYPERLINK("https://klasma.github.io/Logging_2506/tillsyn/A 26143-2024 tillsynsbegäran.docx", "A 26143-2024")</f>
        <v/>
      </c>
      <c r="Y23">
        <f>HYPERLINK("https://klasma.github.io/Logging_2506/tillsynsmail/A 26143-2024 tillsynsbegäran mail.docx", "A 26143-2024")</f>
        <v/>
      </c>
    </row>
    <row r="24" ht="15" customHeight="1">
      <c r="A24" t="inlineStr">
        <is>
          <t>A 45031-2023</t>
        </is>
      </c>
      <c r="B24" s="1" t="n">
        <v>45190</v>
      </c>
      <c r="C24" s="1" t="n">
        <v>45954</v>
      </c>
      <c r="D24" t="inlineStr">
        <is>
          <t>NORRBOTTENS LÄN</t>
        </is>
      </c>
      <c r="E24" t="inlineStr">
        <is>
          <t>ARJEPLOG</t>
        </is>
      </c>
      <c r="F24" t="inlineStr">
        <is>
          <t>Övriga statliga verk och myndigheter</t>
        </is>
      </c>
      <c r="G24" t="n">
        <v>10.3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Gammelgransskål
Garnlav
Granticka</t>
        </is>
      </c>
      <c r="S24">
        <f>HYPERLINK("https://klasma.github.io/Logging_2506/artfynd/A 45031-2023 artfynd.xlsx", "A 45031-2023")</f>
        <v/>
      </c>
      <c r="T24">
        <f>HYPERLINK("https://klasma.github.io/Logging_2506/kartor/A 45031-2023 karta.png", "A 45031-2023")</f>
        <v/>
      </c>
      <c r="V24">
        <f>HYPERLINK("https://klasma.github.io/Logging_2506/klagomål/A 45031-2023 FSC-klagomål.docx", "A 45031-2023")</f>
        <v/>
      </c>
      <c r="W24">
        <f>HYPERLINK("https://klasma.github.io/Logging_2506/klagomålsmail/A 45031-2023 FSC-klagomål mail.docx", "A 45031-2023")</f>
        <v/>
      </c>
      <c r="X24">
        <f>HYPERLINK("https://klasma.github.io/Logging_2506/tillsyn/A 45031-2023 tillsynsbegäran.docx", "A 45031-2023")</f>
        <v/>
      </c>
      <c r="Y24">
        <f>HYPERLINK("https://klasma.github.io/Logging_2506/tillsynsmail/A 45031-2023 tillsynsbegäran mail.docx", "A 45031-2023")</f>
        <v/>
      </c>
    </row>
    <row r="25" ht="15" customHeight="1">
      <c r="A25" t="inlineStr">
        <is>
          <t>A 10525-2024</t>
        </is>
      </c>
      <c r="B25" s="1" t="n">
        <v>45366</v>
      </c>
      <c r="C25" s="1" t="n">
        <v>45954</v>
      </c>
      <c r="D25" t="inlineStr">
        <is>
          <t>NORRBOTTENS LÄN</t>
        </is>
      </c>
      <c r="E25" t="inlineStr">
        <is>
          <t>ARJEPLOG</t>
        </is>
      </c>
      <c r="G25" t="n">
        <v>15.5</v>
      </c>
      <c r="H25" t="n">
        <v>2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Korallrot
Spindelblomster
Ögonpyrola</t>
        </is>
      </c>
      <c r="S25">
        <f>HYPERLINK("https://klasma.github.io/Logging_2506/artfynd/A 10525-2024 artfynd.xlsx", "A 10525-2024")</f>
        <v/>
      </c>
      <c r="T25">
        <f>HYPERLINK("https://klasma.github.io/Logging_2506/kartor/A 10525-2024 karta.png", "A 10525-2024")</f>
        <v/>
      </c>
      <c r="V25">
        <f>HYPERLINK("https://klasma.github.io/Logging_2506/klagomål/A 10525-2024 FSC-klagomål.docx", "A 10525-2024")</f>
        <v/>
      </c>
      <c r="W25">
        <f>HYPERLINK("https://klasma.github.io/Logging_2506/klagomålsmail/A 10525-2024 FSC-klagomål mail.docx", "A 10525-2024")</f>
        <v/>
      </c>
      <c r="X25">
        <f>HYPERLINK("https://klasma.github.io/Logging_2506/tillsyn/A 10525-2024 tillsynsbegäran.docx", "A 10525-2024")</f>
        <v/>
      </c>
      <c r="Y25">
        <f>HYPERLINK("https://klasma.github.io/Logging_2506/tillsynsmail/A 10525-2024 tillsynsbegäran mail.docx", "A 10525-2024")</f>
        <v/>
      </c>
    </row>
    <row r="26" ht="15" customHeight="1">
      <c r="A26" t="inlineStr">
        <is>
          <t>A 14684-2021</t>
        </is>
      </c>
      <c r="B26" s="1" t="n">
        <v>44280</v>
      </c>
      <c r="C26" s="1" t="n">
        <v>45954</v>
      </c>
      <c r="D26" t="inlineStr">
        <is>
          <t>NORRBOTTENS LÄN</t>
        </is>
      </c>
      <c r="E26" t="inlineStr">
        <is>
          <t>ARJEPLOG</t>
        </is>
      </c>
      <c r="G26" t="n">
        <v>26.6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Tretåig hackspett
Ullticka</t>
        </is>
      </c>
      <c r="S26">
        <f>HYPERLINK("https://klasma.github.io/Logging_2506/artfynd/A 14684-2021 artfynd.xlsx", "A 14684-2021")</f>
        <v/>
      </c>
      <c r="T26">
        <f>HYPERLINK("https://klasma.github.io/Logging_2506/kartor/A 14684-2021 karta.png", "A 14684-2021")</f>
        <v/>
      </c>
      <c r="V26">
        <f>HYPERLINK("https://klasma.github.io/Logging_2506/klagomål/A 14684-2021 FSC-klagomål.docx", "A 14684-2021")</f>
        <v/>
      </c>
      <c r="W26">
        <f>HYPERLINK("https://klasma.github.io/Logging_2506/klagomålsmail/A 14684-2021 FSC-klagomål mail.docx", "A 14684-2021")</f>
        <v/>
      </c>
      <c r="X26">
        <f>HYPERLINK("https://klasma.github.io/Logging_2506/tillsyn/A 14684-2021 tillsynsbegäran.docx", "A 14684-2021")</f>
        <v/>
      </c>
      <c r="Y26">
        <f>HYPERLINK("https://klasma.github.io/Logging_2506/tillsynsmail/A 14684-2021 tillsynsbegäran mail.docx", "A 14684-2021")</f>
        <v/>
      </c>
      <c r="Z26">
        <f>HYPERLINK("https://klasma.github.io/Logging_2506/fåglar/A 14684-2021 prioriterade fågelarter.docx", "A 14684-2021")</f>
        <v/>
      </c>
    </row>
    <row r="27" ht="15" customHeight="1">
      <c r="A27" t="inlineStr">
        <is>
          <t>A 45030-2023</t>
        </is>
      </c>
      <c r="B27" s="1" t="n">
        <v>45190</v>
      </c>
      <c r="C27" s="1" t="n">
        <v>45954</v>
      </c>
      <c r="D27" t="inlineStr">
        <is>
          <t>NORRBOTTENS LÄN</t>
        </is>
      </c>
      <c r="E27" t="inlineStr">
        <is>
          <t>ARJEPLOG</t>
        </is>
      </c>
      <c r="F27" t="inlineStr">
        <is>
          <t>Övriga statliga verk och myndigheter</t>
        </is>
      </c>
      <c r="G27" t="n">
        <v>3.8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Harticka
Ullticka</t>
        </is>
      </c>
      <c r="S27">
        <f>HYPERLINK("https://klasma.github.io/Logging_2506/artfynd/A 45030-2023 artfynd.xlsx", "A 45030-2023")</f>
        <v/>
      </c>
      <c r="T27">
        <f>HYPERLINK("https://klasma.github.io/Logging_2506/kartor/A 45030-2023 karta.png", "A 45030-2023")</f>
        <v/>
      </c>
      <c r="V27">
        <f>HYPERLINK("https://klasma.github.io/Logging_2506/klagomål/A 45030-2023 FSC-klagomål.docx", "A 45030-2023")</f>
        <v/>
      </c>
      <c r="W27">
        <f>HYPERLINK("https://klasma.github.io/Logging_2506/klagomålsmail/A 45030-2023 FSC-klagomål mail.docx", "A 45030-2023")</f>
        <v/>
      </c>
      <c r="X27">
        <f>HYPERLINK("https://klasma.github.io/Logging_2506/tillsyn/A 45030-2023 tillsynsbegäran.docx", "A 45030-2023")</f>
        <v/>
      </c>
      <c r="Y27">
        <f>HYPERLINK("https://klasma.github.io/Logging_2506/tillsynsmail/A 45030-2023 tillsynsbegäran mail.docx", "A 45030-2023")</f>
        <v/>
      </c>
    </row>
    <row r="28" ht="15" customHeight="1">
      <c r="A28" t="inlineStr">
        <is>
          <t>A 17549-2023</t>
        </is>
      </c>
      <c r="B28" s="1" t="n">
        <v>45034</v>
      </c>
      <c r="C28" s="1" t="n">
        <v>45954</v>
      </c>
      <c r="D28" t="inlineStr">
        <is>
          <t>NORRBOTTENS LÄN</t>
        </is>
      </c>
      <c r="E28" t="inlineStr">
        <is>
          <t>ARJEPLOG</t>
        </is>
      </c>
      <c r="G28" t="n">
        <v>18.8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Granticka
Tretåig hackspett</t>
        </is>
      </c>
      <c r="S28">
        <f>HYPERLINK("https://klasma.github.io/Logging_2506/artfynd/A 17549-2023 artfynd.xlsx", "A 17549-2023")</f>
        <v/>
      </c>
      <c r="T28">
        <f>HYPERLINK("https://klasma.github.io/Logging_2506/kartor/A 17549-2023 karta.png", "A 17549-2023")</f>
        <v/>
      </c>
      <c r="V28">
        <f>HYPERLINK("https://klasma.github.io/Logging_2506/klagomål/A 17549-2023 FSC-klagomål.docx", "A 17549-2023")</f>
        <v/>
      </c>
      <c r="W28">
        <f>HYPERLINK("https://klasma.github.io/Logging_2506/klagomålsmail/A 17549-2023 FSC-klagomål mail.docx", "A 17549-2023")</f>
        <v/>
      </c>
      <c r="X28">
        <f>HYPERLINK("https://klasma.github.io/Logging_2506/tillsyn/A 17549-2023 tillsynsbegäran.docx", "A 17549-2023")</f>
        <v/>
      </c>
      <c r="Y28">
        <f>HYPERLINK("https://klasma.github.io/Logging_2506/tillsynsmail/A 17549-2023 tillsynsbegäran mail.docx", "A 17549-2023")</f>
        <v/>
      </c>
      <c r="Z28">
        <f>HYPERLINK("https://klasma.github.io/Logging_2506/fåglar/A 17549-2023 prioriterade fågelarter.docx", "A 17549-2023")</f>
        <v/>
      </c>
    </row>
    <row r="29" ht="15" customHeight="1">
      <c r="A29" t="inlineStr">
        <is>
          <t>A 45032-2023</t>
        </is>
      </c>
      <c r="B29" s="1" t="n">
        <v>45190</v>
      </c>
      <c r="C29" s="1" t="n">
        <v>45954</v>
      </c>
      <c r="D29" t="inlineStr">
        <is>
          <t>NORRBOTTENS LÄN</t>
        </is>
      </c>
      <c r="E29" t="inlineStr">
        <is>
          <t>ARJEPLOG</t>
        </is>
      </c>
      <c r="F29" t="inlineStr">
        <is>
          <t>Övriga statliga verk och myndigheter</t>
        </is>
      </c>
      <c r="G29" t="n">
        <v>6.3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Gammelgransskål
Tretåig hackspett</t>
        </is>
      </c>
      <c r="S29">
        <f>HYPERLINK("https://klasma.github.io/Logging_2506/artfynd/A 45032-2023 artfynd.xlsx", "A 45032-2023")</f>
        <v/>
      </c>
      <c r="T29">
        <f>HYPERLINK("https://klasma.github.io/Logging_2506/kartor/A 45032-2023 karta.png", "A 45032-2023")</f>
        <v/>
      </c>
      <c r="V29">
        <f>HYPERLINK("https://klasma.github.io/Logging_2506/klagomål/A 45032-2023 FSC-klagomål.docx", "A 45032-2023")</f>
        <v/>
      </c>
      <c r="W29">
        <f>HYPERLINK("https://klasma.github.io/Logging_2506/klagomålsmail/A 45032-2023 FSC-klagomål mail.docx", "A 45032-2023")</f>
        <v/>
      </c>
      <c r="X29">
        <f>HYPERLINK("https://klasma.github.io/Logging_2506/tillsyn/A 45032-2023 tillsynsbegäran.docx", "A 45032-2023")</f>
        <v/>
      </c>
      <c r="Y29">
        <f>HYPERLINK("https://klasma.github.io/Logging_2506/tillsynsmail/A 45032-2023 tillsynsbegäran mail.docx", "A 45032-2023")</f>
        <v/>
      </c>
      <c r="Z29">
        <f>HYPERLINK("https://klasma.github.io/Logging_2506/fåglar/A 45032-2023 prioriterade fågelarter.docx", "A 45032-2023")</f>
        <v/>
      </c>
    </row>
    <row r="30" ht="15" customHeight="1">
      <c r="A30" t="inlineStr">
        <is>
          <t>A 45779-2024</t>
        </is>
      </c>
      <c r="B30" s="1" t="n">
        <v>45579</v>
      </c>
      <c r="C30" s="1" t="n">
        <v>45954</v>
      </c>
      <c r="D30" t="inlineStr">
        <is>
          <t>NORRBOTTENS LÄN</t>
        </is>
      </c>
      <c r="E30" t="inlineStr">
        <is>
          <t>ARJEPLOG</t>
        </is>
      </c>
      <c r="F30" t="inlineStr">
        <is>
          <t>Sveaskog</t>
        </is>
      </c>
      <c r="G30" t="n">
        <v>6.8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Granticka
Ullticka</t>
        </is>
      </c>
      <c r="S30">
        <f>HYPERLINK("https://klasma.github.io/Logging_2506/artfynd/A 45779-2024 artfynd.xlsx", "A 45779-2024")</f>
        <v/>
      </c>
      <c r="T30">
        <f>HYPERLINK("https://klasma.github.io/Logging_2506/kartor/A 45779-2024 karta.png", "A 45779-2024")</f>
        <v/>
      </c>
      <c r="V30">
        <f>HYPERLINK("https://klasma.github.io/Logging_2506/klagomål/A 45779-2024 FSC-klagomål.docx", "A 45779-2024")</f>
        <v/>
      </c>
      <c r="W30">
        <f>HYPERLINK("https://klasma.github.io/Logging_2506/klagomålsmail/A 45779-2024 FSC-klagomål mail.docx", "A 45779-2024")</f>
        <v/>
      </c>
      <c r="X30">
        <f>HYPERLINK("https://klasma.github.io/Logging_2506/tillsyn/A 45779-2024 tillsynsbegäran.docx", "A 45779-2024")</f>
        <v/>
      </c>
      <c r="Y30">
        <f>HYPERLINK("https://klasma.github.io/Logging_2506/tillsynsmail/A 45779-2024 tillsynsbegäran mail.docx", "A 45779-2024")</f>
        <v/>
      </c>
    </row>
    <row r="31" ht="15" customHeight="1">
      <c r="A31" t="inlineStr">
        <is>
          <t>A 18921-2025</t>
        </is>
      </c>
      <c r="B31" s="1" t="n">
        <v>45764</v>
      </c>
      <c r="C31" s="1" t="n">
        <v>45954</v>
      </c>
      <c r="D31" t="inlineStr">
        <is>
          <t>NORRBOTTENS LÄN</t>
        </is>
      </c>
      <c r="E31" t="inlineStr">
        <is>
          <t>ARJEPLOG</t>
        </is>
      </c>
      <c r="F31" t="inlineStr">
        <is>
          <t>Sveaskog</t>
        </is>
      </c>
      <c r="G31" t="n">
        <v>12.5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Granticka</t>
        </is>
      </c>
      <c r="S31">
        <f>HYPERLINK("https://klasma.github.io/Logging_2506/artfynd/A 18921-2025 artfynd.xlsx", "A 18921-2025")</f>
        <v/>
      </c>
      <c r="T31">
        <f>HYPERLINK("https://klasma.github.io/Logging_2506/kartor/A 18921-2025 karta.png", "A 18921-2025")</f>
        <v/>
      </c>
      <c r="V31">
        <f>HYPERLINK("https://klasma.github.io/Logging_2506/klagomål/A 18921-2025 FSC-klagomål.docx", "A 18921-2025")</f>
        <v/>
      </c>
      <c r="W31">
        <f>HYPERLINK("https://klasma.github.io/Logging_2506/klagomålsmail/A 18921-2025 FSC-klagomål mail.docx", "A 18921-2025")</f>
        <v/>
      </c>
      <c r="X31">
        <f>HYPERLINK("https://klasma.github.io/Logging_2506/tillsyn/A 18921-2025 tillsynsbegäran.docx", "A 18921-2025")</f>
        <v/>
      </c>
      <c r="Y31">
        <f>HYPERLINK("https://klasma.github.io/Logging_2506/tillsynsmail/A 18921-2025 tillsynsbegäran mail.docx", "A 18921-2025")</f>
        <v/>
      </c>
    </row>
    <row r="32" ht="15" customHeight="1">
      <c r="A32" t="inlineStr">
        <is>
          <t>A 45324-2022</t>
        </is>
      </c>
      <c r="B32" s="1" t="n">
        <v>44841</v>
      </c>
      <c r="C32" s="1" t="n">
        <v>45954</v>
      </c>
      <c r="D32" t="inlineStr">
        <is>
          <t>NORRBOTTENS LÄN</t>
        </is>
      </c>
      <c r="E32" t="inlineStr">
        <is>
          <t>ARJEPLOG</t>
        </is>
      </c>
      <c r="G32" t="n">
        <v>23.2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Bergand</t>
        </is>
      </c>
      <c r="S32">
        <f>HYPERLINK("https://klasma.github.io/Logging_2506/artfynd/A 45324-2022 artfynd.xlsx", "A 45324-2022")</f>
        <v/>
      </c>
      <c r="T32">
        <f>HYPERLINK("https://klasma.github.io/Logging_2506/kartor/A 45324-2022 karta.png", "A 45324-2022")</f>
        <v/>
      </c>
      <c r="V32">
        <f>HYPERLINK("https://klasma.github.io/Logging_2506/klagomål/A 45324-2022 FSC-klagomål.docx", "A 45324-2022")</f>
        <v/>
      </c>
      <c r="W32">
        <f>HYPERLINK("https://klasma.github.io/Logging_2506/klagomålsmail/A 45324-2022 FSC-klagomål mail.docx", "A 45324-2022")</f>
        <v/>
      </c>
      <c r="X32">
        <f>HYPERLINK("https://klasma.github.io/Logging_2506/tillsyn/A 45324-2022 tillsynsbegäran.docx", "A 45324-2022")</f>
        <v/>
      </c>
      <c r="Y32">
        <f>HYPERLINK("https://klasma.github.io/Logging_2506/tillsynsmail/A 45324-2022 tillsynsbegäran mail.docx", "A 45324-2022")</f>
        <v/>
      </c>
    </row>
    <row r="33" ht="15" customHeight="1">
      <c r="A33" t="inlineStr">
        <is>
          <t>A 41375-2024</t>
        </is>
      </c>
      <c r="B33" s="1" t="n">
        <v>45559</v>
      </c>
      <c r="C33" s="1" t="n">
        <v>45954</v>
      </c>
      <c r="D33" t="inlineStr">
        <is>
          <t>NORRBOTTENS LÄN</t>
        </is>
      </c>
      <c r="E33" t="inlineStr">
        <is>
          <t>ARJEPLOG</t>
        </is>
      </c>
      <c r="F33" t="inlineStr">
        <is>
          <t>Övriga statliga verk och myndigheter</t>
        </is>
      </c>
      <c r="G33" t="n">
        <v>5.9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Korallrot</t>
        </is>
      </c>
      <c r="S33">
        <f>HYPERLINK("https://klasma.github.io/Logging_2506/artfynd/A 41375-2024 artfynd.xlsx", "A 41375-2024")</f>
        <v/>
      </c>
      <c r="T33">
        <f>HYPERLINK("https://klasma.github.io/Logging_2506/kartor/A 41375-2024 karta.png", "A 41375-2024")</f>
        <v/>
      </c>
      <c r="V33">
        <f>HYPERLINK("https://klasma.github.io/Logging_2506/klagomål/A 41375-2024 FSC-klagomål.docx", "A 41375-2024")</f>
        <v/>
      </c>
      <c r="W33">
        <f>HYPERLINK("https://klasma.github.io/Logging_2506/klagomålsmail/A 41375-2024 FSC-klagomål mail.docx", "A 41375-2024")</f>
        <v/>
      </c>
      <c r="X33">
        <f>HYPERLINK("https://klasma.github.io/Logging_2506/tillsyn/A 41375-2024 tillsynsbegäran.docx", "A 41375-2024")</f>
        <v/>
      </c>
      <c r="Y33">
        <f>HYPERLINK("https://klasma.github.io/Logging_2506/tillsynsmail/A 41375-2024 tillsynsbegäran mail.docx", "A 41375-2024")</f>
        <v/>
      </c>
    </row>
    <row r="34" ht="15" customHeight="1">
      <c r="A34" t="inlineStr">
        <is>
          <t>A 25279-2023</t>
        </is>
      </c>
      <c r="B34" s="1" t="n">
        <v>45079</v>
      </c>
      <c r="C34" s="1" t="n">
        <v>45954</v>
      </c>
      <c r="D34" t="inlineStr">
        <is>
          <t>NORRBOTTENS LÄN</t>
        </is>
      </c>
      <c r="E34" t="inlineStr">
        <is>
          <t>ARJEPLOG</t>
        </is>
      </c>
      <c r="F34" t="inlineStr">
        <is>
          <t>Övriga statliga verk och myndigheter</t>
        </is>
      </c>
      <c r="G34" t="n">
        <v>6.9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HYPERLINK("https://klasma.github.io/Logging_2506/artfynd/A 25279-2023 artfynd.xlsx", "A 25279-2023")</f>
        <v/>
      </c>
      <c r="T34">
        <f>HYPERLINK("https://klasma.github.io/Logging_2506/kartor/A 25279-2023 karta.png", "A 25279-2023")</f>
        <v/>
      </c>
      <c r="V34">
        <f>HYPERLINK("https://klasma.github.io/Logging_2506/klagomål/A 25279-2023 FSC-klagomål.docx", "A 25279-2023")</f>
        <v/>
      </c>
      <c r="W34">
        <f>HYPERLINK("https://klasma.github.io/Logging_2506/klagomålsmail/A 25279-2023 FSC-klagomål mail.docx", "A 25279-2023")</f>
        <v/>
      </c>
      <c r="X34">
        <f>HYPERLINK("https://klasma.github.io/Logging_2506/tillsyn/A 25279-2023 tillsynsbegäran.docx", "A 25279-2023")</f>
        <v/>
      </c>
      <c r="Y34">
        <f>HYPERLINK("https://klasma.github.io/Logging_2506/tillsynsmail/A 25279-2023 tillsynsbegäran mail.docx", "A 25279-2023")</f>
        <v/>
      </c>
    </row>
    <row r="35" ht="15" customHeight="1">
      <c r="A35" t="inlineStr">
        <is>
          <t>A 12403-2025</t>
        </is>
      </c>
      <c r="B35" s="1" t="n">
        <v>45730</v>
      </c>
      <c r="C35" s="1" t="n">
        <v>45954</v>
      </c>
      <c r="D35" t="inlineStr">
        <is>
          <t>NORRBOTTENS LÄN</t>
        </is>
      </c>
      <c r="E35" t="inlineStr">
        <is>
          <t>ARJEPLOG</t>
        </is>
      </c>
      <c r="G35" t="n">
        <v>10.1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HYPERLINK("https://klasma.github.io/Logging_2506/artfynd/A 12403-2025 artfynd.xlsx", "A 12403-2025")</f>
        <v/>
      </c>
      <c r="T35">
        <f>HYPERLINK("https://klasma.github.io/Logging_2506/kartor/A 12403-2025 karta.png", "A 12403-2025")</f>
        <v/>
      </c>
      <c r="V35">
        <f>HYPERLINK("https://klasma.github.io/Logging_2506/klagomål/A 12403-2025 FSC-klagomål.docx", "A 12403-2025")</f>
        <v/>
      </c>
      <c r="W35">
        <f>HYPERLINK("https://klasma.github.io/Logging_2506/klagomålsmail/A 12403-2025 FSC-klagomål mail.docx", "A 12403-2025")</f>
        <v/>
      </c>
      <c r="X35">
        <f>HYPERLINK("https://klasma.github.io/Logging_2506/tillsyn/A 12403-2025 tillsynsbegäran.docx", "A 12403-2025")</f>
        <v/>
      </c>
      <c r="Y35">
        <f>HYPERLINK("https://klasma.github.io/Logging_2506/tillsynsmail/A 12403-2025 tillsynsbegäran mail.docx", "A 12403-2025")</f>
        <v/>
      </c>
      <c r="Z35">
        <f>HYPERLINK("https://klasma.github.io/Logging_2506/fåglar/A 12403-2025 prioriterade fågelarter.docx", "A 12403-2025")</f>
        <v/>
      </c>
    </row>
    <row r="36" ht="15" customHeight="1">
      <c r="A36" t="inlineStr">
        <is>
          <t>A 26503-2025</t>
        </is>
      </c>
      <c r="B36" s="1" t="n">
        <v>45807</v>
      </c>
      <c r="C36" s="1" t="n">
        <v>45954</v>
      </c>
      <c r="D36" t="inlineStr">
        <is>
          <t>NORRBOTTENS LÄN</t>
        </is>
      </c>
      <c r="E36" t="inlineStr">
        <is>
          <t>ARJEPLOG</t>
        </is>
      </c>
      <c r="G36" t="n">
        <v>21.6</v>
      </c>
      <c r="H36" t="n">
        <v>1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Bergand</t>
        </is>
      </c>
      <c r="S36">
        <f>HYPERLINK("https://klasma.github.io/Logging_2506/artfynd/A 26503-2025 artfynd.xlsx", "A 26503-2025")</f>
        <v/>
      </c>
      <c r="T36">
        <f>HYPERLINK("https://klasma.github.io/Logging_2506/kartor/A 26503-2025 karta.png", "A 26503-2025")</f>
        <v/>
      </c>
      <c r="V36">
        <f>HYPERLINK("https://klasma.github.io/Logging_2506/klagomål/A 26503-2025 FSC-klagomål.docx", "A 26503-2025")</f>
        <v/>
      </c>
      <c r="W36">
        <f>HYPERLINK("https://klasma.github.io/Logging_2506/klagomålsmail/A 26503-2025 FSC-klagomål mail.docx", "A 26503-2025")</f>
        <v/>
      </c>
      <c r="X36">
        <f>HYPERLINK("https://klasma.github.io/Logging_2506/tillsyn/A 26503-2025 tillsynsbegäran.docx", "A 26503-2025")</f>
        <v/>
      </c>
      <c r="Y36">
        <f>HYPERLINK("https://klasma.github.io/Logging_2506/tillsynsmail/A 26503-2025 tillsynsbegäran mail.docx", "A 26503-2025")</f>
        <v/>
      </c>
    </row>
    <row r="37" ht="15" customHeight="1">
      <c r="A37" t="inlineStr">
        <is>
          <t>A 30592-2023</t>
        </is>
      </c>
      <c r="B37" s="1" t="n">
        <v>45112</v>
      </c>
      <c r="C37" s="1" t="n">
        <v>45954</v>
      </c>
      <c r="D37" t="inlineStr">
        <is>
          <t>NORRBOTTENS LÄN</t>
        </is>
      </c>
      <c r="E37" t="inlineStr">
        <is>
          <t>ARJEPLOG</t>
        </is>
      </c>
      <c r="F37" t="inlineStr">
        <is>
          <t>Allmännings- och besparingsskogar</t>
        </is>
      </c>
      <c r="G37" t="n">
        <v>19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HYPERLINK("https://klasma.github.io/Logging_2506/artfynd/A 30592-2023 artfynd.xlsx", "A 30592-2023")</f>
        <v/>
      </c>
      <c r="T37">
        <f>HYPERLINK("https://klasma.github.io/Logging_2506/kartor/A 30592-2023 karta.png", "A 30592-2023")</f>
        <v/>
      </c>
      <c r="V37">
        <f>HYPERLINK("https://klasma.github.io/Logging_2506/klagomål/A 30592-2023 FSC-klagomål.docx", "A 30592-2023")</f>
        <v/>
      </c>
      <c r="W37">
        <f>HYPERLINK("https://klasma.github.io/Logging_2506/klagomålsmail/A 30592-2023 FSC-klagomål mail.docx", "A 30592-2023")</f>
        <v/>
      </c>
      <c r="X37">
        <f>HYPERLINK("https://klasma.github.io/Logging_2506/tillsyn/A 30592-2023 tillsynsbegäran.docx", "A 30592-2023")</f>
        <v/>
      </c>
      <c r="Y37">
        <f>HYPERLINK("https://klasma.github.io/Logging_2506/tillsynsmail/A 30592-2023 tillsynsbegäran mail.docx", "A 30592-2023")</f>
        <v/>
      </c>
      <c r="Z37">
        <f>HYPERLINK("https://klasma.github.io/Logging_2506/fåglar/A 30592-2023 prioriterade fågelarter.docx", "A 30592-2023")</f>
        <v/>
      </c>
    </row>
    <row r="38" ht="15" customHeight="1">
      <c r="A38" t="inlineStr">
        <is>
          <t>A 61050-2020</t>
        </is>
      </c>
      <c r="B38" s="1" t="n">
        <v>44154</v>
      </c>
      <c r="C38" s="1" t="n">
        <v>45954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17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66844-2021</t>
        </is>
      </c>
      <c r="B39" s="1" t="n">
        <v>44520</v>
      </c>
      <c r="C39" s="1" t="n">
        <v>45954</v>
      </c>
      <c r="D39" t="inlineStr">
        <is>
          <t>NORRBOTTENS LÄN</t>
        </is>
      </c>
      <c r="E39" t="inlineStr">
        <is>
          <t>ARJEPLOG</t>
        </is>
      </c>
      <c r="G39" t="n">
        <v>44.8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56274-2021</t>
        </is>
      </c>
      <c r="B40" s="1" t="n">
        <v>44479</v>
      </c>
      <c r="C40" s="1" t="n">
        <v>45954</v>
      </c>
      <c r="D40" t="inlineStr">
        <is>
          <t>NORRBOTTENS LÄN</t>
        </is>
      </c>
      <c r="E40" t="inlineStr">
        <is>
          <t>ARJEPLOG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56275-2021</t>
        </is>
      </c>
      <c r="B41" s="1" t="n">
        <v>44479</v>
      </c>
      <c r="C41" s="1" t="n">
        <v>45954</v>
      </c>
      <c r="D41" t="inlineStr">
        <is>
          <t>NORRBOTTENS LÄN</t>
        </is>
      </c>
      <c r="E41" t="inlineStr">
        <is>
          <t>ARJEPLOG</t>
        </is>
      </c>
      <c r="G41" t="n">
        <v>16.2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56277-2021</t>
        </is>
      </c>
      <c r="B42" s="1" t="n">
        <v>44479</v>
      </c>
      <c r="C42" s="1" t="n">
        <v>45954</v>
      </c>
      <c r="D42" t="inlineStr">
        <is>
          <t>NORRBOTTENS LÄN</t>
        </is>
      </c>
      <c r="E42" t="inlineStr">
        <is>
          <t>ARJEPLOG</t>
        </is>
      </c>
      <c r="G42" t="n">
        <v>19.4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12789-2022</t>
        </is>
      </c>
      <c r="B43" s="1" t="n">
        <v>44642</v>
      </c>
      <c r="C43" s="1" t="n">
        <v>45954</v>
      </c>
      <c r="D43" t="inlineStr">
        <is>
          <t>NORRBOTTENS LÄN</t>
        </is>
      </c>
      <c r="E43" t="inlineStr">
        <is>
          <t>ARJEPLOG</t>
        </is>
      </c>
      <c r="F43" t="inlineStr">
        <is>
          <t>Övriga statliga verk och myndigheter</t>
        </is>
      </c>
      <c r="G43" t="n">
        <v>56.1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8721-2021</t>
        </is>
      </c>
      <c r="B44" s="1" t="n">
        <v>44246</v>
      </c>
      <c r="C44" s="1" t="n">
        <v>45954</v>
      </c>
      <c r="D44" t="inlineStr">
        <is>
          <t>NORRBOTTENS LÄN</t>
        </is>
      </c>
      <c r="E44" t="inlineStr">
        <is>
          <t>ARJEPLOG</t>
        </is>
      </c>
      <c r="F44" t="inlineStr">
        <is>
          <t>Sveaskog</t>
        </is>
      </c>
      <c r="G44" t="n">
        <v>48.3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44751-2022</t>
        </is>
      </c>
      <c r="B45" s="1" t="n">
        <v>44840</v>
      </c>
      <c r="C45" s="1" t="n">
        <v>45954</v>
      </c>
      <c r="D45" t="inlineStr">
        <is>
          <t>NORRBOTTENS LÄN</t>
        </is>
      </c>
      <c r="E45" t="inlineStr">
        <is>
          <t>ARJEPLOG</t>
        </is>
      </c>
      <c r="F45" t="inlineStr">
        <is>
          <t>SCA</t>
        </is>
      </c>
      <c r="G45" t="n">
        <v>26.1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56278-2021</t>
        </is>
      </c>
      <c r="B46" s="1" t="n">
        <v>44479</v>
      </c>
      <c r="C46" s="1" t="n">
        <v>45954</v>
      </c>
      <c r="D46" t="inlineStr">
        <is>
          <t>NORRBOTTENS LÄN</t>
        </is>
      </c>
      <c r="E46" t="inlineStr">
        <is>
          <t>ARJEPLOG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52573-2022</t>
        </is>
      </c>
      <c r="B47" s="1" t="n">
        <v>44874</v>
      </c>
      <c r="C47" s="1" t="n">
        <v>45954</v>
      </c>
      <c r="D47" t="inlineStr">
        <is>
          <t>NORRBOTTENS LÄN</t>
        </is>
      </c>
      <c r="E47" t="inlineStr">
        <is>
          <t>ARJEPLOG</t>
        </is>
      </c>
      <c r="G47" t="n">
        <v>7.7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19620-2022</t>
        </is>
      </c>
      <c r="B48" s="1" t="n">
        <v>44694</v>
      </c>
      <c r="C48" s="1" t="n">
        <v>45954</v>
      </c>
      <c r="D48" t="inlineStr">
        <is>
          <t>NORRBOTTENS LÄN</t>
        </is>
      </c>
      <c r="E48" t="inlineStr">
        <is>
          <t>ARJEPLOG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46585-2021</t>
        </is>
      </c>
      <c r="B49" s="1" t="n">
        <v>44445</v>
      </c>
      <c r="C49" s="1" t="n">
        <v>45954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58879-2021</t>
        </is>
      </c>
      <c r="B50" s="1" t="n">
        <v>44489</v>
      </c>
      <c r="C50" s="1" t="n">
        <v>45954</v>
      </c>
      <c r="D50" t="inlineStr">
        <is>
          <t>NORRBOTTENS LÄN</t>
        </is>
      </c>
      <c r="E50" t="inlineStr">
        <is>
          <t>ARJEPLOG</t>
        </is>
      </c>
      <c r="G50" t="n">
        <v>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8727-2021</t>
        </is>
      </c>
      <c r="B51" s="1" t="n">
        <v>44246</v>
      </c>
      <c r="C51" s="1" t="n">
        <v>45954</v>
      </c>
      <c r="D51" t="inlineStr">
        <is>
          <t>NORRBOTTENS LÄN</t>
        </is>
      </c>
      <c r="E51" t="inlineStr">
        <is>
          <t>ARJEPLOG</t>
        </is>
      </c>
      <c r="F51" t="inlineStr">
        <is>
          <t>Sveaskog</t>
        </is>
      </c>
      <c r="G51" t="n">
        <v>12.9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72279-2021</t>
        </is>
      </c>
      <c r="B52" s="1" t="n">
        <v>44543</v>
      </c>
      <c r="C52" s="1" t="n">
        <v>45954</v>
      </c>
      <c r="D52" t="inlineStr">
        <is>
          <t>NORRBOTTENS LÄN</t>
        </is>
      </c>
      <c r="E52" t="inlineStr">
        <is>
          <t>ARJEPLOG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64857-2020</t>
        </is>
      </c>
      <c r="B53" s="1" t="n">
        <v>44171</v>
      </c>
      <c r="C53" s="1" t="n">
        <v>45954</v>
      </c>
      <c r="D53" t="inlineStr">
        <is>
          <t>NORRBOTTENS LÄN</t>
        </is>
      </c>
      <c r="E53" t="inlineStr">
        <is>
          <t>ARJEPLOG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41799-2021</t>
        </is>
      </c>
      <c r="B54" s="1" t="n">
        <v>44425</v>
      </c>
      <c r="C54" s="1" t="n">
        <v>45954</v>
      </c>
      <c r="D54" t="inlineStr">
        <is>
          <t>NORRBOTTENS LÄN</t>
        </is>
      </c>
      <c r="E54" t="inlineStr">
        <is>
          <t>ARJEPLOG</t>
        </is>
      </c>
      <c r="G54" t="n">
        <v>11.3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31439-2021</t>
        </is>
      </c>
      <c r="B55" s="1" t="n">
        <v>44369</v>
      </c>
      <c r="C55" s="1" t="n">
        <v>45954</v>
      </c>
      <c r="D55" t="inlineStr">
        <is>
          <t>NORRBOTTENS LÄN</t>
        </is>
      </c>
      <c r="E55" t="inlineStr">
        <is>
          <t>ARJEPLOG</t>
        </is>
      </c>
      <c r="F55" t="inlineStr">
        <is>
          <t>Sveaskog</t>
        </is>
      </c>
      <c r="G55" t="n">
        <v>7.2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27092-2022</t>
        </is>
      </c>
      <c r="B56" s="1" t="n">
        <v>44741</v>
      </c>
      <c r="C56" s="1" t="n">
        <v>45954</v>
      </c>
      <c r="D56" t="inlineStr">
        <is>
          <t>NORRBOTTENS LÄN</t>
        </is>
      </c>
      <c r="E56" t="inlineStr">
        <is>
          <t>ARJEPLOG</t>
        </is>
      </c>
      <c r="G56" t="n">
        <v>15.6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64816-2023</t>
        </is>
      </c>
      <c r="B57" s="1" t="n">
        <v>45281</v>
      </c>
      <c r="C57" s="1" t="n">
        <v>45954</v>
      </c>
      <c r="D57" t="inlineStr">
        <is>
          <t>NORRBOTTENS LÄN</t>
        </is>
      </c>
      <c r="E57" t="inlineStr">
        <is>
          <t>ARJEPLOG</t>
        </is>
      </c>
      <c r="G57" t="n">
        <v>13.4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14375-2021</t>
        </is>
      </c>
      <c r="B58" s="1" t="n">
        <v>44279</v>
      </c>
      <c r="C58" s="1" t="n">
        <v>45954</v>
      </c>
      <c r="D58" t="inlineStr">
        <is>
          <t>NORRBOTTENS LÄN</t>
        </is>
      </c>
      <c r="E58" t="inlineStr">
        <is>
          <t>ARJEPLOG</t>
        </is>
      </c>
      <c r="F58" t="inlineStr">
        <is>
          <t>Övriga statliga verk och myndigheter</t>
        </is>
      </c>
      <c r="G58" t="n">
        <v>60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28354-2022</t>
        </is>
      </c>
      <c r="B59" s="1" t="n">
        <v>44735</v>
      </c>
      <c r="C59" s="1" t="n">
        <v>45954</v>
      </c>
      <c r="D59" t="inlineStr">
        <is>
          <t>NORRBOTTENS LÄN</t>
        </is>
      </c>
      <c r="E59" t="inlineStr">
        <is>
          <t>ARJEPLOG</t>
        </is>
      </c>
      <c r="F59" t="inlineStr">
        <is>
          <t>Övriga statliga verk och myndigheter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25270-2023</t>
        </is>
      </c>
      <c r="B60" s="1" t="n">
        <v>45079</v>
      </c>
      <c r="C60" s="1" t="n">
        <v>45954</v>
      </c>
      <c r="D60" t="inlineStr">
        <is>
          <t>NORRBOTTENS LÄN</t>
        </is>
      </c>
      <c r="E60" t="inlineStr">
        <is>
          <t>ARJEPLOG</t>
        </is>
      </c>
      <c r="F60" t="inlineStr">
        <is>
          <t>Övriga statliga verk och myndigheter</t>
        </is>
      </c>
      <c r="G60" t="n">
        <v>29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46910-2024</t>
        </is>
      </c>
      <c r="B61" s="1" t="n">
        <v>45583</v>
      </c>
      <c r="C61" s="1" t="n">
        <v>45954</v>
      </c>
      <c r="D61" t="inlineStr">
        <is>
          <t>NORRBOTTENS LÄN</t>
        </is>
      </c>
      <c r="E61" t="inlineStr">
        <is>
          <t>ARJEPLOG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56794-2024</t>
        </is>
      </c>
      <c r="B62" s="1" t="n">
        <v>45625</v>
      </c>
      <c r="C62" s="1" t="n">
        <v>45954</v>
      </c>
      <c r="D62" t="inlineStr">
        <is>
          <t>NORRBOTTENS LÄN</t>
        </is>
      </c>
      <c r="E62" t="inlineStr">
        <is>
          <t>ARJEPLOG</t>
        </is>
      </c>
      <c r="G62" t="n">
        <v>7.5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73880-2021</t>
        </is>
      </c>
      <c r="B63" s="1" t="n">
        <v>44552</v>
      </c>
      <c r="C63" s="1" t="n">
        <v>45954</v>
      </c>
      <c r="D63" t="inlineStr">
        <is>
          <t>NORRBOTTENS LÄN</t>
        </is>
      </c>
      <c r="E63" t="inlineStr">
        <is>
          <t>ARJEPLOG</t>
        </is>
      </c>
      <c r="G63" t="n">
        <v>11.2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56782-2024</t>
        </is>
      </c>
      <c r="B64" s="1" t="n">
        <v>45625</v>
      </c>
      <c r="C64" s="1" t="n">
        <v>45954</v>
      </c>
      <c r="D64" t="inlineStr">
        <is>
          <t>NORRBOTTENS LÄN</t>
        </is>
      </c>
      <c r="E64" t="inlineStr">
        <is>
          <t>ARJEPLOG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55266-2024</t>
        </is>
      </c>
      <c r="B65" s="1" t="n">
        <v>45621</v>
      </c>
      <c r="C65" s="1" t="n">
        <v>45954</v>
      </c>
      <c r="D65" t="inlineStr">
        <is>
          <t>NORRBOTTENS LÄN</t>
        </is>
      </c>
      <c r="E65" t="inlineStr">
        <is>
          <t>ARJEPLOG</t>
        </is>
      </c>
      <c r="G65" t="n">
        <v>11.3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55124-2024</t>
        </is>
      </c>
      <c r="B66" s="1" t="n">
        <v>45618</v>
      </c>
      <c r="C66" s="1" t="n">
        <v>45954</v>
      </c>
      <c r="D66" t="inlineStr">
        <is>
          <t>NORRBOTTENS LÄN</t>
        </is>
      </c>
      <c r="E66" t="inlineStr">
        <is>
          <t>ARJEPLOG</t>
        </is>
      </c>
      <c r="G66" t="n">
        <v>18.3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55422-2021</t>
        </is>
      </c>
      <c r="B67" s="1" t="n">
        <v>44475</v>
      </c>
      <c r="C67" s="1" t="n">
        <v>45954</v>
      </c>
      <c r="D67" t="inlineStr">
        <is>
          <t>NORRBOTTENS LÄN</t>
        </is>
      </c>
      <c r="E67" t="inlineStr">
        <is>
          <t>ARJEPLOG</t>
        </is>
      </c>
      <c r="F67" t="inlineStr">
        <is>
          <t>Sveaskog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42274-2022</t>
        </is>
      </c>
      <c r="B68" s="1" t="n">
        <v>44830</v>
      </c>
      <c r="C68" s="1" t="n">
        <v>45954</v>
      </c>
      <c r="D68" t="inlineStr">
        <is>
          <t>NORRBOTTENS LÄN</t>
        </is>
      </c>
      <c r="E68" t="inlineStr">
        <is>
          <t>ARJEPLOG</t>
        </is>
      </c>
      <c r="F68" t="inlineStr">
        <is>
          <t>SCA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26472-2024</t>
        </is>
      </c>
      <c r="B69" s="1" t="n">
        <v>45469</v>
      </c>
      <c r="C69" s="1" t="n">
        <v>45954</v>
      </c>
      <c r="D69" t="inlineStr">
        <is>
          <t>NORRBOTTENS LÄN</t>
        </is>
      </c>
      <c r="E69" t="inlineStr">
        <is>
          <t>ARJEPLOG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26486-2024</t>
        </is>
      </c>
      <c r="B70" s="1" t="n">
        <v>45469</v>
      </c>
      <c r="C70" s="1" t="n">
        <v>45954</v>
      </c>
      <c r="D70" t="inlineStr">
        <is>
          <t>NORRBOTTENS LÄN</t>
        </is>
      </c>
      <c r="E70" t="inlineStr">
        <is>
          <t>ARJEPLOG</t>
        </is>
      </c>
      <c r="G70" t="n">
        <v>7.1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44218-2023</t>
        </is>
      </c>
      <c r="B71" s="1" t="n">
        <v>45183</v>
      </c>
      <c r="C71" s="1" t="n">
        <v>45954</v>
      </c>
      <c r="D71" t="inlineStr">
        <is>
          <t>NORRBOTTENS LÄN</t>
        </is>
      </c>
      <c r="E71" t="inlineStr">
        <is>
          <t>ARJEPLOG</t>
        </is>
      </c>
      <c r="F71" t="inlineStr">
        <is>
          <t>Allmännings- och besparingsskogar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45072-2023</t>
        </is>
      </c>
      <c r="B72" s="1" t="n">
        <v>45187</v>
      </c>
      <c r="C72" s="1" t="n">
        <v>45954</v>
      </c>
      <c r="D72" t="inlineStr">
        <is>
          <t>NORRBOTTENS LÄN</t>
        </is>
      </c>
      <c r="E72" t="inlineStr">
        <is>
          <t>ARJEPLOG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48940-2023</t>
        </is>
      </c>
      <c r="B73" s="1" t="n">
        <v>45205</v>
      </c>
      <c r="C73" s="1" t="n">
        <v>45954</v>
      </c>
      <c r="D73" t="inlineStr">
        <is>
          <t>NORRBOTTENS LÄN</t>
        </is>
      </c>
      <c r="E73" t="inlineStr">
        <is>
          <t>ARJEPLOG</t>
        </is>
      </c>
      <c r="G73" t="n">
        <v>13.5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56276-2021</t>
        </is>
      </c>
      <c r="B74" s="1" t="n">
        <v>44479</v>
      </c>
      <c r="C74" s="1" t="n">
        <v>45954</v>
      </c>
      <c r="D74" t="inlineStr">
        <is>
          <t>NORRBOTTENS LÄN</t>
        </is>
      </c>
      <c r="E74" t="inlineStr">
        <is>
          <t>ARJEPLOG</t>
        </is>
      </c>
      <c r="G74" t="n">
        <v>19.8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56754-2024</t>
        </is>
      </c>
      <c r="B75" s="1" t="n">
        <v>45625</v>
      </c>
      <c r="C75" s="1" t="n">
        <v>45954</v>
      </c>
      <c r="D75" t="inlineStr">
        <is>
          <t>NORRBOTTENS LÄN</t>
        </is>
      </c>
      <c r="E75" t="inlineStr">
        <is>
          <t>ARJEPLOG</t>
        </is>
      </c>
      <c r="G75" t="n">
        <v>11.5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30870-2023</t>
        </is>
      </c>
      <c r="B76" s="1" t="n">
        <v>45113</v>
      </c>
      <c r="C76" s="1" t="n">
        <v>45954</v>
      </c>
      <c r="D76" t="inlineStr">
        <is>
          <t>NORRBOTTENS LÄN</t>
        </is>
      </c>
      <c r="E76" t="inlineStr">
        <is>
          <t>ARJEPLOG</t>
        </is>
      </c>
      <c r="F76" t="inlineStr">
        <is>
          <t>Allmännings- och besparingsskogar</t>
        </is>
      </c>
      <c r="G76" t="n">
        <v>25.5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13119-2025</t>
        </is>
      </c>
      <c r="B77" s="1" t="n">
        <v>45734</v>
      </c>
      <c r="C77" s="1" t="n">
        <v>45954</v>
      </c>
      <c r="D77" t="inlineStr">
        <is>
          <t>NORRBOTTENS LÄN</t>
        </is>
      </c>
      <c r="E77" t="inlineStr">
        <is>
          <t>ARJEPLOG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61729-2024</t>
        </is>
      </c>
      <c r="B78" s="1" t="n">
        <v>45649</v>
      </c>
      <c r="C78" s="1" t="n">
        <v>45954</v>
      </c>
      <c r="D78" t="inlineStr">
        <is>
          <t>NORRBOTTENS LÄN</t>
        </is>
      </c>
      <c r="E78" t="inlineStr">
        <is>
          <t>ARJEPLOG</t>
        </is>
      </c>
      <c r="F78" t="inlineStr">
        <is>
          <t>Övriga statliga verk och myndigheter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20905-2025</t>
        </is>
      </c>
      <c r="B79" s="1" t="n">
        <v>45777.40407407407</v>
      </c>
      <c r="C79" s="1" t="n">
        <v>45954</v>
      </c>
      <c r="D79" t="inlineStr">
        <is>
          <t>NORRBOTTENS LÄN</t>
        </is>
      </c>
      <c r="E79" t="inlineStr">
        <is>
          <t>ARJEPLOG</t>
        </is>
      </c>
      <c r="G79" t="n">
        <v>10.6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58370-2023</t>
        </is>
      </c>
      <c r="B80" s="1" t="n">
        <v>45250</v>
      </c>
      <c r="C80" s="1" t="n">
        <v>45954</v>
      </c>
      <c r="D80" t="inlineStr">
        <is>
          <t>NORRBOTTENS LÄN</t>
        </is>
      </c>
      <c r="E80" t="inlineStr">
        <is>
          <t>ARJEPLOG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64822-2023</t>
        </is>
      </c>
      <c r="B81" s="1" t="n">
        <v>45281</v>
      </c>
      <c r="C81" s="1" t="n">
        <v>45954</v>
      </c>
      <c r="D81" t="inlineStr">
        <is>
          <t>NORRBOTTENS LÄN</t>
        </is>
      </c>
      <c r="E81" t="inlineStr">
        <is>
          <t>ARJEPLOG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26811-2022</t>
        </is>
      </c>
      <c r="B82" s="1" t="n">
        <v>44735</v>
      </c>
      <c r="C82" s="1" t="n">
        <v>45954</v>
      </c>
      <c r="D82" t="inlineStr">
        <is>
          <t>NORRBOTTENS LÄN</t>
        </is>
      </c>
      <c r="E82" t="inlineStr">
        <is>
          <t>ARJEPLOG</t>
        </is>
      </c>
      <c r="F82" t="inlineStr">
        <is>
          <t>Övriga statliga verk och myndigheter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29649-2024</t>
        </is>
      </c>
      <c r="B83" s="1" t="n">
        <v>45484</v>
      </c>
      <c r="C83" s="1" t="n">
        <v>45954</v>
      </c>
      <c r="D83" t="inlineStr">
        <is>
          <t>NORRBOTTENS LÄN</t>
        </is>
      </c>
      <c r="E83" t="inlineStr">
        <is>
          <t>ARJEPLOG</t>
        </is>
      </c>
      <c r="F83" t="inlineStr">
        <is>
          <t>Allmännings- och besparingsskogar</t>
        </is>
      </c>
      <c r="G83" t="n">
        <v>24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45924-2023</t>
        </is>
      </c>
      <c r="B84" s="1" t="n">
        <v>45189</v>
      </c>
      <c r="C84" s="1" t="n">
        <v>45954</v>
      </c>
      <c r="D84" t="inlineStr">
        <is>
          <t>NORRBOTTENS LÄN</t>
        </is>
      </c>
      <c r="E84" t="inlineStr">
        <is>
          <t>ARJEPLOG</t>
        </is>
      </c>
      <c r="G84" t="n">
        <v>11.2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10825-2025</t>
        </is>
      </c>
      <c r="B85" s="1" t="n">
        <v>45722</v>
      </c>
      <c r="C85" s="1" t="n">
        <v>45954</v>
      </c>
      <c r="D85" t="inlineStr">
        <is>
          <t>NORRBOTTENS LÄN</t>
        </is>
      </c>
      <c r="E85" t="inlineStr">
        <is>
          <t>ARJEPLOG</t>
        </is>
      </c>
      <c r="G85" t="n">
        <v>14.1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17536-2023</t>
        </is>
      </c>
      <c r="B86" s="1" t="n">
        <v>45034</v>
      </c>
      <c r="C86" s="1" t="n">
        <v>45954</v>
      </c>
      <c r="D86" t="inlineStr">
        <is>
          <t>NORRBOTTENS LÄN</t>
        </is>
      </c>
      <c r="E86" t="inlineStr">
        <is>
          <t>ARJEPLOG</t>
        </is>
      </c>
      <c r="F86" t="inlineStr">
        <is>
          <t>Övriga statliga verk och myndigheter</t>
        </is>
      </c>
      <c r="G86" t="n">
        <v>20.3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3006-2024</t>
        </is>
      </c>
      <c r="B87" s="1" t="n">
        <v>45315</v>
      </c>
      <c r="C87" s="1" t="n">
        <v>45954</v>
      </c>
      <c r="D87" t="inlineStr">
        <is>
          <t>NORRBOTTENS LÄN</t>
        </is>
      </c>
      <c r="E87" t="inlineStr">
        <is>
          <t>ARJEPLOG</t>
        </is>
      </c>
      <c r="G87" t="n">
        <v>9.1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526-2025</t>
        </is>
      </c>
      <c r="B88" s="1" t="n">
        <v>45664</v>
      </c>
      <c r="C88" s="1" t="n">
        <v>45954</v>
      </c>
      <c r="D88" t="inlineStr">
        <is>
          <t>NORRBOTTENS LÄN</t>
        </is>
      </c>
      <c r="E88" t="inlineStr">
        <is>
          <t>ARJEPLOG</t>
        </is>
      </c>
      <c r="F88" t="inlineStr">
        <is>
          <t>Övriga statliga verk och myndigheter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43045-2022</t>
        </is>
      </c>
      <c r="B89" s="1" t="n">
        <v>44833</v>
      </c>
      <c r="C89" s="1" t="n">
        <v>45954</v>
      </c>
      <c r="D89" t="inlineStr">
        <is>
          <t>NORRBOTTENS LÄN</t>
        </is>
      </c>
      <c r="E89" t="inlineStr">
        <is>
          <t>ARJEPLOG</t>
        </is>
      </c>
      <c r="G89" t="n">
        <v>24.6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43045-2022</t>
        </is>
      </c>
      <c r="B90" s="1" t="n">
        <v>44833</v>
      </c>
      <c r="C90" s="1" t="n">
        <v>45954</v>
      </c>
      <c r="D90" t="inlineStr">
        <is>
          <t>NORRBOTTENS LÄN</t>
        </is>
      </c>
      <c r="E90" t="inlineStr">
        <is>
          <t>ARJEPLOG</t>
        </is>
      </c>
      <c r="G90" t="n">
        <v>23.2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62801-2023</t>
        </is>
      </c>
      <c r="B91" s="1" t="n">
        <v>45268</v>
      </c>
      <c r="C91" s="1" t="n">
        <v>45954</v>
      </c>
      <c r="D91" t="inlineStr">
        <is>
          <t>NORRBOTTENS LÄN</t>
        </is>
      </c>
      <c r="E91" t="inlineStr">
        <is>
          <t>ARJEPLOG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64809-2023</t>
        </is>
      </c>
      <c r="B92" s="1" t="n">
        <v>45281</v>
      </c>
      <c r="C92" s="1" t="n">
        <v>45954</v>
      </c>
      <c r="D92" t="inlineStr">
        <is>
          <t>NORRBOTTENS LÄN</t>
        </is>
      </c>
      <c r="E92" t="inlineStr">
        <is>
          <t>ARJEPLOG</t>
        </is>
      </c>
      <c r="G92" t="n">
        <v>17.8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64826-2023</t>
        </is>
      </c>
      <c r="B93" s="1" t="n">
        <v>45281</v>
      </c>
      <c r="C93" s="1" t="n">
        <v>45954</v>
      </c>
      <c r="D93" t="inlineStr">
        <is>
          <t>NORRBOTTENS LÄN</t>
        </is>
      </c>
      <c r="E93" t="inlineStr">
        <is>
          <t>ARJEPLOG</t>
        </is>
      </c>
      <c r="F93" t="inlineStr">
        <is>
          <t>Sveaskog</t>
        </is>
      </c>
      <c r="G93" t="n">
        <v>5.6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25928-2024</t>
        </is>
      </c>
      <c r="B94" s="1" t="n">
        <v>45467</v>
      </c>
      <c r="C94" s="1" t="n">
        <v>45954</v>
      </c>
      <c r="D94" t="inlineStr">
        <is>
          <t>NORRBOTTENS LÄN</t>
        </is>
      </c>
      <c r="E94" t="inlineStr">
        <is>
          <t>ARJEPLOG</t>
        </is>
      </c>
      <c r="G94" t="n">
        <v>12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38851-2025</t>
        </is>
      </c>
      <c r="B95" s="1" t="n">
        <v>45887.55271990741</v>
      </c>
      <c r="C95" s="1" t="n">
        <v>45954</v>
      </c>
      <c r="D95" t="inlineStr">
        <is>
          <t>NORRBOTTENS LÄN</t>
        </is>
      </c>
      <c r="E95" t="inlineStr">
        <is>
          <t>ARJEPLOG</t>
        </is>
      </c>
      <c r="G95" t="n">
        <v>15.2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26470-2024</t>
        </is>
      </c>
      <c r="B96" s="1" t="n">
        <v>45468</v>
      </c>
      <c r="C96" s="1" t="n">
        <v>45954</v>
      </c>
      <c r="D96" t="inlineStr">
        <is>
          <t>NORRBOTTENS LÄN</t>
        </is>
      </c>
      <c r="E96" t="inlineStr">
        <is>
          <t>ARJEPLOG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23949-2024</t>
        </is>
      </c>
      <c r="B97" s="1" t="n">
        <v>45455</v>
      </c>
      <c r="C97" s="1" t="n">
        <v>45954</v>
      </c>
      <c r="D97" t="inlineStr">
        <is>
          <t>NORRBOTTENS LÄN</t>
        </is>
      </c>
      <c r="E97" t="inlineStr">
        <is>
          <t>ARJEPLOG</t>
        </is>
      </c>
      <c r="F97" t="inlineStr">
        <is>
          <t>SCA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52581-2022</t>
        </is>
      </c>
      <c r="B98" s="1" t="n">
        <v>44874</v>
      </c>
      <c r="C98" s="1" t="n">
        <v>45954</v>
      </c>
      <c r="D98" t="inlineStr">
        <is>
          <t>NORRBOTTENS LÄN</t>
        </is>
      </c>
      <c r="E98" t="inlineStr">
        <is>
          <t>ARJEPLOG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25440-2024</t>
        </is>
      </c>
      <c r="B99" s="1" t="n">
        <v>45463</v>
      </c>
      <c r="C99" s="1" t="n">
        <v>45954</v>
      </c>
      <c r="D99" t="inlineStr">
        <is>
          <t>NORRBOTTENS LÄN</t>
        </is>
      </c>
      <c r="E99" t="inlineStr">
        <is>
          <t>ARJEPLOG</t>
        </is>
      </c>
      <c r="F99" t="inlineStr">
        <is>
          <t>Allmännings- och besparingsskogar</t>
        </is>
      </c>
      <c r="G99" t="n">
        <v>30.7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44943-2025</t>
        </is>
      </c>
      <c r="B100" s="1" t="n">
        <v>45918</v>
      </c>
      <c r="C100" s="1" t="n">
        <v>45954</v>
      </c>
      <c r="D100" t="inlineStr">
        <is>
          <t>NORRBOTTENS LÄN</t>
        </is>
      </c>
      <c r="E100" t="inlineStr">
        <is>
          <t>ARJEPLOG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48376-2023</t>
        </is>
      </c>
      <c r="B101" s="1" t="n">
        <v>45205</v>
      </c>
      <c r="C101" s="1" t="n">
        <v>45954</v>
      </c>
      <c r="D101" t="inlineStr">
        <is>
          <t>NORRBOTTENS LÄN</t>
        </is>
      </c>
      <c r="E101" t="inlineStr">
        <is>
          <t>ARJEPLOG</t>
        </is>
      </c>
      <c r="F101" t="inlineStr">
        <is>
          <t>Övriga Aktiebolag</t>
        </is>
      </c>
      <c r="G101" t="n">
        <v>18.3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29667-2025</t>
        </is>
      </c>
      <c r="B102" s="1" t="n">
        <v>45825</v>
      </c>
      <c r="C102" s="1" t="n">
        <v>45954</v>
      </c>
      <c r="D102" t="inlineStr">
        <is>
          <t>NORRBOTTENS LÄN</t>
        </is>
      </c>
      <c r="E102" t="inlineStr">
        <is>
          <t>ARJEPLOG</t>
        </is>
      </c>
      <c r="F102" t="inlineStr">
        <is>
          <t>Allmännings- och besparingsskogar</t>
        </is>
      </c>
      <c r="G102" t="n">
        <v>20.1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46747-2025</t>
        </is>
      </c>
      <c r="B103" s="1" t="n">
        <v>45926</v>
      </c>
      <c r="C103" s="1" t="n">
        <v>45954</v>
      </c>
      <c r="D103" t="inlineStr">
        <is>
          <t>NORRBOTTENS LÄN</t>
        </is>
      </c>
      <c r="E103" t="inlineStr">
        <is>
          <t>ARJEPLOG</t>
        </is>
      </c>
      <c r="G103" t="n">
        <v>19.7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48992-2025</t>
        </is>
      </c>
      <c r="B104" s="1" t="n">
        <v>45937.58351851852</v>
      </c>
      <c r="C104" s="1" t="n">
        <v>45954</v>
      </c>
      <c r="D104" t="inlineStr">
        <is>
          <t>NORRBOTTENS LÄN</t>
        </is>
      </c>
      <c r="E104" t="inlineStr">
        <is>
          <t>ARJEPLOG</t>
        </is>
      </c>
      <c r="F104" t="inlineStr">
        <is>
          <t>Sveaskog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48987-2025</t>
        </is>
      </c>
      <c r="B105" s="1" t="n">
        <v>45937.5759837963</v>
      </c>
      <c r="C105" s="1" t="n">
        <v>45954</v>
      </c>
      <c r="D105" t="inlineStr">
        <is>
          <t>NORRBOTTENS LÄN</t>
        </is>
      </c>
      <c r="E105" t="inlineStr">
        <is>
          <t>ARJEPLOG</t>
        </is>
      </c>
      <c r="F105" t="inlineStr">
        <is>
          <t>Sveaskog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25275-2023</t>
        </is>
      </c>
      <c r="B106" s="1" t="n">
        <v>45079</v>
      </c>
      <c r="C106" s="1" t="n">
        <v>45954</v>
      </c>
      <c r="D106" t="inlineStr">
        <is>
          <t>NORRBOTTENS LÄN</t>
        </is>
      </c>
      <c r="E106" t="inlineStr">
        <is>
          <t>ARJEPLOG</t>
        </is>
      </c>
      <c r="F106" t="inlineStr">
        <is>
          <t>Övriga statliga verk och myndigheter</t>
        </is>
      </c>
      <c r="G106" t="n">
        <v>22.7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35627-2025</t>
        </is>
      </c>
      <c r="B107" s="1" t="n">
        <v>45859</v>
      </c>
      <c r="C107" s="1" t="n">
        <v>45954</v>
      </c>
      <c r="D107" t="inlineStr">
        <is>
          <t>NORRBOTTENS LÄN</t>
        </is>
      </c>
      <c r="E107" t="inlineStr">
        <is>
          <t>ARJEPLOG</t>
        </is>
      </c>
      <c r="G107" t="n">
        <v>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31104-2025</t>
        </is>
      </c>
      <c r="B108" s="1" t="n">
        <v>45832.60090277778</v>
      </c>
      <c r="C108" s="1" t="n">
        <v>45954</v>
      </c>
      <c r="D108" t="inlineStr">
        <is>
          <t>NORRBOTTENS LÄN</t>
        </is>
      </c>
      <c r="E108" t="inlineStr">
        <is>
          <t>ARJEPLOG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50255-2023</t>
        </is>
      </c>
      <c r="B109" s="1" t="n">
        <v>45216</v>
      </c>
      <c r="C109" s="1" t="n">
        <v>45954</v>
      </c>
      <c r="D109" t="inlineStr">
        <is>
          <t>NORRBOTTENS LÄN</t>
        </is>
      </c>
      <c r="E109" t="inlineStr">
        <is>
          <t>ARJEPLOG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26103-2024</t>
        </is>
      </c>
      <c r="B110" s="1" t="n">
        <v>45467</v>
      </c>
      <c r="C110" s="1" t="n">
        <v>45954</v>
      </c>
      <c r="D110" t="inlineStr">
        <is>
          <t>NORRBOTTENS LÄN</t>
        </is>
      </c>
      <c r="E110" t="inlineStr">
        <is>
          <t>ARJEPLOG</t>
        </is>
      </c>
      <c r="G110" t="n">
        <v>17.2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54589-2021</t>
        </is>
      </c>
      <c r="B111" s="1" t="n">
        <v>44473</v>
      </c>
      <c r="C111" s="1" t="n">
        <v>45954</v>
      </c>
      <c r="D111" t="inlineStr">
        <is>
          <t>NORRBOTTENS LÄN</t>
        </is>
      </c>
      <c r="E111" t="inlineStr">
        <is>
          <t>ARJEPLOG</t>
        </is>
      </c>
      <c r="G111" t="n">
        <v>4.8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12447-2025</t>
        </is>
      </c>
      <c r="B112" s="1" t="n">
        <v>45730.48715277778</v>
      </c>
      <c r="C112" s="1" t="n">
        <v>45954</v>
      </c>
      <c r="D112" t="inlineStr">
        <is>
          <t>NORRBOTTENS LÄN</t>
        </is>
      </c>
      <c r="E112" t="inlineStr">
        <is>
          <t>ARJEPLOG</t>
        </is>
      </c>
      <c r="G112" t="n">
        <v>7.9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25559-2022</t>
        </is>
      </c>
      <c r="B113" s="1" t="n">
        <v>44732</v>
      </c>
      <c r="C113" s="1" t="n">
        <v>45954</v>
      </c>
      <c r="D113" t="inlineStr">
        <is>
          <t>NORRBOTTENS LÄN</t>
        </is>
      </c>
      <c r="E113" t="inlineStr">
        <is>
          <t>ARJEPLOG</t>
        </is>
      </c>
      <c r="F113" t="inlineStr">
        <is>
          <t>Övriga statliga verk och myndigheter</t>
        </is>
      </c>
      <c r="G113" t="n">
        <v>39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64832-2023</t>
        </is>
      </c>
      <c r="B114" s="1" t="n">
        <v>45281</v>
      </c>
      <c r="C114" s="1" t="n">
        <v>45954</v>
      </c>
      <c r="D114" t="inlineStr">
        <is>
          <t>NORRBOTTENS LÄN</t>
        </is>
      </c>
      <c r="E114" t="inlineStr">
        <is>
          <t>ARJEPLOG</t>
        </is>
      </c>
      <c r="G114" t="n">
        <v>43.6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58989-2024</t>
        </is>
      </c>
      <c r="B115" s="1" t="n">
        <v>45636</v>
      </c>
      <c r="C115" s="1" t="n">
        <v>45954</v>
      </c>
      <c r="D115" t="inlineStr">
        <is>
          <t>NORRBOTTENS LÄN</t>
        </is>
      </c>
      <c r="E115" t="inlineStr">
        <is>
          <t>ARJEPLOG</t>
        </is>
      </c>
      <c r="F115" t="inlineStr">
        <is>
          <t>Sveaskog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42518-2025</t>
        </is>
      </c>
      <c r="B116" s="1" t="n">
        <v>45905</v>
      </c>
      <c r="C116" s="1" t="n">
        <v>45954</v>
      </c>
      <c r="D116" t="inlineStr">
        <is>
          <t>NORRBOTTENS LÄN</t>
        </is>
      </c>
      <c r="E116" t="inlineStr">
        <is>
          <t>ARJEPLOG</t>
        </is>
      </c>
      <c r="G116" t="n">
        <v>13.3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42325-2025</t>
        </is>
      </c>
      <c r="B117" s="1" t="n">
        <v>45903</v>
      </c>
      <c r="C117" s="1" t="n">
        <v>45954</v>
      </c>
      <c r="D117" t="inlineStr">
        <is>
          <t>NORRBOTTENS LÄN</t>
        </is>
      </c>
      <c r="E117" t="inlineStr">
        <is>
          <t>ARJEPLOG</t>
        </is>
      </c>
      <c r="G117" t="n">
        <v>11.3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42331-2025</t>
        </is>
      </c>
      <c r="B118" s="1" t="n">
        <v>45903</v>
      </c>
      <c r="C118" s="1" t="n">
        <v>45954</v>
      </c>
      <c r="D118" t="inlineStr">
        <is>
          <t>NORRBOTTENS LÄN</t>
        </is>
      </c>
      <c r="E118" t="inlineStr">
        <is>
          <t>ARJEPLOG</t>
        </is>
      </c>
      <c r="G118" t="n">
        <v>10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42597-2025</t>
        </is>
      </c>
      <c r="B119" s="1" t="n">
        <v>45905</v>
      </c>
      <c r="C119" s="1" t="n">
        <v>45954</v>
      </c>
      <c r="D119" t="inlineStr">
        <is>
          <t>NORRBOTTENS LÄN</t>
        </is>
      </c>
      <c r="E119" t="inlineStr">
        <is>
          <t>ARJEPLOG</t>
        </is>
      </c>
      <c r="G119" t="n">
        <v>9.199999999999999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20789-2022</t>
        </is>
      </c>
      <c r="B120" s="1" t="n">
        <v>44701</v>
      </c>
      <c r="C120" s="1" t="n">
        <v>45954</v>
      </c>
      <c r="D120" t="inlineStr">
        <is>
          <t>NORRBOTTENS LÄN</t>
        </is>
      </c>
      <c r="E120" t="inlineStr">
        <is>
          <t>ARJEPLOG</t>
        </is>
      </c>
      <c r="G120" t="n">
        <v>20.3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42526-2025</t>
        </is>
      </c>
      <c r="B121" s="1" t="n">
        <v>45905</v>
      </c>
      <c r="C121" s="1" t="n">
        <v>45954</v>
      </c>
      <c r="D121" t="inlineStr">
        <is>
          <t>NORRBOTTENS LÄN</t>
        </is>
      </c>
      <c r="E121" t="inlineStr">
        <is>
          <t>ARJEPLOG</t>
        </is>
      </c>
      <c r="G121" t="n">
        <v>12.5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30617-2025</t>
        </is>
      </c>
      <c r="B122" s="1" t="n">
        <v>45831</v>
      </c>
      <c r="C122" s="1" t="n">
        <v>45954</v>
      </c>
      <c r="D122" t="inlineStr">
        <is>
          <t>NORRBOTTENS LÄN</t>
        </is>
      </c>
      <c r="E122" t="inlineStr">
        <is>
          <t>ARJEPLOG</t>
        </is>
      </c>
      <c r="F122" t="inlineStr">
        <is>
          <t>Allmännings- och besparingsskogar</t>
        </is>
      </c>
      <c r="G122" t="n">
        <v>39.8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30595-2025</t>
        </is>
      </c>
      <c r="B123" s="1" t="n">
        <v>45831</v>
      </c>
      <c r="C123" s="1" t="n">
        <v>45954</v>
      </c>
      <c r="D123" t="inlineStr">
        <is>
          <t>NORRBOTTENS LÄN</t>
        </is>
      </c>
      <c r="E123" t="inlineStr">
        <is>
          <t>ARJEPLOG</t>
        </is>
      </c>
      <c r="G123" t="n">
        <v>15.6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30606-2025</t>
        </is>
      </c>
      <c r="B124" s="1" t="n">
        <v>45831</v>
      </c>
      <c r="C124" s="1" t="n">
        <v>45954</v>
      </c>
      <c r="D124" t="inlineStr">
        <is>
          <t>NORRBOTTENS LÄN</t>
        </is>
      </c>
      <c r="E124" t="inlineStr">
        <is>
          <t>ARJEPLOG</t>
        </is>
      </c>
      <c r="F124" t="inlineStr">
        <is>
          <t>Allmännings- och besparingsskogar</t>
        </is>
      </c>
      <c r="G124" t="n">
        <v>70.40000000000001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29674-2025</t>
        </is>
      </c>
      <c r="B125" s="1" t="n">
        <v>45825</v>
      </c>
      <c r="C125" s="1" t="n">
        <v>45954</v>
      </c>
      <c r="D125" t="inlineStr">
        <is>
          <t>NORRBOTTENS LÄN</t>
        </is>
      </c>
      <c r="E125" t="inlineStr">
        <is>
          <t>ARJEPLOG</t>
        </is>
      </c>
      <c r="F125" t="inlineStr">
        <is>
          <t>Allmännings- och besparingsskogar</t>
        </is>
      </c>
      <c r="G125" t="n">
        <v>25.1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29662-2025</t>
        </is>
      </c>
      <c r="B126" s="1" t="n">
        <v>45825</v>
      </c>
      <c r="C126" s="1" t="n">
        <v>45954</v>
      </c>
      <c r="D126" t="inlineStr">
        <is>
          <t>NORRBOTTENS LÄN</t>
        </is>
      </c>
      <c r="E126" t="inlineStr">
        <is>
          <t>ARJEPLOG</t>
        </is>
      </c>
      <c r="F126" t="inlineStr">
        <is>
          <t>Allmännings- och besparingsskogar</t>
        </is>
      </c>
      <c r="G126" t="n">
        <v>23.7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26479-2024</t>
        </is>
      </c>
      <c r="B127" s="1" t="n">
        <v>45468</v>
      </c>
      <c r="C127" s="1" t="n">
        <v>45954</v>
      </c>
      <c r="D127" t="inlineStr">
        <is>
          <t>NORRBOTTENS LÄN</t>
        </is>
      </c>
      <c r="E127" t="inlineStr">
        <is>
          <t>ARJEPLOG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36779-2025</t>
        </is>
      </c>
      <c r="B128" s="1" t="n">
        <v>45873</v>
      </c>
      <c r="C128" s="1" t="n">
        <v>45954</v>
      </c>
      <c r="D128" t="inlineStr">
        <is>
          <t>NORRBOTTENS LÄN</t>
        </is>
      </c>
      <c r="E128" t="inlineStr">
        <is>
          <t>ARJEPLOG</t>
        </is>
      </c>
      <c r="G128" t="n">
        <v>17.2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37442-2025</t>
        </is>
      </c>
      <c r="B129" s="1" t="n">
        <v>45877.54096064815</v>
      </c>
      <c r="C129" s="1" t="n">
        <v>45954</v>
      </c>
      <c r="D129" t="inlineStr">
        <is>
          <t>NORRBOTTENS LÄN</t>
        </is>
      </c>
      <c r="E129" t="inlineStr">
        <is>
          <t>ARJEPLOG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12409-2025</t>
        </is>
      </c>
      <c r="B130" s="1" t="n">
        <v>45730.43366898148</v>
      </c>
      <c r="C130" s="1" t="n">
        <v>45954</v>
      </c>
      <c r="D130" t="inlineStr">
        <is>
          <t>NORRBOTTENS LÄN</t>
        </is>
      </c>
      <c r="E130" t="inlineStr">
        <is>
          <t>ARJEPLOG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53822-2024</t>
        </is>
      </c>
      <c r="B131" s="1" t="n">
        <v>45614</v>
      </c>
      <c r="C131" s="1" t="n">
        <v>45954</v>
      </c>
      <c r="D131" t="inlineStr">
        <is>
          <t>NORRBOTTENS LÄN</t>
        </is>
      </c>
      <c r="E131" t="inlineStr">
        <is>
          <t>ARJEPLOG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26773-2022</t>
        </is>
      </c>
      <c r="B132" s="1" t="n">
        <v>44732</v>
      </c>
      <c r="C132" s="1" t="n">
        <v>45954</v>
      </c>
      <c r="D132" t="inlineStr">
        <is>
          <t>NORRBOTTENS LÄN</t>
        </is>
      </c>
      <c r="E132" t="inlineStr">
        <is>
          <t>ARJEPLOG</t>
        </is>
      </c>
      <c r="F132" t="inlineStr">
        <is>
          <t>Övriga statliga verk och myndigheter</t>
        </is>
      </c>
      <c r="G132" t="n">
        <v>34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61272-2020</t>
        </is>
      </c>
      <c r="B133" s="1" t="n">
        <v>44154</v>
      </c>
      <c r="C133" s="1" t="n">
        <v>45954</v>
      </c>
      <c r="D133" t="inlineStr">
        <is>
          <t>NORRBOTTENS LÄN</t>
        </is>
      </c>
      <c r="E133" t="inlineStr">
        <is>
          <t>ARJEPLOG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35194-2024</t>
        </is>
      </c>
      <c r="B134" s="1" t="n">
        <v>45530</v>
      </c>
      <c r="C134" s="1" t="n">
        <v>45954</v>
      </c>
      <c r="D134" t="inlineStr">
        <is>
          <t>NORRBOTTENS LÄN</t>
        </is>
      </c>
      <c r="E134" t="inlineStr">
        <is>
          <t>ARJEPLOG</t>
        </is>
      </c>
      <c r="G134" t="n">
        <v>20.1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36623-2023</t>
        </is>
      </c>
      <c r="B135" s="1" t="n">
        <v>45153</v>
      </c>
      <c r="C135" s="1" t="n">
        <v>45954</v>
      </c>
      <c r="D135" t="inlineStr">
        <is>
          <t>NORRBOTTENS LÄN</t>
        </is>
      </c>
      <c r="E135" t="inlineStr">
        <is>
          <t>ARJEPLOG</t>
        </is>
      </c>
      <c r="F135" t="inlineStr">
        <is>
          <t>Sveaskog</t>
        </is>
      </c>
      <c r="G135" t="n">
        <v>16.9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64837-2023</t>
        </is>
      </c>
      <c r="B136" s="1" t="n">
        <v>45281</v>
      </c>
      <c r="C136" s="1" t="n">
        <v>45954</v>
      </c>
      <c r="D136" t="inlineStr">
        <is>
          <t>NORRBOTTENS LÄN</t>
        </is>
      </c>
      <c r="E136" t="inlineStr">
        <is>
          <t>ARJEPLOG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64840-2023</t>
        </is>
      </c>
      <c r="B137" s="1" t="n">
        <v>45281</v>
      </c>
      <c r="C137" s="1" t="n">
        <v>45954</v>
      </c>
      <c r="D137" t="inlineStr">
        <is>
          <t>NORRBOTTENS LÄN</t>
        </is>
      </c>
      <c r="E137" t="inlineStr">
        <is>
          <t>ARJEPLOG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41061-2024</t>
        </is>
      </c>
      <c r="B138" s="1" t="n">
        <v>45558</v>
      </c>
      <c r="C138" s="1" t="n">
        <v>45954</v>
      </c>
      <c r="D138" t="inlineStr">
        <is>
          <t>NORRBOTTENS LÄN</t>
        </is>
      </c>
      <c r="E138" t="inlineStr">
        <is>
          <t>ARJEPLOG</t>
        </is>
      </c>
      <c r="G138" t="n">
        <v>23.1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56785-2024</t>
        </is>
      </c>
      <c r="B139" s="1" t="n">
        <v>45625</v>
      </c>
      <c r="C139" s="1" t="n">
        <v>45954</v>
      </c>
      <c r="D139" t="inlineStr">
        <is>
          <t>NORRBOTTENS LÄN</t>
        </is>
      </c>
      <c r="E139" t="inlineStr">
        <is>
          <t>ARJEPLOG</t>
        </is>
      </c>
      <c r="G139" t="n">
        <v>11.2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25239-2023</t>
        </is>
      </c>
      <c r="B140" s="1" t="n">
        <v>45079</v>
      </c>
      <c r="C140" s="1" t="n">
        <v>45954</v>
      </c>
      <c r="D140" t="inlineStr">
        <is>
          <t>NORRBOTTENS LÄN</t>
        </is>
      </c>
      <c r="E140" t="inlineStr">
        <is>
          <t>ARJEPLOG</t>
        </is>
      </c>
      <c r="F140" t="inlineStr">
        <is>
          <t>Övriga statliga verk och myndigheter</t>
        </is>
      </c>
      <c r="G140" t="n">
        <v>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56800-2024</t>
        </is>
      </c>
      <c r="B141" s="1" t="n">
        <v>45625</v>
      </c>
      <c r="C141" s="1" t="n">
        <v>45954</v>
      </c>
      <c r="D141" t="inlineStr">
        <is>
          <t>NORRBOTTENS LÄN</t>
        </is>
      </c>
      <c r="E141" t="inlineStr">
        <is>
          <t>ARJEPLOG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2025-10-24T10:01:43Z</dcterms:created>
  <dcterms:modified xmlns:dcterms="http://purl.org/dc/terms/" xmlns:xsi="http://www.w3.org/2001/XMLSchema-instance" xsi:type="dcterms:W3CDTF">2025-10-24T10:01:43Z</dcterms:modified>
</cp:coreProperties>
</file>