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15638-2024</t>
        </is>
      </c>
      <c r="B2" s="1" t="n">
        <v>45403</v>
      </c>
      <c r="C2" s="1" t="n">
        <v>45957</v>
      </c>
      <c r="D2" t="inlineStr">
        <is>
          <t>NORRBOTTENS LÄN</t>
        </is>
      </c>
      <c r="E2" t="inlineStr">
        <is>
          <t>ÖVERTORNEÅ</t>
        </is>
      </c>
      <c r="G2" t="n">
        <v>15.5</v>
      </c>
      <c r="H2" t="n">
        <v>7</v>
      </c>
      <c r="I2" t="n">
        <v>8</v>
      </c>
      <c r="J2" t="n">
        <v>8</v>
      </c>
      <c r="K2" t="n">
        <v>2</v>
      </c>
      <c r="L2" t="n">
        <v>0</v>
      </c>
      <c r="M2" t="n">
        <v>0</v>
      </c>
      <c r="N2" t="n">
        <v>0</v>
      </c>
      <c r="O2" t="n">
        <v>10</v>
      </c>
      <c r="P2" t="n">
        <v>2</v>
      </c>
      <c r="Q2" t="n">
        <v>20</v>
      </c>
      <c r="R2" s="2" t="inlineStr">
        <is>
          <t>Knärot
Rynkskinn
Gammelgransskål
Garnlav
Granticka
Järpe
Lunglav
Spillkråka
Tretåig hackspett
Violmussling
Barkticka
Bronshjon
Luddlav
Norrlandslav
Skinnlav
Spindelblomster
Stor aspticka
Stuplav
Tjäder
Revlummer</t>
        </is>
      </c>
      <c r="S2">
        <f>HYPERLINK("https://klasma.github.io/Logging_2518/artfynd/A 15638-2024 artfynd.xlsx", "A 15638-2024")</f>
        <v/>
      </c>
      <c r="T2">
        <f>HYPERLINK("https://klasma.github.io/Logging_2518/kartor/A 15638-2024 karta.png", "A 15638-2024")</f>
        <v/>
      </c>
      <c r="U2">
        <f>HYPERLINK("https://klasma.github.io/Logging_2518/knärot/A 15638-2024 karta knärot.png", "A 15638-2024")</f>
        <v/>
      </c>
      <c r="V2">
        <f>HYPERLINK("https://klasma.github.io/Logging_2518/klagomål/A 15638-2024 FSC-klagomål.docx", "A 15638-2024")</f>
        <v/>
      </c>
      <c r="W2">
        <f>HYPERLINK("https://klasma.github.io/Logging_2518/klagomålsmail/A 15638-2024 FSC-klagomål mail.docx", "A 15638-2024")</f>
        <v/>
      </c>
      <c r="X2">
        <f>HYPERLINK("https://klasma.github.io/Logging_2518/tillsyn/A 15638-2024 tillsynsbegäran.docx", "A 15638-2024")</f>
        <v/>
      </c>
      <c r="Y2">
        <f>HYPERLINK("https://klasma.github.io/Logging_2518/tillsynsmail/A 15638-2024 tillsynsbegäran mail.docx", "A 15638-2024")</f>
        <v/>
      </c>
      <c r="Z2">
        <f>HYPERLINK("https://klasma.github.io/Logging_2518/fåglar/A 15638-2024 prioriterade fågelarter.docx", "A 15638-2024")</f>
        <v/>
      </c>
    </row>
    <row r="3" ht="15" customHeight="1">
      <c r="A3" t="inlineStr">
        <is>
          <t>A 12524-2024</t>
        </is>
      </c>
      <c r="B3" s="1" t="n">
        <v>45379</v>
      </c>
      <c r="C3" s="1" t="n">
        <v>45957</v>
      </c>
      <c r="D3" t="inlineStr">
        <is>
          <t>NORRBOTTENS LÄN</t>
        </is>
      </c>
      <c r="E3" t="inlineStr">
        <is>
          <t>ÖVERTORNEÅ</t>
        </is>
      </c>
      <c r="G3" t="n">
        <v>40.4</v>
      </c>
      <c r="H3" t="n">
        <v>7</v>
      </c>
      <c r="I3" t="n">
        <v>9</v>
      </c>
      <c r="J3" t="n">
        <v>7</v>
      </c>
      <c r="K3" t="n">
        <v>1</v>
      </c>
      <c r="L3" t="n">
        <v>0</v>
      </c>
      <c r="M3" t="n">
        <v>0</v>
      </c>
      <c r="N3" t="n">
        <v>0</v>
      </c>
      <c r="O3" t="n">
        <v>8</v>
      </c>
      <c r="P3" t="n">
        <v>1</v>
      </c>
      <c r="Q3" t="n">
        <v>19</v>
      </c>
      <c r="R3" s="2" t="inlineStr">
        <is>
          <t>Knärot
Blanksvart spiklav
Garnlav
Järpe
Kolflarnlav
Mörk kolflarnlav
Spillkråka
Tretåig hackspett
Bårdlav
Grönpyrola
Luddlav
Norrlandslav
Plattlummer
Skinnlav
Stor aspticka
Stuplav
Zontaggsvamp
Lavskrika
Fläcknycklar</t>
        </is>
      </c>
      <c r="S3">
        <f>HYPERLINK("https://klasma.github.io/Logging_2518/artfynd/A 12524-2024 artfynd.xlsx", "A 12524-2024")</f>
        <v/>
      </c>
      <c r="T3">
        <f>HYPERLINK("https://klasma.github.io/Logging_2518/kartor/A 12524-2024 karta.png", "A 12524-2024")</f>
        <v/>
      </c>
      <c r="U3">
        <f>HYPERLINK("https://klasma.github.io/Logging_2518/knärot/A 12524-2024 karta knärot.png", "A 12524-2024")</f>
        <v/>
      </c>
      <c r="V3">
        <f>HYPERLINK("https://klasma.github.io/Logging_2518/klagomål/A 12524-2024 FSC-klagomål.docx", "A 12524-2024")</f>
        <v/>
      </c>
      <c r="W3">
        <f>HYPERLINK("https://klasma.github.io/Logging_2518/klagomålsmail/A 12524-2024 FSC-klagomål mail.docx", "A 12524-2024")</f>
        <v/>
      </c>
      <c r="X3">
        <f>HYPERLINK("https://klasma.github.io/Logging_2518/tillsyn/A 12524-2024 tillsynsbegäran.docx", "A 12524-2024")</f>
        <v/>
      </c>
      <c r="Y3">
        <f>HYPERLINK("https://klasma.github.io/Logging_2518/tillsynsmail/A 12524-2024 tillsynsbegäran mail.docx", "A 12524-2024")</f>
        <v/>
      </c>
      <c r="Z3">
        <f>HYPERLINK("https://klasma.github.io/Logging_2518/fåglar/A 12524-2024 prioriterade fågelarter.docx", "A 12524-2024")</f>
        <v/>
      </c>
    </row>
    <row r="4" ht="15" customHeight="1">
      <c r="A4" t="inlineStr">
        <is>
          <t>A 27566-2025</t>
        </is>
      </c>
      <c r="B4" s="1" t="n">
        <v>45813</v>
      </c>
      <c r="C4" s="1" t="n">
        <v>45957</v>
      </c>
      <c r="D4" t="inlineStr">
        <is>
          <t>NORRBOTTENS LÄN</t>
        </is>
      </c>
      <c r="E4" t="inlineStr">
        <is>
          <t>ÖVERTORNEÅ</t>
        </is>
      </c>
      <c r="G4" t="n">
        <v>10</v>
      </c>
      <c r="H4" t="n">
        <v>5</v>
      </c>
      <c r="I4" t="n">
        <v>4</v>
      </c>
      <c r="J4" t="n">
        <v>12</v>
      </c>
      <c r="K4" t="n">
        <v>2</v>
      </c>
      <c r="L4" t="n">
        <v>0</v>
      </c>
      <c r="M4" t="n">
        <v>0</v>
      </c>
      <c r="N4" t="n">
        <v>0</v>
      </c>
      <c r="O4" t="n">
        <v>14</v>
      </c>
      <c r="P4" t="n">
        <v>2</v>
      </c>
      <c r="Q4" t="n">
        <v>18</v>
      </c>
      <c r="R4" s="2" t="inlineStr">
        <is>
          <t>Gräddporing
Knärot
Blå taggsvamp
Garnlav
Kolflarnlav
Lunglav
Mörk kolflarnlav
Nordtagging
Orange taggsvamp
Skrovellav
Talltita
Tretåig hackspett
Ullticka
Violmussling
Dropptaggsvamp
Plattlummer
Skinnlav
Spindelblomster</t>
        </is>
      </c>
      <c r="S4">
        <f>HYPERLINK("https://klasma.github.io/Logging_2518/artfynd/A 27566-2025 artfynd.xlsx", "A 27566-2025")</f>
        <v/>
      </c>
      <c r="T4">
        <f>HYPERLINK("https://klasma.github.io/Logging_2518/kartor/A 27566-2025 karta.png", "A 27566-2025")</f>
        <v/>
      </c>
      <c r="U4">
        <f>HYPERLINK("https://klasma.github.io/Logging_2518/knärot/A 27566-2025 karta knärot.png", "A 27566-2025")</f>
        <v/>
      </c>
      <c r="V4">
        <f>HYPERLINK("https://klasma.github.io/Logging_2518/klagomål/A 27566-2025 FSC-klagomål.docx", "A 27566-2025")</f>
        <v/>
      </c>
      <c r="W4">
        <f>HYPERLINK("https://klasma.github.io/Logging_2518/klagomålsmail/A 27566-2025 FSC-klagomål mail.docx", "A 27566-2025")</f>
        <v/>
      </c>
      <c r="X4">
        <f>HYPERLINK("https://klasma.github.io/Logging_2518/tillsyn/A 27566-2025 tillsynsbegäran.docx", "A 27566-2025")</f>
        <v/>
      </c>
      <c r="Y4">
        <f>HYPERLINK("https://klasma.github.io/Logging_2518/tillsynsmail/A 27566-2025 tillsynsbegäran mail.docx", "A 27566-2025")</f>
        <v/>
      </c>
      <c r="Z4">
        <f>HYPERLINK("https://klasma.github.io/Logging_2518/fåglar/A 27566-2025 prioriterade fågelarter.docx", "A 27566-2025")</f>
        <v/>
      </c>
    </row>
    <row r="5" ht="15" customHeight="1">
      <c r="A5" t="inlineStr">
        <is>
          <t>A 7524-2025</t>
        </is>
      </c>
      <c r="B5" s="1" t="n">
        <v>45705</v>
      </c>
      <c r="C5" s="1" t="n">
        <v>45957</v>
      </c>
      <c r="D5" t="inlineStr">
        <is>
          <t>NORRBOTTENS LÄN</t>
        </is>
      </c>
      <c r="E5" t="inlineStr">
        <is>
          <t>ÖVERTORNEÅ</t>
        </is>
      </c>
      <c r="G5" t="n">
        <v>18.9</v>
      </c>
      <c r="H5" t="n">
        <v>3</v>
      </c>
      <c r="I5" t="n">
        <v>6</v>
      </c>
      <c r="J5" t="n">
        <v>7</v>
      </c>
      <c r="K5" t="n">
        <v>2</v>
      </c>
      <c r="L5" t="n">
        <v>0</v>
      </c>
      <c r="M5" t="n">
        <v>0</v>
      </c>
      <c r="N5" t="n">
        <v>0</v>
      </c>
      <c r="O5" t="n">
        <v>9</v>
      </c>
      <c r="P5" t="n">
        <v>2</v>
      </c>
      <c r="Q5" t="n">
        <v>16</v>
      </c>
      <c r="R5" s="2" t="inlineStr">
        <is>
          <t>Gräddporing
Knärot
Blanksvart spiklav
Gammelgransskål
Garnlav
Mörk kolflarnlav
Nordtagging
Spillkråka
Vitplätt
Barkticka
Bårdlav
Luddlav
Norrlandslav
Skinnlav
Stuplav
Fläcknycklar</t>
        </is>
      </c>
      <c r="S5">
        <f>HYPERLINK("https://klasma.github.io/Logging_2518/artfynd/A 7524-2025 artfynd.xlsx", "A 7524-2025")</f>
        <v/>
      </c>
      <c r="T5">
        <f>HYPERLINK("https://klasma.github.io/Logging_2518/kartor/A 7524-2025 karta.png", "A 7524-2025")</f>
        <v/>
      </c>
      <c r="U5">
        <f>HYPERLINK("https://klasma.github.io/Logging_2518/knärot/A 7524-2025 karta knärot.png", "A 7524-2025")</f>
        <v/>
      </c>
      <c r="V5">
        <f>HYPERLINK("https://klasma.github.io/Logging_2518/klagomål/A 7524-2025 FSC-klagomål.docx", "A 7524-2025")</f>
        <v/>
      </c>
      <c r="W5">
        <f>HYPERLINK("https://klasma.github.io/Logging_2518/klagomålsmail/A 7524-2025 FSC-klagomål mail.docx", "A 7524-2025")</f>
        <v/>
      </c>
      <c r="X5">
        <f>HYPERLINK("https://klasma.github.io/Logging_2518/tillsyn/A 7524-2025 tillsynsbegäran.docx", "A 7524-2025")</f>
        <v/>
      </c>
      <c r="Y5">
        <f>HYPERLINK("https://klasma.github.io/Logging_2518/tillsynsmail/A 7524-2025 tillsynsbegäran mail.docx", "A 7524-2025")</f>
        <v/>
      </c>
      <c r="Z5">
        <f>HYPERLINK("https://klasma.github.io/Logging_2518/fåglar/A 7524-2025 prioriterade fågelarter.docx", "A 7524-2025")</f>
        <v/>
      </c>
    </row>
    <row r="6" ht="15" customHeight="1">
      <c r="A6" t="inlineStr">
        <is>
          <t>A 12519-2024</t>
        </is>
      </c>
      <c r="B6" s="1" t="n">
        <v>45379</v>
      </c>
      <c r="C6" s="1" t="n">
        <v>45957</v>
      </c>
      <c r="D6" t="inlineStr">
        <is>
          <t>NORRBOTTENS LÄN</t>
        </is>
      </c>
      <c r="E6" t="inlineStr">
        <is>
          <t>ÖVERTORNEÅ</t>
        </is>
      </c>
      <c r="G6" t="n">
        <v>8.1</v>
      </c>
      <c r="H6" t="n">
        <v>6</v>
      </c>
      <c r="I6" t="n">
        <v>6</v>
      </c>
      <c r="J6" t="n">
        <v>8</v>
      </c>
      <c r="K6" t="n">
        <v>1</v>
      </c>
      <c r="L6" t="n">
        <v>0</v>
      </c>
      <c r="M6" t="n">
        <v>0</v>
      </c>
      <c r="N6" t="n">
        <v>0</v>
      </c>
      <c r="O6" t="n">
        <v>9</v>
      </c>
      <c r="P6" t="n">
        <v>1</v>
      </c>
      <c r="Q6" t="n">
        <v>15</v>
      </c>
      <c r="R6" s="2" t="inlineStr">
        <is>
          <t>Knärot
Dvärgbägarlav
Garnlav
Granticka
Nordtagging
Spillkråka
Talltita
Tretåig hackspett
Violmussling
Grönpyrola
Norrlandslav
Plattlummer
Skinnlav
Spindelblomster
Stuplav</t>
        </is>
      </c>
      <c r="S6">
        <f>HYPERLINK("https://klasma.github.io/Logging_2518/artfynd/A 12519-2024 artfynd.xlsx", "A 12519-2024")</f>
        <v/>
      </c>
      <c r="T6">
        <f>HYPERLINK("https://klasma.github.io/Logging_2518/kartor/A 12519-2024 karta.png", "A 12519-2024")</f>
        <v/>
      </c>
      <c r="U6">
        <f>HYPERLINK("https://klasma.github.io/Logging_2518/knärot/A 12519-2024 karta knärot.png", "A 12519-2024")</f>
        <v/>
      </c>
      <c r="V6">
        <f>HYPERLINK("https://klasma.github.io/Logging_2518/klagomål/A 12519-2024 FSC-klagomål.docx", "A 12519-2024")</f>
        <v/>
      </c>
      <c r="W6">
        <f>HYPERLINK("https://klasma.github.io/Logging_2518/klagomålsmail/A 12519-2024 FSC-klagomål mail.docx", "A 12519-2024")</f>
        <v/>
      </c>
      <c r="X6">
        <f>HYPERLINK("https://klasma.github.io/Logging_2518/tillsyn/A 12519-2024 tillsynsbegäran.docx", "A 12519-2024")</f>
        <v/>
      </c>
      <c r="Y6">
        <f>HYPERLINK("https://klasma.github.io/Logging_2518/tillsynsmail/A 12519-2024 tillsynsbegäran mail.docx", "A 12519-2024")</f>
        <v/>
      </c>
      <c r="Z6">
        <f>HYPERLINK("https://klasma.github.io/Logging_2518/fåglar/A 12519-2024 prioriterade fågelarter.docx", "A 12519-2024")</f>
        <v/>
      </c>
    </row>
    <row r="7" ht="15" customHeight="1">
      <c r="A7" t="inlineStr">
        <is>
          <t>A 7434-2025</t>
        </is>
      </c>
      <c r="B7" s="1" t="n">
        <v>45705</v>
      </c>
      <c r="C7" s="1" t="n">
        <v>45957</v>
      </c>
      <c r="D7" t="inlineStr">
        <is>
          <t>NORRBOTTENS LÄN</t>
        </is>
      </c>
      <c r="E7" t="inlineStr">
        <is>
          <t>ÖVERTORNEÅ</t>
        </is>
      </c>
      <c r="G7" t="n">
        <v>36.7</v>
      </c>
      <c r="H7" t="n">
        <v>8</v>
      </c>
      <c r="I7" t="n">
        <v>5</v>
      </c>
      <c r="J7" t="n">
        <v>4</v>
      </c>
      <c r="K7" t="n">
        <v>2</v>
      </c>
      <c r="L7" t="n">
        <v>0</v>
      </c>
      <c r="M7" t="n">
        <v>0</v>
      </c>
      <c r="N7" t="n">
        <v>0</v>
      </c>
      <c r="O7" t="n">
        <v>6</v>
      </c>
      <c r="P7" t="n">
        <v>2</v>
      </c>
      <c r="Q7" t="n">
        <v>13</v>
      </c>
      <c r="R7" s="2" t="inlineStr">
        <is>
          <t>Doftticka
Knärot
Garnlav
Spillkråka
Talltita
Ullticka
Bårdlav
Norrlandslav
Plattlummer
Spindelblomster
Stuplav
Fläcknycklar
Revlummer</t>
        </is>
      </c>
      <c r="S7">
        <f>HYPERLINK("https://klasma.github.io/Logging_2518/artfynd/A 7434-2025 artfynd.xlsx", "A 7434-2025")</f>
        <v/>
      </c>
      <c r="T7">
        <f>HYPERLINK("https://klasma.github.io/Logging_2518/kartor/A 7434-2025 karta.png", "A 7434-2025")</f>
        <v/>
      </c>
      <c r="U7">
        <f>HYPERLINK("https://klasma.github.io/Logging_2518/knärot/A 7434-2025 karta knärot.png", "A 7434-2025")</f>
        <v/>
      </c>
      <c r="V7">
        <f>HYPERLINK("https://klasma.github.io/Logging_2518/klagomål/A 7434-2025 FSC-klagomål.docx", "A 7434-2025")</f>
        <v/>
      </c>
      <c r="W7">
        <f>HYPERLINK("https://klasma.github.io/Logging_2518/klagomålsmail/A 7434-2025 FSC-klagomål mail.docx", "A 7434-2025")</f>
        <v/>
      </c>
      <c r="X7">
        <f>HYPERLINK("https://klasma.github.io/Logging_2518/tillsyn/A 7434-2025 tillsynsbegäran.docx", "A 7434-2025")</f>
        <v/>
      </c>
      <c r="Y7">
        <f>HYPERLINK("https://klasma.github.io/Logging_2518/tillsynsmail/A 7434-2025 tillsynsbegäran mail.docx", "A 7434-2025")</f>
        <v/>
      </c>
      <c r="Z7">
        <f>HYPERLINK("https://klasma.github.io/Logging_2518/fåglar/A 7434-2025 prioriterade fågelarter.docx", "A 7434-2025")</f>
        <v/>
      </c>
    </row>
    <row r="8" ht="15" customHeight="1">
      <c r="A8" t="inlineStr">
        <is>
          <t>A 41916-2024</t>
        </is>
      </c>
      <c r="B8" s="1" t="n">
        <v>45561</v>
      </c>
      <c r="C8" s="1" t="n">
        <v>45957</v>
      </c>
      <c r="D8" t="inlineStr">
        <is>
          <t>NORRBOTTENS LÄN</t>
        </is>
      </c>
      <c r="E8" t="inlineStr">
        <is>
          <t>ÖVERTORNEÅ</t>
        </is>
      </c>
      <c r="G8" t="n">
        <v>4.7</v>
      </c>
      <c r="H8" t="n">
        <v>2</v>
      </c>
      <c r="I8" t="n">
        <v>2</v>
      </c>
      <c r="J8" t="n">
        <v>8</v>
      </c>
      <c r="K8" t="n">
        <v>1</v>
      </c>
      <c r="L8" t="n">
        <v>0</v>
      </c>
      <c r="M8" t="n">
        <v>0</v>
      </c>
      <c r="N8" t="n">
        <v>0</v>
      </c>
      <c r="O8" t="n">
        <v>9</v>
      </c>
      <c r="P8" t="n">
        <v>1</v>
      </c>
      <c r="Q8" t="n">
        <v>11</v>
      </c>
      <c r="R8" s="2" t="inlineStr">
        <is>
          <t>Ulltickeporing
Garnlav
Granticka
Kolflarnlav
Nordtagging
Rosenticka
Spillkråka
Tretåig hackspett
Ullticka
Skinnlav
Vedticka</t>
        </is>
      </c>
      <c r="S8">
        <f>HYPERLINK("https://klasma.github.io/Logging_2518/artfynd/A 41916-2024 artfynd.xlsx", "A 41916-2024")</f>
        <v/>
      </c>
      <c r="T8">
        <f>HYPERLINK("https://klasma.github.io/Logging_2518/kartor/A 41916-2024 karta.png", "A 41916-2024")</f>
        <v/>
      </c>
      <c r="V8">
        <f>HYPERLINK("https://klasma.github.io/Logging_2518/klagomål/A 41916-2024 FSC-klagomål.docx", "A 41916-2024")</f>
        <v/>
      </c>
      <c r="W8">
        <f>HYPERLINK("https://klasma.github.io/Logging_2518/klagomålsmail/A 41916-2024 FSC-klagomål mail.docx", "A 41916-2024")</f>
        <v/>
      </c>
      <c r="X8">
        <f>HYPERLINK("https://klasma.github.io/Logging_2518/tillsyn/A 41916-2024 tillsynsbegäran.docx", "A 41916-2024")</f>
        <v/>
      </c>
      <c r="Y8">
        <f>HYPERLINK("https://klasma.github.io/Logging_2518/tillsynsmail/A 41916-2024 tillsynsbegäran mail.docx", "A 41916-2024")</f>
        <v/>
      </c>
      <c r="Z8">
        <f>HYPERLINK("https://klasma.github.io/Logging_2518/fåglar/A 41916-2024 prioriterade fågelarter.docx", "A 41916-2024")</f>
        <v/>
      </c>
    </row>
    <row r="9" ht="15" customHeight="1">
      <c r="A9" t="inlineStr">
        <is>
          <t>A 12004-2022</t>
        </is>
      </c>
      <c r="B9" s="1" t="n">
        <v>44635.92489583333</v>
      </c>
      <c r="C9" s="1" t="n">
        <v>45957</v>
      </c>
      <c r="D9" t="inlineStr">
        <is>
          <t>NORRBOTTENS LÄN</t>
        </is>
      </c>
      <c r="E9" t="inlineStr">
        <is>
          <t>ÖVERTORNEÅ</t>
        </is>
      </c>
      <c r="G9" t="n">
        <v>17</v>
      </c>
      <c r="H9" t="n">
        <v>4</v>
      </c>
      <c r="I9" t="n">
        <v>4</v>
      </c>
      <c r="J9" t="n">
        <v>5</v>
      </c>
      <c r="K9" t="n">
        <v>1</v>
      </c>
      <c r="L9" t="n">
        <v>0</v>
      </c>
      <c r="M9" t="n">
        <v>0</v>
      </c>
      <c r="N9" t="n">
        <v>0</v>
      </c>
      <c r="O9" t="n">
        <v>6</v>
      </c>
      <c r="P9" t="n">
        <v>1</v>
      </c>
      <c r="Q9" t="n">
        <v>11</v>
      </c>
      <c r="R9" s="2" t="inlineStr">
        <is>
          <t>Knärot
Garnlav
Granticka
Motaggsvamp
Spillkråka
Tretåig hackspett
Dropptaggsvamp
Skinnlav
Stuplav
Vedticka
Tjäder</t>
        </is>
      </c>
      <c r="S9">
        <f>HYPERLINK("https://klasma.github.io/Logging_2518/artfynd/A 12004-2022 artfynd.xlsx", "A 12004-2022")</f>
        <v/>
      </c>
      <c r="T9">
        <f>HYPERLINK("https://klasma.github.io/Logging_2518/kartor/A 12004-2022 karta.png", "A 12004-2022")</f>
        <v/>
      </c>
      <c r="U9">
        <f>HYPERLINK("https://klasma.github.io/Logging_2518/knärot/A 12004-2022 karta knärot.png", "A 12004-2022")</f>
        <v/>
      </c>
      <c r="V9">
        <f>HYPERLINK("https://klasma.github.io/Logging_2518/klagomål/A 12004-2022 FSC-klagomål.docx", "A 12004-2022")</f>
        <v/>
      </c>
      <c r="W9">
        <f>HYPERLINK("https://klasma.github.io/Logging_2518/klagomålsmail/A 12004-2022 FSC-klagomål mail.docx", "A 12004-2022")</f>
        <v/>
      </c>
      <c r="X9">
        <f>HYPERLINK("https://klasma.github.io/Logging_2518/tillsyn/A 12004-2022 tillsynsbegäran.docx", "A 12004-2022")</f>
        <v/>
      </c>
      <c r="Y9">
        <f>HYPERLINK("https://klasma.github.io/Logging_2518/tillsynsmail/A 12004-2022 tillsynsbegäran mail.docx", "A 12004-2022")</f>
        <v/>
      </c>
      <c r="Z9">
        <f>HYPERLINK("https://klasma.github.io/Logging_2518/fåglar/A 12004-2022 prioriterade fågelarter.docx", "A 12004-2022")</f>
        <v/>
      </c>
    </row>
    <row r="10" ht="15" customHeight="1">
      <c r="A10" t="inlineStr">
        <is>
          <t>A 21993-2025</t>
        </is>
      </c>
      <c r="B10" s="1" t="n">
        <v>45784</v>
      </c>
      <c r="C10" s="1" t="n">
        <v>45957</v>
      </c>
      <c r="D10" t="inlineStr">
        <is>
          <t>NORRBOTTENS LÄN</t>
        </is>
      </c>
      <c r="E10" t="inlineStr">
        <is>
          <t>ÖVERTORNEÅ</t>
        </is>
      </c>
      <c r="G10" t="n">
        <v>8.800000000000001</v>
      </c>
      <c r="H10" t="n">
        <v>6</v>
      </c>
      <c r="I10" t="n">
        <v>2</v>
      </c>
      <c r="J10" t="n">
        <v>7</v>
      </c>
      <c r="K10" t="n">
        <v>2</v>
      </c>
      <c r="L10" t="n">
        <v>0</v>
      </c>
      <c r="M10" t="n">
        <v>0</v>
      </c>
      <c r="N10" t="n">
        <v>0</v>
      </c>
      <c r="O10" t="n">
        <v>9</v>
      </c>
      <c r="P10" t="n">
        <v>2</v>
      </c>
      <c r="Q10" t="n">
        <v>11</v>
      </c>
      <c r="R10" s="2" t="inlineStr">
        <is>
          <t>Gräddticka
Knärot
Garnlav
Granticka
Järpe
Lunglav
Spillkråka
Svartvit flugsnappare
Tretåig hackspett
Spindelblomster
Stuplav</t>
        </is>
      </c>
      <c r="S10">
        <f>HYPERLINK("https://klasma.github.io/Logging_2518/artfynd/A 21993-2025 artfynd.xlsx", "A 21993-2025")</f>
        <v/>
      </c>
      <c r="T10">
        <f>HYPERLINK("https://klasma.github.io/Logging_2518/kartor/A 21993-2025 karta.png", "A 21993-2025")</f>
        <v/>
      </c>
      <c r="U10">
        <f>HYPERLINK("https://klasma.github.io/Logging_2518/knärot/A 21993-2025 karta knärot.png", "A 21993-2025")</f>
        <v/>
      </c>
      <c r="V10">
        <f>HYPERLINK("https://klasma.github.io/Logging_2518/klagomål/A 21993-2025 FSC-klagomål.docx", "A 21993-2025")</f>
        <v/>
      </c>
      <c r="W10">
        <f>HYPERLINK("https://klasma.github.io/Logging_2518/klagomålsmail/A 21993-2025 FSC-klagomål mail.docx", "A 21993-2025")</f>
        <v/>
      </c>
      <c r="X10">
        <f>HYPERLINK("https://klasma.github.io/Logging_2518/tillsyn/A 21993-2025 tillsynsbegäran.docx", "A 21993-2025")</f>
        <v/>
      </c>
      <c r="Y10">
        <f>HYPERLINK("https://klasma.github.io/Logging_2518/tillsynsmail/A 21993-2025 tillsynsbegäran mail.docx", "A 21993-2025")</f>
        <v/>
      </c>
      <c r="Z10">
        <f>HYPERLINK("https://klasma.github.io/Logging_2518/fåglar/A 21993-2025 prioriterade fågelarter.docx", "A 21993-2025")</f>
        <v/>
      </c>
    </row>
    <row r="11" ht="15" customHeight="1">
      <c r="A11" t="inlineStr">
        <is>
          <t>A 47048-2024</t>
        </is>
      </c>
      <c r="B11" s="1" t="n">
        <v>45586</v>
      </c>
      <c r="C11" s="1" t="n">
        <v>45957</v>
      </c>
      <c r="D11" t="inlineStr">
        <is>
          <t>NORRBOTTENS LÄN</t>
        </is>
      </c>
      <c r="E11" t="inlineStr">
        <is>
          <t>ÖVERTORNEÅ</t>
        </is>
      </c>
      <c r="G11" t="n">
        <v>7.8</v>
      </c>
      <c r="H11" t="n">
        <v>3</v>
      </c>
      <c r="I11" t="n">
        <v>4</v>
      </c>
      <c r="J11" t="n">
        <v>6</v>
      </c>
      <c r="K11" t="n">
        <v>1</v>
      </c>
      <c r="L11" t="n">
        <v>0</v>
      </c>
      <c r="M11" t="n">
        <v>0</v>
      </c>
      <c r="N11" t="n">
        <v>0</v>
      </c>
      <c r="O11" t="n">
        <v>7</v>
      </c>
      <c r="P11" t="n">
        <v>1</v>
      </c>
      <c r="Q11" t="n">
        <v>11</v>
      </c>
      <c r="R11" s="2" t="inlineStr">
        <is>
          <t>Knärot
Garnlav
Rosenticka
Spillkråka
Tretåig hackspett
Ullticka
Violmussling
Stor aspticka
Stuplav
Trådticka
Vedticka</t>
        </is>
      </c>
      <c r="S11">
        <f>HYPERLINK("https://klasma.github.io/Logging_2518/artfynd/A 47048-2024 artfynd.xlsx", "A 47048-2024")</f>
        <v/>
      </c>
      <c r="T11">
        <f>HYPERLINK("https://klasma.github.io/Logging_2518/kartor/A 47048-2024 karta.png", "A 47048-2024")</f>
        <v/>
      </c>
      <c r="U11">
        <f>HYPERLINK("https://klasma.github.io/Logging_2518/knärot/A 47048-2024 karta knärot.png", "A 47048-2024")</f>
        <v/>
      </c>
      <c r="V11">
        <f>HYPERLINK("https://klasma.github.io/Logging_2518/klagomål/A 47048-2024 FSC-klagomål.docx", "A 47048-2024")</f>
        <v/>
      </c>
      <c r="W11">
        <f>HYPERLINK("https://klasma.github.io/Logging_2518/klagomålsmail/A 47048-2024 FSC-klagomål mail.docx", "A 47048-2024")</f>
        <v/>
      </c>
      <c r="X11">
        <f>HYPERLINK("https://klasma.github.io/Logging_2518/tillsyn/A 47048-2024 tillsynsbegäran.docx", "A 47048-2024")</f>
        <v/>
      </c>
      <c r="Y11">
        <f>HYPERLINK("https://klasma.github.io/Logging_2518/tillsynsmail/A 47048-2024 tillsynsbegäran mail.docx", "A 47048-2024")</f>
        <v/>
      </c>
      <c r="Z11">
        <f>HYPERLINK("https://klasma.github.io/Logging_2518/fåglar/A 47048-2024 prioriterade fågelarter.docx", "A 47048-2024")</f>
        <v/>
      </c>
    </row>
    <row r="12" ht="15" customHeight="1">
      <c r="A12" t="inlineStr">
        <is>
          <t>A 18577-2021</t>
        </is>
      </c>
      <c r="B12" s="1" t="n">
        <v>44305</v>
      </c>
      <c r="C12" s="1" t="n">
        <v>45957</v>
      </c>
      <c r="D12" t="inlineStr">
        <is>
          <t>NORRBOTTENS LÄN</t>
        </is>
      </c>
      <c r="E12" t="inlineStr">
        <is>
          <t>ÖVERTORNEÅ</t>
        </is>
      </c>
      <c r="G12" t="n">
        <v>16.9</v>
      </c>
      <c r="H12" t="n">
        <v>5</v>
      </c>
      <c r="I12" t="n">
        <v>2</v>
      </c>
      <c r="J12" t="n">
        <v>6</v>
      </c>
      <c r="K12" t="n">
        <v>1</v>
      </c>
      <c r="L12" t="n">
        <v>0</v>
      </c>
      <c r="M12" t="n">
        <v>0</v>
      </c>
      <c r="N12" t="n">
        <v>0</v>
      </c>
      <c r="O12" t="n">
        <v>7</v>
      </c>
      <c r="P12" t="n">
        <v>1</v>
      </c>
      <c r="Q12" t="n">
        <v>10</v>
      </c>
      <c r="R12" s="2" t="inlineStr">
        <is>
          <t>Knärot
Garnlav
Järpe
Kolflarnlav
Nordtagging
Spillkråka
Tretåig hackspett
Stor aspticka
Stuplav
Tjäder</t>
        </is>
      </c>
      <c r="S12">
        <f>HYPERLINK("https://klasma.github.io/Logging_2518/artfynd/A 18577-2021 artfynd.xlsx", "A 18577-2021")</f>
        <v/>
      </c>
      <c r="T12">
        <f>HYPERLINK("https://klasma.github.io/Logging_2518/kartor/A 18577-2021 karta.png", "A 18577-2021")</f>
        <v/>
      </c>
      <c r="U12">
        <f>HYPERLINK("https://klasma.github.io/Logging_2518/knärot/A 18577-2021 karta knärot.png", "A 18577-2021")</f>
        <v/>
      </c>
      <c r="V12">
        <f>HYPERLINK("https://klasma.github.io/Logging_2518/klagomål/A 18577-2021 FSC-klagomål.docx", "A 18577-2021")</f>
        <v/>
      </c>
      <c r="W12">
        <f>HYPERLINK("https://klasma.github.io/Logging_2518/klagomålsmail/A 18577-2021 FSC-klagomål mail.docx", "A 18577-2021")</f>
        <v/>
      </c>
      <c r="X12">
        <f>HYPERLINK("https://klasma.github.io/Logging_2518/tillsyn/A 18577-2021 tillsynsbegäran.docx", "A 18577-2021")</f>
        <v/>
      </c>
      <c r="Y12">
        <f>HYPERLINK("https://klasma.github.io/Logging_2518/tillsynsmail/A 18577-2021 tillsynsbegäran mail.docx", "A 18577-2021")</f>
        <v/>
      </c>
      <c r="Z12">
        <f>HYPERLINK("https://klasma.github.io/Logging_2518/fåglar/A 18577-2021 prioriterade fågelarter.docx", "A 18577-2021")</f>
        <v/>
      </c>
    </row>
    <row r="13" ht="15" customHeight="1">
      <c r="A13" t="inlineStr">
        <is>
          <t>A 65184-2023</t>
        </is>
      </c>
      <c r="B13" s="1" t="n">
        <v>45288.93304398148</v>
      </c>
      <c r="C13" s="1" t="n">
        <v>45957</v>
      </c>
      <c r="D13" t="inlineStr">
        <is>
          <t>NORRBOTTENS LÄN</t>
        </is>
      </c>
      <c r="E13" t="inlineStr">
        <is>
          <t>ÖVERTORNEÅ</t>
        </is>
      </c>
      <c r="G13" t="n">
        <v>4.2</v>
      </c>
      <c r="H13" t="n">
        <v>3</v>
      </c>
      <c r="I13" t="n">
        <v>1</v>
      </c>
      <c r="J13" t="n">
        <v>5</v>
      </c>
      <c r="K13" t="n">
        <v>1</v>
      </c>
      <c r="L13" t="n">
        <v>0</v>
      </c>
      <c r="M13" t="n">
        <v>0</v>
      </c>
      <c r="N13" t="n">
        <v>0</v>
      </c>
      <c r="O13" t="n">
        <v>6</v>
      </c>
      <c r="P13" t="n">
        <v>1</v>
      </c>
      <c r="Q13" t="n">
        <v>8</v>
      </c>
      <c r="R13" s="2" t="inlineStr">
        <is>
          <t>Knärot
Garnlav
Kolflarnlav
Mörk kolflarnlav
Orange taggsvamp
Spillkråka
Dropptaggsvamp
Orre</t>
        </is>
      </c>
      <c r="S13">
        <f>HYPERLINK("https://klasma.github.io/Logging_2518/artfynd/A 65184-2023 artfynd.xlsx", "A 65184-2023")</f>
        <v/>
      </c>
      <c r="T13">
        <f>HYPERLINK("https://klasma.github.io/Logging_2518/kartor/A 65184-2023 karta.png", "A 65184-2023")</f>
        <v/>
      </c>
      <c r="U13">
        <f>HYPERLINK("https://klasma.github.io/Logging_2518/knärot/A 65184-2023 karta knärot.png", "A 65184-2023")</f>
        <v/>
      </c>
      <c r="V13">
        <f>HYPERLINK("https://klasma.github.io/Logging_2518/klagomål/A 65184-2023 FSC-klagomål.docx", "A 65184-2023")</f>
        <v/>
      </c>
      <c r="W13">
        <f>HYPERLINK("https://klasma.github.io/Logging_2518/klagomålsmail/A 65184-2023 FSC-klagomål mail.docx", "A 65184-2023")</f>
        <v/>
      </c>
      <c r="X13">
        <f>HYPERLINK("https://klasma.github.io/Logging_2518/tillsyn/A 65184-2023 tillsynsbegäran.docx", "A 65184-2023")</f>
        <v/>
      </c>
      <c r="Y13">
        <f>HYPERLINK("https://klasma.github.io/Logging_2518/tillsynsmail/A 65184-2023 tillsynsbegäran mail.docx", "A 65184-2023")</f>
        <v/>
      </c>
      <c r="Z13">
        <f>HYPERLINK("https://klasma.github.io/Logging_2518/fåglar/A 65184-2023 prioriterade fågelarter.docx", "A 65184-2023")</f>
        <v/>
      </c>
    </row>
    <row r="14" ht="15" customHeight="1">
      <c r="A14" t="inlineStr">
        <is>
          <t>A 39304-2025</t>
        </is>
      </c>
      <c r="B14" s="1" t="n">
        <v>45889.4522337963</v>
      </c>
      <c r="C14" s="1" t="n">
        <v>45957</v>
      </c>
      <c r="D14" t="inlineStr">
        <is>
          <t>NORRBOTTENS LÄN</t>
        </is>
      </c>
      <c r="E14" t="inlineStr">
        <is>
          <t>ÖVERTORNEÅ</t>
        </is>
      </c>
      <c r="G14" t="n">
        <v>6.5</v>
      </c>
      <c r="H14" t="n">
        <v>2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8</v>
      </c>
      <c r="R14" s="2" t="inlineStr">
        <is>
          <t>Garnlav
Granticka
Spillkråka
Ullticka
Luddlav
Stuplav
Vedticka
Revlummer</t>
        </is>
      </c>
      <c r="S14">
        <f>HYPERLINK("https://klasma.github.io/Logging_2518/artfynd/A 39304-2025 artfynd.xlsx", "A 39304-2025")</f>
        <v/>
      </c>
      <c r="T14">
        <f>HYPERLINK("https://klasma.github.io/Logging_2518/kartor/A 39304-2025 karta.png", "A 39304-2025")</f>
        <v/>
      </c>
      <c r="V14">
        <f>HYPERLINK("https://klasma.github.io/Logging_2518/klagomål/A 39304-2025 FSC-klagomål.docx", "A 39304-2025")</f>
        <v/>
      </c>
      <c r="W14">
        <f>HYPERLINK("https://klasma.github.io/Logging_2518/klagomålsmail/A 39304-2025 FSC-klagomål mail.docx", "A 39304-2025")</f>
        <v/>
      </c>
      <c r="X14">
        <f>HYPERLINK("https://klasma.github.io/Logging_2518/tillsyn/A 39304-2025 tillsynsbegäran.docx", "A 39304-2025")</f>
        <v/>
      </c>
      <c r="Y14">
        <f>HYPERLINK("https://klasma.github.io/Logging_2518/tillsynsmail/A 39304-2025 tillsynsbegäran mail.docx", "A 39304-2025")</f>
        <v/>
      </c>
      <c r="Z14">
        <f>HYPERLINK("https://klasma.github.io/Logging_2518/fåglar/A 39304-2025 prioriterade fågelarter.docx", "A 39304-2025")</f>
        <v/>
      </c>
    </row>
    <row r="15" ht="15" customHeight="1">
      <c r="A15" t="inlineStr">
        <is>
          <t>A 9923-2025</t>
        </is>
      </c>
      <c r="B15" s="1" t="n">
        <v>45717</v>
      </c>
      <c r="C15" s="1" t="n">
        <v>45957</v>
      </c>
      <c r="D15" t="inlineStr">
        <is>
          <t>NORRBOTTENS LÄN</t>
        </is>
      </c>
      <c r="E15" t="inlineStr">
        <is>
          <t>ÖVERTORNEÅ</t>
        </is>
      </c>
      <c r="G15" t="n">
        <v>18.6</v>
      </c>
      <c r="H15" t="n">
        <v>2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8</v>
      </c>
      <c r="R15" s="2" t="inlineStr">
        <is>
          <t>Garnlav
Kolflarnlav
Spillkråka
Tallticka
Tretåig hackspett
Skinnlav
Stor aspticka
Stuplav</t>
        </is>
      </c>
      <c r="S15">
        <f>HYPERLINK("https://klasma.github.io/Logging_2518/artfynd/A 9923-2025 artfynd.xlsx", "A 9923-2025")</f>
        <v/>
      </c>
      <c r="T15">
        <f>HYPERLINK("https://klasma.github.io/Logging_2518/kartor/A 9923-2025 karta.png", "A 9923-2025")</f>
        <v/>
      </c>
      <c r="V15">
        <f>HYPERLINK("https://klasma.github.io/Logging_2518/klagomål/A 9923-2025 FSC-klagomål.docx", "A 9923-2025")</f>
        <v/>
      </c>
      <c r="W15">
        <f>HYPERLINK("https://klasma.github.io/Logging_2518/klagomålsmail/A 9923-2025 FSC-klagomål mail.docx", "A 9923-2025")</f>
        <v/>
      </c>
      <c r="X15">
        <f>HYPERLINK("https://klasma.github.io/Logging_2518/tillsyn/A 9923-2025 tillsynsbegäran.docx", "A 9923-2025")</f>
        <v/>
      </c>
      <c r="Y15">
        <f>HYPERLINK("https://klasma.github.io/Logging_2518/tillsynsmail/A 9923-2025 tillsynsbegäran mail.docx", "A 9923-2025")</f>
        <v/>
      </c>
      <c r="Z15">
        <f>HYPERLINK("https://klasma.github.io/Logging_2518/fåglar/A 9923-2025 prioriterade fågelarter.docx", "A 9923-2025")</f>
        <v/>
      </c>
    </row>
    <row r="16" ht="15" customHeight="1">
      <c r="A16" t="inlineStr">
        <is>
          <t>A 34146-2023</t>
        </is>
      </c>
      <c r="B16" s="1" t="n">
        <v>45136</v>
      </c>
      <c r="C16" s="1" t="n">
        <v>45957</v>
      </c>
      <c r="D16" t="inlineStr">
        <is>
          <t>NORRBOTTENS LÄN</t>
        </is>
      </c>
      <c r="E16" t="inlineStr">
        <is>
          <t>ÖVERTORNEÅ</t>
        </is>
      </c>
      <c r="G16" t="n">
        <v>7.9</v>
      </c>
      <c r="H16" t="n">
        <v>1</v>
      </c>
      <c r="I16" t="n">
        <v>3</v>
      </c>
      <c r="J16" t="n">
        <v>4</v>
      </c>
      <c r="K16" t="n">
        <v>1</v>
      </c>
      <c r="L16" t="n">
        <v>0</v>
      </c>
      <c r="M16" t="n">
        <v>0</v>
      </c>
      <c r="N16" t="n">
        <v>0</v>
      </c>
      <c r="O16" t="n">
        <v>5</v>
      </c>
      <c r="P16" t="n">
        <v>1</v>
      </c>
      <c r="Q16" t="n">
        <v>8</v>
      </c>
      <c r="R16" s="2" t="inlineStr">
        <is>
          <t>Knärot
Gammelgransskål
Garnlav
Granticka
Ullticka
Skinnlav
Stuplav
Vedticka</t>
        </is>
      </c>
      <c r="S16">
        <f>HYPERLINK("https://klasma.github.io/Logging_2518/artfynd/A 34146-2023 artfynd.xlsx", "A 34146-2023")</f>
        <v/>
      </c>
      <c r="T16">
        <f>HYPERLINK("https://klasma.github.io/Logging_2518/kartor/A 34146-2023 karta.png", "A 34146-2023")</f>
        <v/>
      </c>
      <c r="U16">
        <f>HYPERLINK("https://klasma.github.io/Logging_2518/knärot/A 34146-2023 karta knärot.png", "A 34146-2023")</f>
        <v/>
      </c>
      <c r="V16">
        <f>HYPERLINK("https://klasma.github.io/Logging_2518/klagomål/A 34146-2023 FSC-klagomål.docx", "A 34146-2023")</f>
        <v/>
      </c>
      <c r="W16">
        <f>HYPERLINK("https://klasma.github.io/Logging_2518/klagomålsmail/A 34146-2023 FSC-klagomål mail.docx", "A 34146-2023")</f>
        <v/>
      </c>
      <c r="X16">
        <f>HYPERLINK("https://klasma.github.io/Logging_2518/tillsyn/A 34146-2023 tillsynsbegäran.docx", "A 34146-2023")</f>
        <v/>
      </c>
      <c r="Y16">
        <f>HYPERLINK("https://klasma.github.io/Logging_2518/tillsynsmail/A 34146-2023 tillsynsbegäran mail.docx", "A 34146-2023")</f>
        <v/>
      </c>
    </row>
    <row r="17" ht="15" customHeight="1">
      <c r="A17" t="inlineStr">
        <is>
          <t>A 60484-2024</t>
        </is>
      </c>
      <c r="B17" s="1" t="n">
        <v>45643.63832175926</v>
      </c>
      <c r="C17" s="1" t="n">
        <v>45957</v>
      </c>
      <c r="D17" t="inlineStr">
        <is>
          <t>NORRBOTTENS LÄN</t>
        </is>
      </c>
      <c r="E17" t="inlineStr">
        <is>
          <t>ÖVERTORNEÅ</t>
        </is>
      </c>
      <c r="G17" t="n">
        <v>12.7</v>
      </c>
      <c r="H17" t="n">
        <v>0</v>
      </c>
      <c r="I17" t="n">
        <v>2</v>
      </c>
      <c r="J17" t="n">
        <v>5</v>
      </c>
      <c r="K17" t="n">
        <v>1</v>
      </c>
      <c r="L17" t="n">
        <v>0</v>
      </c>
      <c r="M17" t="n">
        <v>0</v>
      </c>
      <c r="N17" t="n">
        <v>0</v>
      </c>
      <c r="O17" t="n">
        <v>6</v>
      </c>
      <c r="P17" t="n">
        <v>1</v>
      </c>
      <c r="Q17" t="n">
        <v>8</v>
      </c>
      <c r="R17" s="2" t="inlineStr">
        <is>
          <t>Gräddporing
Garnlav
Kolflarnlav
Mörk kolflarnlav
Nordtagging
Vitplätt
Dropptaggsvamp
Skinnlav</t>
        </is>
      </c>
      <c r="S17">
        <f>HYPERLINK("https://klasma.github.io/Logging_2518/artfynd/A 60484-2024 artfynd.xlsx", "A 60484-2024")</f>
        <v/>
      </c>
      <c r="T17">
        <f>HYPERLINK("https://klasma.github.io/Logging_2518/kartor/A 60484-2024 karta.png", "A 60484-2024")</f>
        <v/>
      </c>
      <c r="U17">
        <f>HYPERLINK("https://klasma.github.io/Logging_2518/knärot/A 60484-2024 karta knärot.png", "A 60484-2024")</f>
        <v/>
      </c>
      <c r="V17">
        <f>HYPERLINK("https://klasma.github.io/Logging_2518/klagomål/A 60484-2024 FSC-klagomål.docx", "A 60484-2024")</f>
        <v/>
      </c>
      <c r="W17">
        <f>HYPERLINK("https://klasma.github.io/Logging_2518/klagomålsmail/A 60484-2024 FSC-klagomål mail.docx", "A 60484-2024")</f>
        <v/>
      </c>
      <c r="X17">
        <f>HYPERLINK("https://klasma.github.io/Logging_2518/tillsyn/A 60484-2024 tillsynsbegäran.docx", "A 60484-2024")</f>
        <v/>
      </c>
      <c r="Y17">
        <f>HYPERLINK("https://klasma.github.io/Logging_2518/tillsynsmail/A 60484-2024 tillsynsbegäran mail.docx", "A 60484-2024")</f>
        <v/>
      </c>
    </row>
    <row r="18" ht="15" customHeight="1">
      <c r="A18" t="inlineStr">
        <is>
          <t>A 41915-2024</t>
        </is>
      </c>
      <c r="B18" s="1" t="n">
        <v>45561</v>
      </c>
      <c r="C18" s="1" t="n">
        <v>45957</v>
      </c>
      <c r="D18" t="inlineStr">
        <is>
          <t>NORRBOTTENS LÄN</t>
        </is>
      </c>
      <c r="E18" t="inlineStr">
        <is>
          <t>ÖVERTORNEÅ</t>
        </is>
      </c>
      <c r="G18" t="n">
        <v>5.5</v>
      </c>
      <c r="H18" t="n">
        <v>4</v>
      </c>
      <c r="I18" t="n">
        <v>1</v>
      </c>
      <c r="J18" t="n">
        <v>5</v>
      </c>
      <c r="K18" t="n">
        <v>1</v>
      </c>
      <c r="L18" t="n">
        <v>0</v>
      </c>
      <c r="M18" t="n">
        <v>0</v>
      </c>
      <c r="N18" t="n">
        <v>0</v>
      </c>
      <c r="O18" t="n">
        <v>6</v>
      </c>
      <c r="P18" t="n">
        <v>1</v>
      </c>
      <c r="Q18" t="n">
        <v>7</v>
      </c>
      <c r="R18" s="2" t="inlineStr">
        <is>
          <t>Knärot
Garnlav
Gränsticka
Spillkråka
Talltita
Ullticka
Plattlummer</t>
        </is>
      </c>
      <c r="S18">
        <f>HYPERLINK("https://klasma.github.io/Logging_2518/artfynd/A 41915-2024 artfynd.xlsx", "A 41915-2024")</f>
        <v/>
      </c>
      <c r="T18">
        <f>HYPERLINK("https://klasma.github.io/Logging_2518/kartor/A 41915-2024 karta.png", "A 41915-2024")</f>
        <v/>
      </c>
      <c r="U18">
        <f>HYPERLINK("https://klasma.github.io/Logging_2518/knärot/A 41915-2024 karta knärot.png", "A 41915-2024")</f>
        <v/>
      </c>
      <c r="V18">
        <f>HYPERLINK("https://klasma.github.io/Logging_2518/klagomål/A 41915-2024 FSC-klagomål.docx", "A 41915-2024")</f>
        <v/>
      </c>
      <c r="W18">
        <f>HYPERLINK("https://klasma.github.io/Logging_2518/klagomålsmail/A 41915-2024 FSC-klagomål mail.docx", "A 41915-2024")</f>
        <v/>
      </c>
      <c r="X18">
        <f>HYPERLINK("https://klasma.github.io/Logging_2518/tillsyn/A 41915-2024 tillsynsbegäran.docx", "A 41915-2024")</f>
        <v/>
      </c>
      <c r="Y18">
        <f>HYPERLINK("https://klasma.github.io/Logging_2518/tillsynsmail/A 41915-2024 tillsynsbegäran mail.docx", "A 41915-2024")</f>
        <v/>
      </c>
      <c r="Z18">
        <f>HYPERLINK("https://klasma.github.io/Logging_2518/fåglar/A 41915-2024 prioriterade fågelarter.docx", "A 41915-2024")</f>
        <v/>
      </c>
    </row>
    <row r="19" ht="15" customHeight="1">
      <c r="A19" t="inlineStr">
        <is>
          <t>A 49764-2025</t>
        </is>
      </c>
      <c r="B19" s="1" t="n">
        <v>45940</v>
      </c>
      <c r="C19" s="1" t="n">
        <v>45957</v>
      </c>
      <c r="D19" t="inlineStr">
        <is>
          <t>NORRBOTTENS LÄN</t>
        </is>
      </c>
      <c r="E19" t="inlineStr">
        <is>
          <t>ÖVERTORNEÅ</t>
        </is>
      </c>
      <c r="G19" t="n">
        <v>16.8</v>
      </c>
      <c r="H19" t="n">
        <v>4</v>
      </c>
      <c r="I19" t="n">
        <v>0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7</v>
      </c>
      <c r="P19" t="n">
        <v>0</v>
      </c>
      <c r="Q19" t="n">
        <v>7</v>
      </c>
      <c r="R19" s="2" t="inlineStr">
        <is>
          <t>Gammelgransskål
Garnlav
Järpe
Skogshare
Spillkråka
Talltita
Utter</t>
        </is>
      </c>
      <c r="S19">
        <f>HYPERLINK("https://klasma.github.io/Logging_2518/artfynd/A 49764-2025 artfynd.xlsx", "A 49764-2025")</f>
        <v/>
      </c>
      <c r="T19">
        <f>HYPERLINK("https://klasma.github.io/Logging_2518/kartor/A 49764-2025 karta.png", "A 49764-2025")</f>
        <v/>
      </c>
      <c r="V19">
        <f>HYPERLINK("https://klasma.github.io/Logging_2518/klagomål/A 49764-2025 FSC-klagomål.docx", "A 49764-2025")</f>
        <v/>
      </c>
      <c r="W19">
        <f>HYPERLINK("https://klasma.github.io/Logging_2518/klagomålsmail/A 49764-2025 FSC-klagomål mail.docx", "A 49764-2025")</f>
        <v/>
      </c>
      <c r="X19">
        <f>HYPERLINK("https://klasma.github.io/Logging_2518/tillsyn/A 49764-2025 tillsynsbegäran.docx", "A 49764-2025")</f>
        <v/>
      </c>
      <c r="Y19">
        <f>HYPERLINK("https://klasma.github.io/Logging_2518/tillsynsmail/A 49764-2025 tillsynsbegäran mail.docx", "A 49764-2025")</f>
        <v/>
      </c>
      <c r="Z19">
        <f>HYPERLINK("https://klasma.github.io/Logging_2518/fåglar/A 49764-2025 prioriterade fågelarter.docx", "A 49764-2025")</f>
        <v/>
      </c>
    </row>
    <row r="20" ht="15" customHeight="1">
      <c r="A20" t="inlineStr">
        <is>
          <t>A 33324-2023</t>
        </is>
      </c>
      <c r="B20" s="1" t="n">
        <v>45127.92238425926</v>
      </c>
      <c r="C20" s="1" t="n">
        <v>45957</v>
      </c>
      <c r="D20" t="inlineStr">
        <is>
          <t>NORRBOTTENS LÄN</t>
        </is>
      </c>
      <c r="E20" t="inlineStr">
        <is>
          <t>ÖVERTORNEÅ</t>
        </is>
      </c>
      <c r="G20" t="n">
        <v>9.6</v>
      </c>
      <c r="H20" t="n">
        <v>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7</v>
      </c>
      <c r="R20" s="2" t="inlineStr">
        <is>
          <t>Spillkråka
Vitplätt
Norrlandslav
Plattlummer
Skinnlav
Stor aspticka
Vedticka</t>
        </is>
      </c>
      <c r="S20">
        <f>HYPERLINK("https://klasma.github.io/Logging_2518/artfynd/A 33324-2023 artfynd.xlsx", "A 33324-2023")</f>
        <v/>
      </c>
      <c r="T20">
        <f>HYPERLINK("https://klasma.github.io/Logging_2518/kartor/A 33324-2023 karta.png", "A 33324-2023")</f>
        <v/>
      </c>
      <c r="V20">
        <f>HYPERLINK("https://klasma.github.io/Logging_2518/klagomål/A 33324-2023 FSC-klagomål.docx", "A 33324-2023")</f>
        <v/>
      </c>
      <c r="W20">
        <f>HYPERLINK("https://klasma.github.io/Logging_2518/klagomålsmail/A 33324-2023 FSC-klagomål mail.docx", "A 33324-2023")</f>
        <v/>
      </c>
      <c r="X20">
        <f>HYPERLINK("https://klasma.github.io/Logging_2518/tillsyn/A 33324-2023 tillsynsbegäran.docx", "A 33324-2023")</f>
        <v/>
      </c>
      <c r="Y20">
        <f>HYPERLINK("https://klasma.github.io/Logging_2518/tillsynsmail/A 33324-2023 tillsynsbegäran mail.docx", "A 33324-2023")</f>
        <v/>
      </c>
      <c r="Z20">
        <f>HYPERLINK("https://klasma.github.io/Logging_2518/fåglar/A 33324-2023 prioriterade fågelarter.docx", "A 33324-2023")</f>
        <v/>
      </c>
    </row>
    <row r="21" ht="15" customHeight="1">
      <c r="A21" t="inlineStr">
        <is>
          <t>A 27058-2023</t>
        </is>
      </c>
      <c r="B21" s="1" t="n">
        <v>45096</v>
      </c>
      <c r="C21" s="1" t="n">
        <v>45957</v>
      </c>
      <c r="D21" t="inlineStr">
        <is>
          <t>NORRBOTTENS LÄN</t>
        </is>
      </c>
      <c r="E21" t="inlineStr">
        <is>
          <t>ÖVERTORNEÅ</t>
        </is>
      </c>
      <c r="G21" t="n">
        <v>5.3</v>
      </c>
      <c r="H21" t="n">
        <v>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7</v>
      </c>
      <c r="R21" s="2" t="inlineStr">
        <is>
          <t>Doftskinn
Gammelgransskål
Garnlav
Ullticka
Violmussling
Stor aspticka
Stuplav</t>
        </is>
      </c>
      <c r="S21">
        <f>HYPERLINK("https://klasma.github.io/Logging_2518/artfynd/A 27058-2023 artfynd.xlsx", "A 27058-2023")</f>
        <v/>
      </c>
      <c r="T21">
        <f>HYPERLINK("https://klasma.github.io/Logging_2518/kartor/A 27058-2023 karta.png", "A 27058-2023")</f>
        <v/>
      </c>
      <c r="V21">
        <f>HYPERLINK("https://klasma.github.io/Logging_2518/klagomål/A 27058-2023 FSC-klagomål.docx", "A 27058-2023")</f>
        <v/>
      </c>
      <c r="W21">
        <f>HYPERLINK("https://klasma.github.io/Logging_2518/klagomålsmail/A 27058-2023 FSC-klagomål mail.docx", "A 27058-2023")</f>
        <v/>
      </c>
      <c r="X21">
        <f>HYPERLINK("https://klasma.github.io/Logging_2518/tillsyn/A 27058-2023 tillsynsbegäran.docx", "A 27058-2023")</f>
        <v/>
      </c>
      <c r="Y21">
        <f>HYPERLINK("https://klasma.github.io/Logging_2518/tillsynsmail/A 27058-2023 tillsynsbegäran mail.docx", "A 27058-2023")</f>
        <v/>
      </c>
    </row>
    <row r="22" ht="15" customHeight="1">
      <c r="A22" t="inlineStr">
        <is>
          <t>A 28951-2024</t>
        </is>
      </c>
      <c r="B22" s="1" t="n">
        <v>45481</v>
      </c>
      <c r="C22" s="1" t="n">
        <v>45957</v>
      </c>
      <c r="D22" t="inlineStr">
        <is>
          <t>NORRBOTTENS LÄN</t>
        </is>
      </c>
      <c r="E22" t="inlineStr">
        <is>
          <t>ÖVERTORNEÅ</t>
        </is>
      </c>
      <c r="G22" t="n">
        <v>11.8</v>
      </c>
      <c r="H22" t="n">
        <v>2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6</v>
      </c>
      <c r="R22" s="2" t="inlineStr">
        <is>
          <t>Garnlav
Granticka
Luddfingersvamp
Spillkråka
Tretåig hackspett
Skinnlav</t>
        </is>
      </c>
      <c r="S22">
        <f>HYPERLINK("https://klasma.github.io/Logging_2518/artfynd/A 28951-2024 artfynd.xlsx", "A 28951-2024")</f>
        <v/>
      </c>
      <c r="T22">
        <f>HYPERLINK("https://klasma.github.io/Logging_2518/kartor/A 28951-2024 karta.png", "A 28951-2024")</f>
        <v/>
      </c>
      <c r="V22">
        <f>HYPERLINK("https://klasma.github.io/Logging_2518/klagomål/A 28951-2024 FSC-klagomål.docx", "A 28951-2024")</f>
        <v/>
      </c>
      <c r="W22">
        <f>HYPERLINK("https://klasma.github.io/Logging_2518/klagomålsmail/A 28951-2024 FSC-klagomål mail.docx", "A 28951-2024")</f>
        <v/>
      </c>
      <c r="X22">
        <f>HYPERLINK("https://klasma.github.io/Logging_2518/tillsyn/A 28951-2024 tillsynsbegäran.docx", "A 28951-2024")</f>
        <v/>
      </c>
      <c r="Y22">
        <f>HYPERLINK("https://klasma.github.io/Logging_2518/tillsynsmail/A 28951-2024 tillsynsbegäran mail.docx", "A 28951-2024")</f>
        <v/>
      </c>
      <c r="Z22">
        <f>HYPERLINK("https://klasma.github.io/Logging_2518/fåglar/A 28951-2024 prioriterade fågelarter.docx", "A 28951-2024")</f>
        <v/>
      </c>
    </row>
    <row r="23" ht="15" customHeight="1">
      <c r="A23" t="inlineStr">
        <is>
          <t>A 47047-2024</t>
        </is>
      </c>
      <c r="B23" s="1" t="n">
        <v>45586</v>
      </c>
      <c r="C23" s="1" t="n">
        <v>45957</v>
      </c>
      <c r="D23" t="inlineStr">
        <is>
          <t>NORRBOTTENS LÄN</t>
        </is>
      </c>
      <c r="E23" t="inlineStr">
        <is>
          <t>ÖVERTORNEÅ</t>
        </is>
      </c>
      <c r="G23" t="n">
        <v>2.6</v>
      </c>
      <c r="H23" t="n">
        <v>1</v>
      </c>
      <c r="I23" t="n">
        <v>2</v>
      </c>
      <c r="J23" t="n">
        <v>3</v>
      </c>
      <c r="K23" t="n">
        <v>1</v>
      </c>
      <c r="L23" t="n">
        <v>0</v>
      </c>
      <c r="M23" t="n">
        <v>0</v>
      </c>
      <c r="N23" t="n">
        <v>0</v>
      </c>
      <c r="O23" t="n">
        <v>4</v>
      </c>
      <c r="P23" t="n">
        <v>1</v>
      </c>
      <c r="Q23" t="n">
        <v>6</v>
      </c>
      <c r="R23" s="2" t="inlineStr">
        <is>
          <t>Knärot
Garnlav
Granticka
Lunglav
Stuplav
Vedticka</t>
        </is>
      </c>
      <c r="S23">
        <f>HYPERLINK("https://klasma.github.io/Logging_2518/artfynd/A 47047-2024 artfynd.xlsx", "A 47047-2024")</f>
        <v/>
      </c>
      <c r="T23">
        <f>HYPERLINK("https://klasma.github.io/Logging_2518/kartor/A 47047-2024 karta.png", "A 47047-2024")</f>
        <v/>
      </c>
      <c r="U23">
        <f>HYPERLINK("https://klasma.github.io/Logging_2518/knärot/A 47047-2024 karta knärot.png", "A 47047-2024")</f>
        <v/>
      </c>
      <c r="V23">
        <f>HYPERLINK("https://klasma.github.io/Logging_2518/klagomål/A 47047-2024 FSC-klagomål.docx", "A 47047-2024")</f>
        <v/>
      </c>
      <c r="W23">
        <f>HYPERLINK("https://klasma.github.io/Logging_2518/klagomålsmail/A 47047-2024 FSC-klagomål mail.docx", "A 47047-2024")</f>
        <v/>
      </c>
      <c r="X23">
        <f>HYPERLINK("https://klasma.github.io/Logging_2518/tillsyn/A 47047-2024 tillsynsbegäran.docx", "A 47047-2024")</f>
        <v/>
      </c>
      <c r="Y23">
        <f>HYPERLINK("https://klasma.github.io/Logging_2518/tillsynsmail/A 47047-2024 tillsynsbegäran mail.docx", "A 47047-2024")</f>
        <v/>
      </c>
    </row>
    <row r="24" ht="15" customHeight="1">
      <c r="A24" t="inlineStr">
        <is>
          <t>A 54504-2022</t>
        </is>
      </c>
      <c r="B24" s="1" t="n">
        <v>44880</v>
      </c>
      <c r="C24" s="1" t="n">
        <v>45957</v>
      </c>
      <c r="D24" t="inlineStr">
        <is>
          <t>NORRBOTTENS LÄN</t>
        </is>
      </c>
      <c r="E24" t="inlineStr">
        <is>
          <t>ÖVERTORNEÅ</t>
        </is>
      </c>
      <c r="F24" t="inlineStr">
        <is>
          <t>Sveaskog</t>
        </is>
      </c>
      <c r="G24" t="n">
        <v>2.6</v>
      </c>
      <c r="H24" t="n">
        <v>2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5</v>
      </c>
      <c r="R24" s="2" t="inlineStr">
        <is>
          <t>Garnlav
Spillkråka
Barkticka
Norrlandslav
Revlummer</t>
        </is>
      </c>
      <c r="S24">
        <f>HYPERLINK("https://klasma.github.io/Logging_2518/artfynd/A 54504-2022 artfynd.xlsx", "A 54504-2022")</f>
        <v/>
      </c>
      <c r="T24">
        <f>HYPERLINK("https://klasma.github.io/Logging_2518/kartor/A 54504-2022 karta.png", "A 54504-2022")</f>
        <v/>
      </c>
      <c r="V24">
        <f>HYPERLINK("https://klasma.github.io/Logging_2518/klagomål/A 54504-2022 FSC-klagomål.docx", "A 54504-2022")</f>
        <v/>
      </c>
      <c r="W24">
        <f>HYPERLINK("https://klasma.github.io/Logging_2518/klagomålsmail/A 54504-2022 FSC-klagomål mail.docx", "A 54504-2022")</f>
        <v/>
      </c>
      <c r="X24">
        <f>HYPERLINK("https://klasma.github.io/Logging_2518/tillsyn/A 54504-2022 tillsynsbegäran.docx", "A 54504-2022")</f>
        <v/>
      </c>
      <c r="Y24">
        <f>HYPERLINK("https://klasma.github.io/Logging_2518/tillsynsmail/A 54504-2022 tillsynsbegäran mail.docx", "A 54504-2022")</f>
        <v/>
      </c>
      <c r="Z24">
        <f>HYPERLINK("https://klasma.github.io/Logging_2518/fåglar/A 54504-2022 prioriterade fågelarter.docx", "A 54504-2022")</f>
        <v/>
      </c>
    </row>
    <row r="25" ht="15" customHeight="1">
      <c r="A25" t="inlineStr">
        <is>
          <t>A 22380-2024</t>
        </is>
      </c>
      <c r="B25" s="1" t="n">
        <v>45446</v>
      </c>
      <c r="C25" s="1" t="n">
        <v>45957</v>
      </c>
      <c r="D25" t="inlineStr">
        <is>
          <t>NORRBOTTENS LÄN</t>
        </is>
      </c>
      <c r="E25" t="inlineStr">
        <is>
          <t>ÖVERTORNEÅ</t>
        </is>
      </c>
      <c r="G25" t="n">
        <v>22.9</v>
      </c>
      <c r="H25" t="n">
        <v>2</v>
      </c>
      <c r="I25" t="n">
        <v>1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5</v>
      </c>
      <c r="R25" s="2" t="inlineStr">
        <is>
          <t>Garnlav
Spillkråka
Tretåig hackspett
Violmussling
Vedticka</t>
        </is>
      </c>
      <c r="S25">
        <f>HYPERLINK("https://klasma.github.io/Logging_2518/artfynd/A 22380-2024 artfynd.xlsx", "A 22380-2024")</f>
        <v/>
      </c>
      <c r="T25">
        <f>HYPERLINK("https://klasma.github.io/Logging_2518/kartor/A 22380-2024 karta.png", "A 22380-2024")</f>
        <v/>
      </c>
      <c r="V25">
        <f>HYPERLINK("https://klasma.github.io/Logging_2518/klagomål/A 22380-2024 FSC-klagomål.docx", "A 22380-2024")</f>
        <v/>
      </c>
      <c r="W25">
        <f>HYPERLINK("https://klasma.github.io/Logging_2518/klagomålsmail/A 22380-2024 FSC-klagomål mail.docx", "A 22380-2024")</f>
        <v/>
      </c>
      <c r="X25">
        <f>HYPERLINK("https://klasma.github.io/Logging_2518/tillsyn/A 22380-2024 tillsynsbegäran.docx", "A 22380-2024")</f>
        <v/>
      </c>
      <c r="Y25">
        <f>HYPERLINK("https://klasma.github.io/Logging_2518/tillsynsmail/A 22380-2024 tillsynsbegäran mail.docx", "A 22380-2024")</f>
        <v/>
      </c>
      <c r="Z25">
        <f>HYPERLINK("https://klasma.github.io/Logging_2518/fåglar/A 22380-2024 prioriterade fågelarter.docx", "A 22380-2024")</f>
        <v/>
      </c>
    </row>
    <row r="26" ht="15" customHeight="1">
      <c r="A26" t="inlineStr">
        <is>
          <t>A 31305-2021</t>
        </is>
      </c>
      <c r="B26" s="1" t="n">
        <v>44368</v>
      </c>
      <c r="C26" s="1" t="n">
        <v>45957</v>
      </c>
      <c r="D26" t="inlineStr">
        <is>
          <t>NORRBOTTENS LÄN</t>
        </is>
      </c>
      <c r="E26" t="inlineStr">
        <is>
          <t>ÖVERTORNEÅ</t>
        </is>
      </c>
      <c r="F26" t="inlineStr">
        <is>
          <t>Sveaskog</t>
        </is>
      </c>
      <c r="G26" t="n">
        <v>3</v>
      </c>
      <c r="H26" t="n">
        <v>0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5</v>
      </c>
      <c r="R26" s="2" t="inlineStr">
        <is>
          <t>Gammelgransskål
Garnlav
Harticka
Luddlav
Vedticka</t>
        </is>
      </c>
      <c r="S26">
        <f>HYPERLINK("https://klasma.github.io/Logging_2518/artfynd/A 31305-2021 artfynd.xlsx", "A 31305-2021")</f>
        <v/>
      </c>
      <c r="T26">
        <f>HYPERLINK("https://klasma.github.io/Logging_2518/kartor/A 31305-2021 karta.png", "A 31305-2021")</f>
        <v/>
      </c>
      <c r="V26">
        <f>HYPERLINK("https://klasma.github.io/Logging_2518/klagomål/A 31305-2021 FSC-klagomål.docx", "A 31305-2021")</f>
        <v/>
      </c>
      <c r="W26">
        <f>HYPERLINK("https://klasma.github.io/Logging_2518/klagomålsmail/A 31305-2021 FSC-klagomål mail.docx", "A 31305-2021")</f>
        <v/>
      </c>
      <c r="X26">
        <f>HYPERLINK("https://klasma.github.io/Logging_2518/tillsyn/A 31305-2021 tillsynsbegäran.docx", "A 31305-2021")</f>
        <v/>
      </c>
      <c r="Y26">
        <f>HYPERLINK("https://klasma.github.io/Logging_2518/tillsynsmail/A 31305-2021 tillsynsbegäran mail.docx", "A 31305-2021")</f>
        <v/>
      </c>
    </row>
    <row r="27" ht="15" customHeight="1">
      <c r="A27" t="inlineStr">
        <is>
          <t>A 15202-2023</t>
        </is>
      </c>
      <c r="B27" s="1" t="n">
        <v>45017</v>
      </c>
      <c r="C27" s="1" t="n">
        <v>45957</v>
      </c>
      <c r="D27" t="inlineStr">
        <is>
          <t>NORRBOTTENS LÄN</t>
        </is>
      </c>
      <c r="E27" t="inlineStr">
        <is>
          <t>ÖVERTORNEÅ</t>
        </is>
      </c>
      <c r="G27" t="n">
        <v>3.2</v>
      </c>
      <c r="H27" t="n">
        <v>1</v>
      </c>
      <c r="I27" t="n">
        <v>0</v>
      </c>
      <c r="J27" t="n">
        <v>5</v>
      </c>
      <c r="K27" t="n">
        <v>0</v>
      </c>
      <c r="L27" t="n">
        <v>0</v>
      </c>
      <c r="M27" t="n">
        <v>0</v>
      </c>
      <c r="N27" t="n">
        <v>0</v>
      </c>
      <c r="O27" t="n">
        <v>5</v>
      </c>
      <c r="P27" t="n">
        <v>0</v>
      </c>
      <c r="Q27" t="n">
        <v>5</v>
      </c>
      <c r="R27" s="2" t="inlineStr">
        <is>
          <t>Garnlav
Granticka
Lunglav
Spillkråka
Tallticka</t>
        </is>
      </c>
      <c r="S27">
        <f>HYPERLINK("https://klasma.github.io/Logging_2518/artfynd/A 15202-2023 artfynd.xlsx", "A 15202-2023")</f>
        <v/>
      </c>
      <c r="T27">
        <f>HYPERLINK("https://klasma.github.io/Logging_2518/kartor/A 15202-2023 karta.png", "A 15202-2023")</f>
        <v/>
      </c>
      <c r="V27">
        <f>HYPERLINK("https://klasma.github.io/Logging_2518/klagomål/A 15202-2023 FSC-klagomål.docx", "A 15202-2023")</f>
        <v/>
      </c>
      <c r="W27">
        <f>HYPERLINK("https://klasma.github.io/Logging_2518/klagomålsmail/A 15202-2023 FSC-klagomål mail.docx", "A 15202-2023")</f>
        <v/>
      </c>
      <c r="X27">
        <f>HYPERLINK("https://klasma.github.io/Logging_2518/tillsyn/A 15202-2023 tillsynsbegäran.docx", "A 15202-2023")</f>
        <v/>
      </c>
      <c r="Y27">
        <f>HYPERLINK("https://klasma.github.io/Logging_2518/tillsynsmail/A 15202-2023 tillsynsbegäran mail.docx", "A 15202-2023")</f>
        <v/>
      </c>
      <c r="Z27">
        <f>HYPERLINK("https://klasma.github.io/Logging_2518/fåglar/A 15202-2023 prioriterade fågelarter.docx", "A 15202-2023")</f>
        <v/>
      </c>
    </row>
    <row r="28" ht="15" customHeight="1">
      <c r="A28" t="inlineStr">
        <is>
          <t>A 16456-2024</t>
        </is>
      </c>
      <c r="B28" s="1" t="n">
        <v>45407</v>
      </c>
      <c r="C28" s="1" t="n">
        <v>45957</v>
      </c>
      <c r="D28" t="inlineStr">
        <is>
          <t>NORRBOTTENS LÄN</t>
        </is>
      </c>
      <c r="E28" t="inlineStr">
        <is>
          <t>ÖVERTORNEÅ</t>
        </is>
      </c>
      <c r="G28" t="n">
        <v>11.3</v>
      </c>
      <c r="H28" t="n">
        <v>3</v>
      </c>
      <c r="I28" t="n">
        <v>0</v>
      </c>
      <c r="J28" t="n">
        <v>3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4</v>
      </c>
      <c r="R28" s="2" t="inlineStr">
        <is>
          <t>Garnlav
Spillkråka
Tretåig hackspett
Revlummer</t>
        </is>
      </c>
      <c r="S28">
        <f>HYPERLINK("https://klasma.github.io/Logging_2518/artfynd/A 16456-2024 artfynd.xlsx", "A 16456-2024")</f>
        <v/>
      </c>
      <c r="T28">
        <f>HYPERLINK("https://klasma.github.io/Logging_2518/kartor/A 16456-2024 karta.png", "A 16456-2024")</f>
        <v/>
      </c>
      <c r="V28">
        <f>HYPERLINK("https://klasma.github.io/Logging_2518/klagomål/A 16456-2024 FSC-klagomål.docx", "A 16456-2024")</f>
        <v/>
      </c>
      <c r="W28">
        <f>HYPERLINK("https://klasma.github.io/Logging_2518/klagomålsmail/A 16456-2024 FSC-klagomål mail.docx", "A 16456-2024")</f>
        <v/>
      </c>
      <c r="X28">
        <f>HYPERLINK("https://klasma.github.io/Logging_2518/tillsyn/A 16456-2024 tillsynsbegäran.docx", "A 16456-2024")</f>
        <v/>
      </c>
      <c r="Y28">
        <f>HYPERLINK("https://klasma.github.io/Logging_2518/tillsynsmail/A 16456-2024 tillsynsbegäran mail.docx", "A 16456-2024")</f>
        <v/>
      </c>
      <c r="Z28">
        <f>HYPERLINK("https://klasma.github.io/Logging_2518/fåglar/A 16456-2024 prioriterade fågelarter.docx", "A 16456-2024")</f>
        <v/>
      </c>
    </row>
    <row r="29" ht="15" customHeight="1">
      <c r="A29" t="inlineStr">
        <is>
          <t>A 46019-2021</t>
        </is>
      </c>
      <c r="B29" s="1" t="n">
        <v>44441</v>
      </c>
      <c r="C29" s="1" t="n">
        <v>45957</v>
      </c>
      <c r="D29" t="inlineStr">
        <is>
          <t>NORRBOTTENS LÄN</t>
        </is>
      </c>
      <c r="E29" t="inlineStr">
        <is>
          <t>ÖVERTORNEÅ</t>
        </is>
      </c>
      <c r="G29" t="n">
        <v>2.7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1</v>
      </c>
      <c r="Q29" t="n">
        <v>3</v>
      </c>
      <c r="R29" s="2" t="inlineStr">
        <is>
          <t>Knärot
Doftskinn
Gulnål</t>
        </is>
      </c>
      <c r="S29">
        <f>HYPERLINK("https://klasma.github.io/Logging_2518/artfynd/A 46019-2021 artfynd.xlsx", "A 46019-2021")</f>
        <v/>
      </c>
      <c r="T29">
        <f>HYPERLINK("https://klasma.github.io/Logging_2518/kartor/A 46019-2021 karta.png", "A 46019-2021")</f>
        <v/>
      </c>
      <c r="U29">
        <f>HYPERLINK("https://klasma.github.io/Logging_2518/knärot/A 46019-2021 karta knärot.png", "A 46019-2021")</f>
        <v/>
      </c>
      <c r="V29">
        <f>HYPERLINK("https://klasma.github.io/Logging_2518/klagomål/A 46019-2021 FSC-klagomål.docx", "A 46019-2021")</f>
        <v/>
      </c>
      <c r="W29">
        <f>HYPERLINK("https://klasma.github.io/Logging_2518/klagomålsmail/A 46019-2021 FSC-klagomål mail.docx", "A 46019-2021")</f>
        <v/>
      </c>
      <c r="X29">
        <f>HYPERLINK("https://klasma.github.io/Logging_2518/tillsyn/A 46019-2021 tillsynsbegäran.docx", "A 46019-2021")</f>
        <v/>
      </c>
      <c r="Y29">
        <f>HYPERLINK("https://klasma.github.io/Logging_2518/tillsynsmail/A 46019-2021 tillsynsbegäran mail.docx", "A 46019-2021")</f>
        <v/>
      </c>
    </row>
    <row r="30" ht="15" customHeight="1">
      <c r="A30" t="inlineStr">
        <is>
          <t>A 44878-2024</t>
        </is>
      </c>
      <c r="B30" s="1" t="n">
        <v>45575.34488425926</v>
      </c>
      <c r="C30" s="1" t="n">
        <v>45957</v>
      </c>
      <c r="D30" t="inlineStr">
        <is>
          <t>NORRBOTTENS LÄN</t>
        </is>
      </c>
      <c r="E30" t="inlineStr">
        <is>
          <t>ÖVERTORNEÅ</t>
        </is>
      </c>
      <c r="G30" t="n">
        <v>9.5</v>
      </c>
      <c r="H30" t="n">
        <v>1</v>
      </c>
      <c r="I30" t="n">
        <v>0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3</v>
      </c>
      <c r="R30" s="2" t="inlineStr">
        <is>
          <t>Garnlav
Granticka
Talltita</t>
        </is>
      </c>
      <c r="S30">
        <f>HYPERLINK("https://klasma.github.io/Logging_2518/artfynd/A 44878-2024 artfynd.xlsx", "A 44878-2024")</f>
        <v/>
      </c>
      <c r="T30">
        <f>HYPERLINK("https://klasma.github.io/Logging_2518/kartor/A 44878-2024 karta.png", "A 44878-2024")</f>
        <v/>
      </c>
      <c r="V30">
        <f>HYPERLINK("https://klasma.github.io/Logging_2518/klagomål/A 44878-2024 FSC-klagomål.docx", "A 44878-2024")</f>
        <v/>
      </c>
      <c r="W30">
        <f>HYPERLINK("https://klasma.github.io/Logging_2518/klagomålsmail/A 44878-2024 FSC-klagomål mail.docx", "A 44878-2024")</f>
        <v/>
      </c>
      <c r="X30">
        <f>HYPERLINK("https://klasma.github.io/Logging_2518/tillsyn/A 44878-2024 tillsynsbegäran.docx", "A 44878-2024")</f>
        <v/>
      </c>
      <c r="Y30">
        <f>HYPERLINK("https://klasma.github.io/Logging_2518/tillsynsmail/A 44878-2024 tillsynsbegäran mail.docx", "A 44878-2024")</f>
        <v/>
      </c>
      <c r="Z30">
        <f>HYPERLINK("https://klasma.github.io/Logging_2518/fåglar/A 44878-2024 prioriterade fågelarter.docx", "A 44878-2024")</f>
        <v/>
      </c>
    </row>
    <row r="31" ht="15" customHeight="1">
      <c r="A31" t="inlineStr">
        <is>
          <t>A 19133-2023</t>
        </is>
      </c>
      <c r="B31" s="1" t="n">
        <v>45044</v>
      </c>
      <c r="C31" s="1" t="n">
        <v>45957</v>
      </c>
      <c r="D31" t="inlineStr">
        <is>
          <t>NORRBOTTENS LÄN</t>
        </is>
      </c>
      <c r="E31" t="inlineStr">
        <is>
          <t>ÖVERTORNEÅ</t>
        </is>
      </c>
      <c r="G31" t="n">
        <v>11.4</v>
      </c>
      <c r="H31" t="n">
        <v>2</v>
      </c>
      <c r="I31" t="n">
        <v>0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3</v>
      </c>
      <c r="R31" s="2" t="inlineStr">
        <is>
          <t>Garnlav
Järpe
Spillkråka</t>
        </is>
      </c>
      <c r="S31">
        <f>HYPERLINK("https://klasma.github.io/Logging_2518/artfynd/A 19133-2023 artfynd.xlsx", "A 19133-2023")</f>
        <v/>
      </c>
      <c r="T31">
        <f>HYPERLINK("https://klasma.github.io/Logging_2518/kartor/A 19133-2023 karta.png", "A 19133-2023")</f>
        <v/>
      </c>
      <c r="V31">
        <f>HYPERLINK("https://klasma.github.io/Logging_2518/klagomål/A 19133-2023 FSC-klagomål.docx", "A 19133-2023")</f>
        <v/>
      </c>
      <c r="W31">
        <f>HYPERLINK("https://klasma.github.io/Logging_2518/klagomålsmail/A 19133-2023 FSC-klagomål mail.docx", "A 19133-2023")</f>
        <v/>
      </c>
      <c r="X31">
        <f>HYPERLINK("https://klasma.github.io/Logging_2518/tillsyn/A 19133-2023 tillsynsbegäran.docx", "A 19133-2023")</f>
        <v/>
      </c>
      <c r="Y31">
        <f>HYPERLINK("https://klasma.github.io/Logging_2518/tillsynsmail/A 19133-2023 tillsynsbegäran mail.docx", "A 19133-2023")</f>
        <v/>
      </c>
      <c r="Z31">
        <f>HYPERLINK("https://klasma.github.io/Logging_2518/fåglar/A 19133-2023 prioriterade fågelarter.docx", "A 19133-2023")</f>
        <v/>
      </c>
    </row>
    <row r="32" ht="15" customHeight="1">
      <c r="A32" t="inlineStr">
        <is>
          <t>A 7505-2025</t>
        </is>
      </c>
      <c r="B32" s="1" t="n">
        <v>45705</v>
      </c>
      <c r="C32" s="1" t="n">
        <v>45957</v>
      </c>
      <c r="D32" t="inlineStr">
        <is>
          <t>NORRBOTTENS LÄN</t>
        </is>
      </c>
      <c r="E32" t="inlineStr">
        <is>
          <t>ÖVERTORNEÅ</t>
        </is>
      </c>
      <c r="G32" t="n">
        <v>8.6</v>
      </c>
      <c r="H32" t="n">
        <v>0</v>
      </c>
      <c r="I32" t="n">
        <v>1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3</v>
      </c>
      <c r="R32" s="2" t="inlineStr">
        <is>
          <t>Finnmyrten
Älvstarr
Ögonpyrola</t>
        </is>
      </c>
      <c r="S32">
        <f>HYPERLINK("https://klasma.github.io/Logging_2518/artfynd/A 7505-2025 artfynd.xlsx", "A 7505-2025")</f>
        <v/>
      </c>
      <c r="T32">
        <f>HYPERLINK("https://klasma.github.io/Logging_2518/kartor/A 7505-2025 karta.png", "A 7505-2025")</f>
        <v/>
      </c>
      <c r="V32">
        <f>HYPERLINK("https://klasma.github.io/Logging_2518/klagomål/A 7505-2025 FSC-klagomål.docx", "A 7505-2025")</f>
        <v/>
      </c>
      <c r="W32">
        <f>HYPERLINK("https://klasma.github.io/Logging_2518/klagomålsmail/A 7505-2025 FSC-klagomål mail.docx", "A 7505-2025")</f>
        <v/>
      </c>
      <c r="X32">
        <f>HYPERLINK("https://klasma.github.io/Logging_2518/tillsyn/A 7505-2025 tillsynsbegäran.docx", "A 7505-2025")</f>
        <v/>
      </c>
      <c r="Y32">
        <f>HYPERLINK("https://klasma.github.io/Logging_2518/tillsynsmail/A 7505-2025 tillsynsbegäran mail.docx", "A 7505-2025")</f>
        <v/>
      </c>
    </row>
    <row r="33" ht="15" customHeight="1">
      <c r="A33" t="inlineStr">
        <is>
          <t>A 3458-2021</t>
        </is>
      </c>
      <c r="B33" s="1" t="n">
        <v>44216</v>
      </c>
      <c r="C33" s="1" t="n">
        <v>45957</v>
      </c>
      <c r="D33" t="inlineStr">
        <is>
          <t>NORRBOTTENS LÄN</t>
        </is>
      </c>
      <c r="E33" t="inlineStr">
        <is>
          <t>ÖVERTORNEÅ</t>
        </is>
      </c>
      <c r="G33" t="n">
        <v>3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3</v>
      </c>
      <c r="R33" s="2" t="inlineStr">
        <is>
          <t>Knärot
Doftskinn
Gulnål</t>
        </is>
      </c>
      <c r="S33">
        <f>HYPERLINK("https://klasma.github.io/Logging_2518/artfynd/A 3458-2021 artfynd.xlsx", "A 3458-2021")</f>
        <v/>
      </c>
      <c r="T33">
        <f>HYPERLINK("https://klasma.github.io/Logging_2518/kartor/A 3458-2021 karta.png", "A 3458-2021")</f>
        <v/>
      </c>
      <c r="U33">
        <f>HYPERLINK("https://klasma.github.io/Logging_2518/knärot/A 3458-2021 karta knärot.png", "A 3458-2021")</f>
        <v/>
      </c>
      <c r="V33">
        <f>HYPERLINK("https://klasma.github.io/Logging_2518/klagomål/A 3458-2021 FSC-klagomål.docx", "A 3458-2021")</f>
        <v/>
      </c>
      <c r="W33">
        <f>HYPERLINK("https://klasma.github.io/Logging_2518/klagomålsmail/A 3458-2021 FSC-klagomål mail.docx", "A 3458-2021")</f>
        <v/>
      </c>
      <c r="X33">
        <f>HYPERLINK("https://klasma.github.io/Logging_2518/tillsyn/A 3458-2021 tillsynsbegäran.docx", "A 3458-2021")</f>
        <v/>
      </c>
      <c r="Y33">
        <f>HYPERLINK("https://klasma.github.io/Logging_2518/tillsynsmail/A 3458-2021 tillsynsbegäran mail.docx", "A 3458-2021")</f>
        <v/>
      </c>
    </row>
    <row r="34" ht="15" customHeight="1">
      <c r="A34" t="inlineStr">
        <is>
          <t>A 31280-2025</t>
        </is>
      </c>
      <c r="B34" s="1" t="n">
        <v>45833.34586805556</v>
      </c>
      <c r="C34" s="1" t="n">
        <v>45957</v>
      </c>
      <c r="D34" t="inlineStr">
        <is>
          <t>NORRBOTTENS LÄN</t>
        </is>
      </c>
      <c r="E34" t="inlineStr">
        <is>
          <t>ÖVERTORNEÅ</t>
        </is>
      </c>
      <c r="F34" t="inlineStr">
        <is>
          <t>Sveaskog</t>
        </is>
      </c>
      <c r="G34" t="n">
        <v>24.6</v>
      </c>
      <c r="H34" t="n">
        <v>1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3</v>
      </c>
      <c r="R34" s="2" t="inlineStr">
        <is>
          <t>Garnlav
Lunglav
Fläcknycklar</t>
        </is>
      </c>
      <c r="S34">
        <f>HYPERLINK("https://klasma.github.io/Logging_2518/artfynd/A 31280-2025 artfynd.xlsx", "A 31280-2025")</f>
        <v/>
      </c>
      <c r="T34">
        <f>HYPERLINK("https://klasma.github.io/Logging_2518/kartor/A 31280-2025 karta.png", "A 31280-2025")</f>
        <v/>
      </c>
      <c r="V34">
        <f>HYPERLINK("https://klasma.github.io/Logging_2518/klagomål/A 31280-2025 FSC-klagomål.docx", "A 31280-2025")</f>
        <v/>
      </c>
      <c r="W34">
        <f>HYPERLINK("https://klasma.github.io/Logging_2518/klagomålsmail/A 31280-2025 FSC-klagomål mail.docx", "A 31280-2025")</f>
        <v/>
      </c>
      <c r="X34">
        <f>HYPERLINK("https://klasma.github.io/Logging_2518/tillsyn/A 31280-2025 tillsynsbegäran.docx", "A 31280-2025")</f>
        <v/>
      </c>
      <c r="Y34">
        <f>HYPERLINK("https://klasma.github.io/Logging_2518/tillsynsmail/A 31280-2025 tillsynsbegäran mail.docx", "A 31280-2025")</f>
        <v/>
      </c>
    </row>
    <row r="35" ht="15" customHeight="1">
      <c r="A35" t="inlineStr">
        <is>
          <t>A 65260-2023</t>
        </is>
      </c>
      <c r="B35" s="1" t="n">
        <v>45291</v>
      </c>
      <c r="C35" s="1" t="n">
        <v>45957</v>
      </c>
      <c r="D35" t="inlineStr">
        <is>
          <t>NORRBOTTENS LÄN</t>
        </is>
      </c>
      <c r="E35" t="inlineStr">
        <is>
          <t>ÖVERTORNEÅ</t>
        </is>
      </c>
      <c r="G35" t="n">
        <v>7.7</v>
      </c>
      <c r="H35" t="n">
        <v>1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3</v>
      </c>
      <c r="R35" s="2" t="inlineStr">
        <is>
          <t>Garnlav
Spillkråka
Vedticka</t>
        </is>
      </c>
      <c r="S35">
        <f>HYPERLINK("https://klasma.github.io/Logging_2518/artfynd/A 65260-2023 artfynd.xlsx", "A 65260-2023")</f>
        <v/>
      </c>
      <c r="T35">
        <f>HYPERLINK("https://klasma.github.io/Logging_2518/kartor/A 65260-2023 karta.png", "A 65260-2023")</f>
        <v/>
      </c>
      <c r="V35">
        <f>HYPERLINK("https://klasma.github.io/Logging_2518/klagomål/A 65260-2023 FSC-klagomål.docx", "A 65260-2023")</f>
        <v/>
      </c>
      <c r="W35">
        <f>HYPERLINK("https://klasma.github.io/Logging_2518/klagomålsmail/A 65260-2023 FSC-klagomål mail.docx", "A 65260-2023")</f>
        <v/>
      </c>
      <c r="X35">
        <f>HYPERLINK("https://klasma.github.io/Logging_2518/tillsyn/A 65260-2023 tillsynsbegäran.docx", "A 65260-2023")</f>
        <v/>
      </c>
      <c r="Y35">
        <f>HYPERLINK("https://klasma.github.io/Logging_2518/tillsynsmail/A 65260-2023 tillsynsbegäran mail.docx", "A 65260-2023")</f>
        <v/>
      </c>
      <c r="Z35">
        <f>HYPERLINK("https://klasma.github.io/Logging_2518/fåglar/A 65260-2023 prioriterade fågelarter.docx", "A 65260-2023")</f>
        <v/>
      </c>
    </row>
    <row r="36" ht="15" customHeight="1">
      <c r="A36" t="inlineStr">
        <is>
          <t>A 43057-2022</t>
        </is>
      </c>
      <c r="B36" s="1" t="n">
        <v>44833</v>
      </c>
      <c r="C36" s="1" t="n">
        <v>45957</v>
      </c>
      <c r="D36" t="inlineStr">
        <is>
          <t>NORRBOTTENS LÄN</t>
        </is>
      </c>
      <c r="E36" t="inlineStr">
        <is>
          <t>ÖVERTORNEÅ</t>
        </is>
      </c>
      <c r="F36" t="inlineStr">
        <is>
          <t>Sveaskog</t>
        </is>
      </c>
      <c r="G36" t="n">
        <v>2.4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2</v>
      </c>
      <c r="R36" s="2" t="inlineStr">
        <is>
          <t>Gammelgransskål
Garnlav</t>
        </is>
      </c>
      <c r="S36">
        <f>HYPERLINK("https://klasma.github.io/Logging_2518/artfynd/A 43057-2022 artfynd.xlsx", "A 43057-2022")</f>
        <v/>
      </c>
      <c r="T36">
        <f>HYPERLINK("https://klasma.github.io/Logging_2518/kartor/A 43057-2022 karta.png", "A 43057-2022")</f>
        <v/>
      </c>
      <c r="V36">
        <f>HYPERLINK("https://klasma.github.io/Logging_2518/klagomål/A 43057-2022 FSC-klagomål.docx", "A 43057-2022")</f>
        <v/>
      </c>
      <c r="W36">
        <f>HYPERLINK("https://klasma.github.io/Logging_2518/klagomålsmail/A 43057-2022 FSC-klagomål mail.docx", "A 43057-2022")</f>
        <v/>
      </c>
      <c r="X36">
        <f>HYPERLINK("https://klasma.github.io/Logging_2518/tillsyn/A 43057-2022 tillsynsbegäran.docx", "A 43057-2022")</f>
        <v/>
      </c>
      <c r="Y36">
        <f>HYPERLINK("https://klasma.github.io/Logging_2518/tillsynsmail/A 43057-2022 tillsynsbegäran mail.docx", "A 43057-2022")</f>
        <v/>
      </c>
    </row>
    <row r="37" ht="15" customHeight="1">
      <c r="A37" t="inlineStr">
        <is>
          <t>A 48789-2021</t>
        </is>
      </c>
      <c r="B37" s="1" t="n">
        <v>44452</v>
      </c>
      <c r="C37" s="1" t="n">
        <v>45957</v>
      </c>
      <c r="D37" t="inlineStr">
        <is>
          <t>NORRBOTTENS LÄN</t>
        </is>
      </c>
      <c r="E37" t="inlineStr">
        <is>
          <t>ÖVERTORNEÅ</t>
        </is>
      </c>
      <c r="G37" t="n">
        <v>0.7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s="2" t="inlineStr">
        <is>
          <t>Garnlav
Revlummer</t>
        </is>
      </c>
      <c r="S37">
        <f>HYPERLINK("https://klasma.github.io/Logging_2518/artfynd/A 48789-2021 artfynd.xlsx", "A 48789-2021")</f>
        <v/>
      </c>
      <c r="T37">
        <f>HYPERLINK("https://klasma.github.io/Logging_2518/kartor/A 48789-2021 karta.png", "A 48789-2021")</f>
        <v/>
      </c>
      <c r="V37">
        <f>HYPERLINK("https://klasma.github.io/Logging_2518/klagomål/A 48789-2021 FSC-klagomål.docx", "A 48789-2021")</f>
        <v/>
      </c>
      <c r="W37">
        <f>HYPERLINK("https://klasma.github.io/Logging_2518/klagomålsmail/A 48789-2021 FSC-klagomål mail.docx", "A 48789-2021")</f>
        <v/>
      </c>
      <c r="X37">
        <f>HYPERLINK("https://klasma.github.io/Logging_2518/tillsyn/A 48789-2021 tillsynsbegäran.docx", "A 48789-2021")</f>
        <v/>
      </c>
      <c r="Y37">
        <f>HYPERLINK("https://klasma.github.io/Logging_2518/tillsynsmail/A 48789-2021 tillsynsbegäran mail.docx", "A 48789-2021")</f>
        <v/>
      </c>
    </row>
    <row r="38" ht="15" customHeight="1">
      <c r="A38" t="inlineStr">
        <is>
          <t>A 24998-2025</t>
        </is>
      </c>
      <c r="B38" s="1" t="n">
        <v>45799.61730324074</v>
      </c>
      <c r="C38" s="1" t="n">
        <v>45957</v>
      </c>
      <c r="D38" t="inlineStr">
        <is>
          <t>NORRBOTTENS LÄN</t>
        </is>
      </c>
      <c r="E38" t="inlineStr">
        <is>
          <t>ÖVERTORNEÅ</t>
        </is>
      </c>
      <c r="G38" t="n">
        <v>4.3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s="2" t="inlineStr">
        <is>
          <t>Norrlandslav
Vedticka</t>
        </is>
      </c>
      <c r="S38">
        <f>HYPERLINK("https://klasma.github.io/Logging_2518/artfynd/A 24998-2025 artfynd.xlsx", "A 24998-2025")</f>
        <v/>
      </c>
      <c r="T38">
        <f>HYPERLINK("https://klasma.github.io/Logging_2518/kartor/A 24998-2025 karta.png", "A 24998-2025")</f>
        <v/>
      </c>
      <c r="V38">
        <f>HYPERLINK("https://klasma.github.io/Logging_2518/klagomål/A 24998-2025 FSC-klagomål.docx", "A 24998-2025")</f>
        <v/>
      </c>
      <c r="W38">
        <f>HYPERLINK("https://klasma.github.io/Logging_2518/klagomålsmail/A 24998-2025 FSC-klagomål mail.docx", "A 24998-2025")</f>
        <v/>
      </c>
      <c r="X38">
        <f>HYPERLINK("https://klasma.github.io/Logging_2518/tillsyn/A 24998-2025 tillsynsbegäran.docx", "A 24998-2025")</f>
        <v/>
      </c>
      <c r="Y38">
        <f>HYPERLINK("https://klasma.github.io/Logging_2518/tillsynsmail/A 24998-2025 tillsynsbegäran mail.docx", "A 24998-2025")</f>
        <v/>
      </c>
    </row>
    <row r="39" ht="15" customHeight="1">
      <c r="A39" t="inlineStr">
        <is>
          <t>A 16537-2025</t>
        </is>
      </c>
      <c r="B39" s="1" t="n">
        <v>45751</v>
      </c>
      <c r="C39" s="1" t="n">
        <v>45957</v>
      </c>
      <c r="D39" t="inlineStr">
        <is>
          <t>NORRBOTTENS LÄN</t>
        </is>
      </c>
      <c r="E39" t="inlineStr">
        <is>
          <t>ÖVERTORNEÅ</t>
        </is>
      </c>
      <c r="G39" t="n">
        <v>7.6</v>
      </c>
      <c r="H39" t="n">
        <v>2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2</v>
      </c>
      <c r="R39" s="2" t="inlineStr">
        <is>
          <t>Tretåig hackspett
Tjäder</t>
        </is>
      </c>
      <c r="S39">
        <f>HYPERLINK("https://klasma.github.io/Logging_2518/artfynd/A 16537-2025 artfynd.xlsx", "A 16537-2025")</f>
        <v/>
      </c>
      <c r="T39">
        <f>HYPERLINK("https://klasma.github.io/Logging_2518/kartor/A 16537-2025 karta.png", "A 16537-2025")</f>
        <v/>
      </c>
      <c r="V39">
        <f>HYPERLINK("https://klasma.github.io/Logging_2518/klagomål/A 16537-2025 FSC-klagomål.docx", "A 16537-2025")</f>
        <v/>
      </c>
      <c r="W39">
        <f>HYPERLINK("https://klasma.github.io/Logging_2518/klagomålsmail/A 16537-2025 FSC-klagomål mail.docx", "A 16537-2025")</f>
        <v/>
      </c>
      <c r="X39">
        <f>HYPERLINK("https://klasma.github.io/Logging_2518/tillsyn/A 16537-2025 tillsynsbegäran.docx", "A 16537-2025")</f>
        <v/>
      </c>
      <c r="Y39">
        <f>HYPERLINK("https://klasma.github.io/Logging_2518/tillsynsmail/A 16537-2025 tillsynsbegäran mail.docx", "A 16537-2025")</f>
        <v/>
      </c>
      <c r="Z39">
        <f>HYPERLINK("https://klasma.github.io/Logging_2518/fåglar/A 16537-2025 prioriterade fågelarter.docx", "A 16537-2025")</f>
        <v/>
      </c>
    </row>
    <row r="40" ht="15" customHeight="1">
      <c r="A40" t="inlineStr">
        <is>
          <t>A 43055-2022</t>
        </is>
      </c>
      <c r="B40" s="1" t="n">
        <v>44833</v>
      </c>
      <c r="C40" s="1" t="n">
        <v>45957</v>
      </c>
      <c r="D40" t="inlineStr">
        <is>
          <t>NORRBOTTENS LÄN</t>
        </is>
      </c>
      <c r="E40" t="inlineStr">
        <is>
          <t>ÖVERTORNEÅ</t>
        </is>
      </c>
      <c r="F40" t="inlineStr">
        <is>
          <t>Sveaskog</t>
        </is>
      </c>
      <c r="G40" t="n">
        <v>0.7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Fläcknycklar</t>
        </is>
      </c>
      <c r="S40">
        <f>HYPERLINK("https://klasma.github.io/Logging_2518/artfynd/A 43055-2022 artfynd.xlsx", "A 43055-2022")</f>
        <v/>
      </c>
      <c r="T40">
        <f>HYPERLINK("https://klasma.github.io/Logging_2518/kartor/A 43055-2022 karta.png", "A 43055-2022")</f>
        <v/>
      </c>
      <c r="V40">
        <f>HYPERLINK("https://klasma.github.io/Logging_2518/klagomål/A 43055-2022 FSC-klagomål.docx", "A 43055-2022")</f>
        <v/>
      </c>
      <c r="W40">
        <f>HYPERLINK("https://klasma.github.io/Logging_2518/klagomålsmail/A 43055-2022 FSC-klagomål mail.docx", "A 43055-2022")</f>
        <v/>
      </c>
      <c r="X40">
        <f>HYPERLINK("https://klasma.github.io/Logging_2518/tillsyn/A 43055-2022 tillsynsbegäran.docx", "A 43055-2022")</f>
        <v/>
      </c>
      <c r="Y40">
        <f>HYPERLINK("https://klasma.github.io/Logging_2518/tillsynsmail/A 43055-2022 tillsynsbegäran mail.docx", "A 43055-2022")</f>
        <v/>
      </c>
    </row>
    <row r="41" ht="15" customHeight="1">
      <c r="A41" t="inlineStr">
        <is>
          <t>A 1090-2022</t>
        </is>
      </c>
      <c r="B41" s="1" t="n">
        <v>44571</v>
      </c>
      <c r="C41" s="1" t="n">
        <v>45957</v>
      </c>
      <c r="D41" t="inlineStr">
        <is>
          <t>NORRBOTTENS LÄN</t>
        </is>
      </c>
      <c r="E41" t="inlineStr">
        <is>
          <t>ÖVERTORNEÅ</t>
        </is>
      </c>
      <c r="G41" t="n">
        <v>23.1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Grönpyrola</t>
        </is>
      </c>
      <c r="S41">
        <f>HYPERLINK("https://klasma.github.io/Logging_2518/artfynd/A 1090-2022 artfynd.xlsx", "A 1090-2022")</f>
        <v/>
      </c>
      <c r="T41">
        <f>HYPERLINK("https://klasma.github.io/Logging_2518/kartor/A 1090-2022 karta.png", "A 1090-2022")</f>
        <v/>
      </c>
      <c r="V41">
        <f>HYPERLINK("https://klasma.github.io/Logging_2518/klagomål/A 1090-2022 FSC-klagomål.docx", "A 1090-2022")</f>
        <v/>
      </c>
      <c r="W41">
        <f>HYPERLINK("https://klasma.github.io/Logging_2518/klagomålsmail/A 1090-2022 FSC-klagomål mail.docx", "A 1090-2022")</f>
        <v/>
      </c>
      <c r="X41">
        <f>HYPERLINK("https://klasma.github.io/Logging_2518/tillsyn/A 1090-2022 tillsynsbegäran.docx", "A 1090-2022")</f>
        <v/>
      </c>
      <c r="Y41">
        <f>HYPERLINK("https://klasma.github.io/Logging_2518/tillsynsmail/A 1090-2022 tillsynsbegäran mail.docx", "A 1090-2022")</f>
        <v/>
      </c>
    </row>
    <row r="42" ht="15" customHeight="1">
      <c r="A42" t="inlineStr">
        <is>
          <t>A 69535-2020</t>
        </is>
      </c>
      <c r="B42" s="1" t="n">
        <v>44194</v>
      </c>
      <c r="C42" s="1" t="n">
        <v>45957</v>
      </c>
      <c r="D42" t="inlineStr">
        <is>
          <t>NORRBOTTENS LÄN</t>
        </is>
      </c>
      <c r="E42" t="inlineStr">
        <is>
          <t>ÖVERTORNEÅ</t>
        </is>
      </c>
      <c r="F42" t="inlineStr">
        <is>
          <t>Sveaskog</t>
        </is>
      </c>
      <c r="G42" t="n">
        <v>1.2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Stuplav</t>
        </is>
      </c>
      <c r="S42">
        <f>HYPERLINK("https://klasma.github.io/Logging_2518/artfynd/A 69535-2020 artfynd.xlsx", "A 69535-2020")</f>
        <v/>
      </c>
      <c r="T42">
        <f>HYPERLINK("https://klasma.github.io/Logging_2518/kartor/A 69535-2020 karta.png", "A 69535-2020")</f>
        <v/>
      </c>
      <c r="V42">
        <f>HYPERLINK("https://klasma.github.io/Logging_2518/klagomål/A 69535-2020 FSC-klagomål.docx", "A 69535-2020")</f>
        <v/>
      </c>
      <c r="W42">
        <f>HYPERLINK("https://klasma.github.io/Logging_2518/klagomålsmail/A 69535-2020 FSC-klagomål mail.docx", "A 69535-2020")</f>
        <v/>
      </c>
      <c r="X42">
        <f>HYPERLINK("https://klasma.github.io/Logging_2518/tillsyn/A 69535-2020 tillsynsbegäran.docx", "A 69535-2020")</f>
        <v/>
      </c>
      <c r="Y42">
        <f>HYPERLINK("https://klasma.github.io/Logging_2518/tillsynsmail/A 69535-2020 tillsynsbegäran mail.docx", "A 69535-2020")</f>
        <v/>
      </c>
    </row>
    <row r="43" ht="15" customHeight="1">
      <c r="A43" t="inlineStr">
        <is>
          <t>A 34186-2022</t>
        </is>
      </c>
      <c r="B43" s="1" t="n">
        <v>44791.61888888889</v>
      </c>
      <c r="C43" s="1" t="n">
        <v>45957</v>
      </c>
      <c r="D43" t="inlineStr">
        <is>
          <t>NORRBOTTENS LÄN</t>
        </is>
      </c>
      <c r="E43" t="inlineStr">
        <is>
          <t>ÖVERTORNEÅ</t>
        </is>
      </c>
      <c r="F43" t="inlineStr">
        <is>
          <t>Sveaskog</t>
        </is>
      </c>
      <c r="G43" t="n">
        <v>33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Stor aspticka</t>
        </is>
      </c>
      <c r="S43">
        <f>HYPERLINK("https://klasma.github.io/Logging_2518/artfynd/A 34186-2022 artfynd.xlsx", "A 34186-2022")</f>
        <v/>
      </c>
      <c r="T43">
        <f>HYPERLINK("https://klasma.github.io/Logging_2518/kartor/A 34186-2022 karta.png", "A 34186-2022")</f>
        <v/>
      </c>
      <c r="V43">
        <f>HYPERLINK("https://klasma.github.io/Logging_2518/klagomål/A 34186-2022 FSC-klagomål.docx", "A 34186-2022")</f>
        <v/>
      </c>
      <c r="W43">
        <f>HYPERLINK("https://klasma.github.io/Logging_2518/klagomålsmail/A 34186-2022 FSC-klagomål mail.docx", "A 34186-2022")</f>
        <v/>
      </c>
      <c r="X43">
        <f>HYPERLINK("https://klasma.github.io/Logging_2518/tillsyn/A 34186-2022 tillsynsbegäran.docx", "A 34186-2022")</f>
        <v/>
      </c>
      <c r="Y43">
        <f>HYPERLINK("https://klasma.github.io/Logging_2518/tillsynsmail/A 34186-2022 tillsynsbegäran mail.docx", "A 34186-2022")</f>
        <v/>
      </c>
    </row>
    <row r="44" ht="15" customHeight="1">
      <c r="A44" t="inlineStr">
        <is>
          <t>A 26760-2025</t>
        </is>
      </c>
      <c r="B44" s="1" t="n">
        <v>45810.56263888889</v>
      </c>
      <c r="C44" s="1" t="n">
        <v>45957</v>
      </c>
      <c r="D44" t="inlineStr">
        <is>
          <t>NORRBOTTENS LÄN</t>
        </is>
      </c>
      <c r="E44" t="inlineStr">
        <is>
          <t>ÖVERTORNEÅ</t>
        </is>
      </c>
      <c r="G44" t="n">
        <v>6.3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Plattlummer</t>
        </is>
      </c>
      <c r="S44">
        <f>HYPERLINK("https://klasma.github.io/Logging_2518/artfynd/A 26760-2025 artfynd.xlsx", "A 26760-2025")</f>
        <v/>
      </c>
      <c r="T44">
        <f>HYPERLINK("https://klasma.github.io/Logging_2518/kartor/A 26760-2025 karta.png", "A 26760-2025")</f>
        <v/>
      </c>
      <c r="V44">
        <f>HYPERLINK("https://klasma.github.io/Logging_2518/klagomål/A 26760-2025 FSC-klagomål.docx", "A 26760-2025")</f>
        <v/>
      </c>
      <c r="W44">
        <f>HYPERLINK("https://klasma.github.io/Logging_2518/klagomålsmail/A 26760-2025 FSC-klagomål mail.docx", "A 26760-2025")</f>
        <v/>
      </c>
      <c r="X44">
        <f>HYPERLINK("https://klasma.github.io/Logging_2518/tillsyn/A 26760-2025 tillsynsbegäran.docx", "A 26760-2025")</f>
        <v/>
      </c>
      <c r="Y44">
        <f>HYPERLINK("https://klasma.github.io/Logging_2518/tillsynsmail/A 26760-2025 tillsynsbegäran mail.docx", "A 26760-2025")</f>
        <v/>
      </c>
    </row>
    <row r="45" ht="15" customHeight="1">
      <c r="A45" t="inlineStr">
        <is>
          <t>A 46378-2023</t>
        </is>
      </c>
      <c r="B45" s="1" t="n">
        <v>45197</v>
      </c>
      <c r="C45" s="1" t="n">
        <v>45957</v>
      </c>
      <c r="D45" t="inlineStr">
        <is>
          <t>NORRBOTTENS LÄN</t>
        </is>
      </c>
      <c r="E45" t="inlineStr">
        <is>
          <t>ÖVERTORNEÅ</t>
        </is>
      </c>
      <c r="F45" t="inlineStr">
        <is>
          <t>Sveaskog</t>
        </is>
      </c>
      <c r="G45" t="n">
        <v>43.9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Kungsörn</t>
        </is>
      </c>
      <c r="S45">
        <f>HYPERLINK("https://klasma.github.io/Logging_2518/artfynd/A 46378-2023 artfynd.xlsx", "A 46378-2023")</f>
        <v/>
      </c>
      <c r="T45">
        <f>HYPERLINK("https://klasma.github.io/Logging_2518/kartor/A 46378-2023 karta.png", "A 46378-2023")</f>
        <v/>
      </c>
      <c r="V45">
        <f>HYPERLINK("https://klasma.github.io/Logging_2518/klagomål/A 46378-2023 FSC-klagomål.docx", "A 46378-2023")</f>
        <v/>
      </c>
      <c r="W45">
        <f>HYPERLINK("https://klasma.github.io/Logging_2518/klagomålsmail/A 46378-2023 FSC-klagomål mail.docx", "A 46378-2023")</f>
        <v/>
      </c>
      <c r="X45">
        <f>HYPERLINK("https://klasma.github.io/Logging_2518/tillsyn/A 46378-2023 tillsynsbegäran.docx", "A 46378-2023")</f>
        <v/>
      </c>
      <c r="Y45">
        <f>HYPERLINK("https://klasma.github.io/Logging_2518/tillsynsmail/A 46378-2023 tillsynsbegäran mail.docx", "A 46378-2023")</f>
        <v/>
      </c>
      <c r="Z45">
        <f>HYPERLINK("https://klasma.github.io/Logging_2518/fåglar/A 46378-2023 prioriterade fågelarter.docx", "A 46378-2023")</f>
        <v/>
      </c>
    </row>
    <row r="46" ht="15" customHeight="1">
      <c r="A46" t="inlineStr">
        <is>
          <t>A 30784-2025</t>
        </is>
      </c>
      <c r="B46" s="1" t="n">
        <v>45831.62631944445</v>
      </c>
      <c r="C46" s="1" t="n">
        <v>45957</v>
      </c>
      <c r="D46" t="inlineStr">
        <is>
          <t>NORRBOTTENS LÄN</t>
        </is>
      </c>
      <c r="E46" t="inlineStr">
        <is>
          <t>ÖVERTORNEÅ</t>
        </is>
      </c>
      <c r="F46" t="inlineStr">
        <is>
          <t>Sveaskog</t>
        </is>
      </c>
      <c r="G46" t="n">
        <v>12.4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Fläcknycklar</t>
        </is>
      </c>
      <c r="S46">
        <f>HYPERLINK("https://klasma.github.io/Logging_2518/artfynd/A 30784-2025 artfynd.xlsx", "A 30784-2025")</f>
        <v/>
      </c>
      <c r="T46">
        <f>HYPERLINK("https://klasma.github.io/Logging_2518/kartor/A 30784-2025 karta.png", "A 30784-2025")</f>
        <v/>
      </c>
      <c r="V46">
        <f>HYPERLINK("https://klasma.github.io/Logging_2518/klagomål/A 30784-2025 FSC-klagomål.docx", "A 30784-2025")</f>
        <v/>
      </c>
      <c r="W46">
        <f>HYPERLINK("https://klasma.github.io/Logging_2518/klagomålsmail/A 30784-2025 FSC-klagomål mail.docx", "A 30784-2025")</f>
        <v/>
      </c>
      <c r="X46">
        <f>HYPERLINK("https://klasma.github.io/Logging_2518/tillsyn/A 30784-2025 tillsynsbegäran.docx", "A 30784-2025")</f>
        <v/>
      </c>
      <c r="Y46">
        <f>HYPERLINK("https://klasma.github.io/Logging_2518/tillsynsmail/A 30784-2025 tillsynsbegäran mail.docx", "A 30784-2025")</f>
        <v/>
      </c>
    </row>
    <row r="47" ht="15" customHeight="1">
      <c r="A47" t="inlineStr">
        <is>
          <t>A 34325-2025</t>
        </is>
      </c>
      <c r="B47" s="1" t="n">
        <v>45846.4328587963</v>
      </c>
      <c r="C47" s="1" t="n">
        <v>45957</v>
      </c>
      <c r="D47" t="inlineStr">
        <is>
          <t>NORRBOTTENS LÄN</t>
        </is>
      </c>
      <c r="E47" t="inlineStr">
        <is>
          <t>ÖVERTORNEÅ</t>
        </is>
      </c>
      <c r="F47" t="inlineStr">
        <is>
          <t>Sveaskog</t>
        </is>
      </c>
      <c r="G47" t="n">
        <v>3.8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Fläcknycklar</t>
        </is>
      </c>
      <c r="S47">
        <f>HYPERLINK("https://klasma.github.io/Logging_2518/artfynd/A 34325-2025 artfynd.xlsx", "A 34325-2025")</f>
        <v/>
      </c>
      <c r="T47">
        <f>HYPERLINK("https://klasma.github.io/Logging_2518/kartor/A 34325-2025 karta.png", "A 34325-2025")</f>
        <v/>
      </c>
      <c r="V47">
        <f>HYPERLINK("https://klasma.github.io/Logging_2518/klagomål/A 34325-2025 FSC-klagomål.docx", "A 34325-2025")</f>
        <v/>
      </c>
      <c r="W47">
        <f>HYPERLINK("https://klasma.github.io/Logging_2518/klagomålsmail/A 34325-2025 FSC-klagomål mail.docx", "A 34325-2025")</f>
        <v/>
      </c>
      <c r="X47">
        <f>HYPERLINK("https://klasma.github.io/Logging_2518/tillsyn/A 34325-2025 tillsynsbegäran.docx", "A 34325-2025")</f>
        <v/>
      </c>
      <c r="Y47">
        <f>HYPERLINK("https://klasma.github.io/Logging_2518/tillsynsmail/A 34325-2025 tillsynsbegäran mail.docx", "A 34325-2025")</f>
        <v/>
      </c>
    </row>
    <row r="48" ht="15" customHeight="1">
      <c r="A48" t="inlineStr">
        <is>
          <t>A 18671-2024</t>
        </is>
      </c>
      <c r="B48" s="1" t="n">
        <v>45426</v>
      </c>
      <c r="C48" s="1" t="n">
        <v>45957</v>
      </c>
      <c r="D48" t="inlineStr">
        <is>
          <t>NORRBOTTENS LÄN</t>
        </is>
      </c>
      <c r="E48" t="inlineStr">
        <is>
          <t>ÖVERTORNEÅ</t>
        </is>
      </c>
      <c r="F48" t="inlineStr">
        <is>
          <t>Sveaskog</t>
        </is>
      </c>
      <c r="G48" t="n">
        <v>35.2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Röd trolldruva</t>
        </is>
      </c>
      <c r="S48">
        <f>HYPERLINK("https://klasma.github.io/Logging_2518/artfynd/A 18671-2024 artfynd.xlsx", "A 18671-2024")</f>
        <v/>
      </c>
      <c r="T48">
        <f>HYPERLINK("https://klasma.github.io/Logging_2518/kartor/A 18671-2024 karta.png", "A 18671-2024")</f>
        <v/>
      </c>
      <c r="V48">
        <f>HYPERLINK("https://klasma.github.io/Logging_2518/klagomål/A 18671-2024 FSC-klagomål.docx", "A 18671-2024")</f>
        <v/>
      </c>
      <c r="W48">
        <f>HYPERLINK("https://klasma.github.io/Logging_2518/klagomålsmail/A 18671-2024 FSC-klagomål mail.docx", "A 18671-2024")</f>
        <v/>
      </c>
      <c r="X48">
        <f>HYPERLINK("https://klasma.github.io/Logging_2518/tillsyn/A 18671-2024 tillsynsbegäran.docx", "A 18671-2024")</f>
        <v/>
      </c>
      <c r="Y48">
        <f>HYPERLINK("https://klasma.github.io/Logging_2518/tillsynsmail/A 18671-2024 tillsynsbegäran mail.docx", "A 18671-2024")</f>
        <v/>
      </c>
    </row>
    <row r="49" ht="15" customHeight="1">
      <c r="A49" t="inlineStr">
        <is>
          <t>A 13861-2021</t>
        </is>
      </c>
      <c r="B49" s="1" t="n">
        <v>44277</v>
      </c>
      <c r="C49" s="1" t="n">
        <v>45957</v>
      </c>
      <c r="D49" t="inlineStr">
        <is>
          <t>NORRBOTTENS LÄN</t>
        </is>
      </c>
      <c r="E49" t="inlineStr">
        <is>
          <t>ÖVERTORNEÅ</t>
        </is>
      </c>
      <c r="G49" t="n">
        <v>7.2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8495-2021</t>
        </is>
      </c>
      <c r="B50" s="1" t="n">
        <v>44244</v>
      </c>
      <c r="C50" s="1" t="n">
        <v>45957</v>
      </c>
      <c r="D50" t="inlineStr">
        <is>
          <t>NORRBOTTENS LÄN</t>
        </is>
      </c>
      <c r="E50" t="inlineStr">
        <is>
          <t>ÖVERTORNEÅ</t>
        </is>
      </c>
      <c r="G50" t="n">
        <v>18.5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60919-2020</t>
        </is>
      </c>
      <c r="B51" s="1" t="n">
        <v>44153</v>
      </c>
      <c r="C51" s="1" t="n">
        <v>45957</v>
      </c>
      <c r="D51" t="inlineStr">
        <is>
          <t>NORRBOTTENS LÄN</t>
        </is>
      </c>
      <c r="E51" t="inlineStr">
        <is>
          <t>ÖVERTORNEÅ</t>
        </is>
      </c>
      <c r="G51" t="n">
        <v>3.2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3389-2022</t>
        </is>
      </c>
      <c r="B52" s="1" t="n">
        <v>44585</v>
      </c>
      <c r="C52" s="1" t="n">
        <v>45957</v>
      </c>
      <c r="D52" t="inlineStr">
        <is>
          <t>NORRBOTTENS LÄN</t>
        </is>
      </c>
      <c r="E52" t="inlineStr">
        <is>
          <t>ÖVERTORNEÅ</t>
        </is>
      </c>
      <c r="G52" t="n">
        <v>3.1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2743-2021</t>
        </is>
      </c>
      <c r="B53" s="1" t="n">
        <v>44214</v>
      </c>
      <c r="C53" s="1" t="n">
        <v>45957</v>
      </c>
      <c r="D53" t="inlineStr">
        <is>
          <t>NORRBOTTENS LÄN</t>
        </is>
      </c>
      <c r="E53" t="inlineStr">
        <is>
          <t>ÖVERTORNEÅ</t>
        </is>
      </c>
      <c r="G53" t="n">
        <v>3.4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56363-2020</t>
        </is>
      </c>
      <c r="B54" s="1" t="n">
        <v>44135</v>
      </c>
      <c r="C54" s="1" t="n">
        <v>45957</v>
      </c>
      <c r="D54" t="inlineStr">
        <is>
          <t>NORRBOTTENS LÄN</t>
        </is>
      </c>
      <c r="E54" t="inlineStr">
        <is>
          <t>ÖVERTORNEÅ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62856-2021</t>
        </is>
      </c>
      <c r="B55" s="1" t="n">
        <v>44504.58203703703</v>
      </c>
      <c r="C55" s="1" t="n">
        <v>45957</v>
      </c>
      <c r="D55" t="inlineStr">
        <is>
          <t>NORRBOTTENS LÄN</t>
        </is>
      </c>
      <c r="E55" t="inlineStr">
        <is>
          <t>ÖVERTORNEÅ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43294-2022</t>
        </is>
      </c>
      <c r="B56" s="1" t="n">
        <v>44833</v>
      </c>
      <c r="C56" s="1" t="n">
        <v>45957</v>
      </c>
      <c r="D56" t="inlineStr">
        <is>
          <t>NORRBOTTENS LÄN</t>
        </is>
      </c>
      <c r="E56" t="inlineStr">
        <is>
          <t>ÖVERTORNEÅ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7469-2021</t>
        </is>
      </c>
      <c r="B57" s="1" t="n">
        <v>44238</v>
      </c>
      <c r="C57" s="1" t="n">
        <v>45957</v>
      </c>
      <c r="D57" t="inlineStr">
        <is>
          <t>NORRBOTTENS LÄN</t>
        </is>
      </c>
      <c r="E57" t="inlineStr">
        <is>
          <t>ÖVERTORNEÅ</t>
        </is>
      </c>
      <c r="G57" t="n">
        <v>2.3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60133-2021</t>
        </is>
      </c>
      <c r="B58" s="1" t="n">
        <v>44494</v>
      </c>
      <c r="C58" s="1" t="n">
        <v>45957</v>
      </c>
      <c r="D58" t="inlineStr">
        <is>
          <t>NORRBOTTENS LÄN</t>
        </is>
      </c>
      <c r="E58" t="inlineStr">
        <is>
          <t>ÖVERTORNEÅ</t>
        </is>
      </c>
      <c r="G58" t="n">
        <v>1.9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70415-2021</t>
        </is>
      </c>
      <c r="B59" s="1" t="n">
        <v>44536</v>
      </c>
      <c r="C59" s="1" t="n">
        <v>45957</v>
      </c>
      <c r="D59" t="inlineStr">
        <is>
          <t>NORRBOTTENS LÄN</t>
        </is>
      </c>
      <c r="E59" t="inlineStr">
        <is>
          <t>ÖVERTORNEÅ</t>
        </is>
      </c>
      <c r="G59" t="n">
        <v>2.7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49886-2022</t>
        </is>
      </c>
      <c r="B60" s="1" t="n">
        <v>44864.66456018519</v>
      </c>
      <c r="C60" s="1" t="n">
        <v>45957</v>
      </c>
      <c r="D60" t="inlineStr">
        <is>
          <t>NORRBOTTENS LÄN</t>
        </is>
      </c>
      <c r="E60" t="inlineStr">
        <is>
          <t>ÖVERTORNEÅ</t>
        </is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70413-2021</t>
        </is>
      </c>
      <c r="B61" s="1" t="n">
        <v>44536</v>
      </c>
      <c r="C61" s="1" t="n">
        <v>45957</v>
      </c>
      <c r="D61" t="inlineStr">
        <is>
          <t>NORRBOTTENS LÄN</t>
        </is>
      </c>
      <c r="E61" t="inlineStr">
        <is>
          <t>ÖVERTORNEÅ</t>
        </is>
      </c>
      <c r="G61" t="n">
        <v>11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15246-2021</t>
        </is>
      </c>
      <c r="B62" s="1" t="n">
        <v>44284.52182870371</v>
      </c>
      <c r="C62" s="1" t="n">
        <v>45957</v>
      </c>
      <c r="D62" t="inlineStr">
        <is>
          <t>NORRBOTTENS LÄN</t>
        </is>
      </c>
      <c r="E62" t="inlineStr">
        <is>
          <t>ÖVERTORNEÅ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74231-2021</t>
        </is>
      </c>
      <c r="B63" s="1" t="n">
        <v>44553</v>
      </c>
      <c r="C63" s="1" t="n">
        <v>45957</v>
      </c>
      <c r="D63" t="inlineStr">
        <is>
          <t>NORRBOTTENS LÄN</t>
        </is>
      </c>
      <c r="E63" t="inlineStr">
        <is>
          <t>ÖVERTORNEÅ</t>
        </is>
      </c>
      <c r="G63" t="n">
        <v>5.5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74232-2021</t>
        </is>
      </c>
      <c r="B64" s="1" t="n">
        <v>44553</v>
      </c>
      <c r="C64" s="1" t="n">
        <v>45957</v>
      </c>
      <c r="D64" t="inlineStr">
        <is>
          <t>NORRBOTTENS LÄN</t>
        </is>
      </c>
      <c r="E64" t="inlineStr">
        <is>
          <t>ÖVERTORNEÅ</t>
        </is>
      </c>
      <c r="G64" t="n">
        <v>8.4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55518-2020</t>
        </is>
      </c>
      <c r="B65" s="1" t="n">
        <v>44130</v>
      </c>
      <c r="C65" s="1" t="n">
        <v>45957</v>
      </c>
      <c r="D65" t="inlineStr">
        <is>
          <t>NORRBOTTENS LÄN</t>
        </is>
      </c>
      <c r="E65" t="inlineStr">
        <is>
          <t>ÖVERTORNEÅ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2544-2021</t>
        </is>
      </c>
      <c r="B66" s="1" t="n">
        <v>44214</v>
      </c>
      <c r="C66" s="1" t="n">
        <v>45957</v>
      </c>
      <c r="D66" t="inlineStr">
        <is>
          <t>NORRBOTTENS LÄN</t>
        </is>
      </c>
      <c r="E66" t="inlineStr">
        <is>
          <t>ÖVERTORNEÅ</t>
        </is>
      </c>
      <c r="G66" t="n">
        <v>18.4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38696-2021</t>
        </is>
      </c>
      <c r="B67" s="1" t="n">
        <v>44406</v>
      </c>
      <c r="C67" s="1" t="n">
        <v>45957</v>
      </c>
      <c r="D67" t="inlineStr">
        <is>
          <t>NORRBOTTENS LÄN</t>
        </is>
      </c>
      <c r="E67" t="inlineStr">
        <is>
          <t>ÖVERTORNEÅ</t>
        </is>
      </c>
      <c r="G67" t="n">
        <v>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15239-2021</t>
        </is>
      </c>
      <c r="B68" s="1" t="n">
        <v>44284.50615740741</v>
      </c>
      <c r="C68" s="1" t="n">
        <v>45957</v>
      </c>
      <c r="D68" t="inlineStr">
        <is>
          <t>NORRBOTTENS LÄN</t>
        </is>
      </c>
      <c r="E68" t="inlineStr">
        <is>
          <t>ÖVERTORNEÅ</t>
        </is>
      </c>
      <c r="G68" t="n">
        <v>9.300000000000001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4792-2021</t>
        </is>
      </c>
      <c r="B69" s="1" t="n">
        <v>44225</v>
      </c>
      <c r="C69" s="1" t="n">
        <v>45957</v>
      </c>
      <c r="D69" t="inlineStr">
        <is>
          <t>NORRBOTTENS LÄN</t>
        </is>
      </c>
      <c r="E69" t="inlineStr">
        <is>
          <t>ÖVERTORNEÅ</t>
        </is>
      </c>
      <c r="G69" t="n">
        <v>48.7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10619-2021</t>
        </is>
      </c>
      <c r="B70" s="1" t="n">
        <v>44258</v>
      </c>
      <c r="C70" s="1" t="n">
        <v>45957</v>
      </c>
      <c r="D70" t="inlineStr">
        <is>
          <t>NORRBOTTENS LÄN</t>
        </is>
      </c>
      <c r="E70" t="inlineStr">
        <is>
          <t>ÖVERTORNEÅ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13859-2021</t>
        </is>
      </c>
      <c r="B71" s="1" t="n">
        <v>44277</v>
      </c>
      <c r="C71" s="1" t="n">
        <v>45957</v>
      </c>
      <c r="D71" t="inlineStr">
        <is>
          <t>NORRBOTTENS LÄN</t>
        </is>
      </c>
      <c r="E71" t="inlineStr">
        <is>
          <t>ÖVERTORNEÅ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13866-2021</t>
        </is>
      </c>
      <c r="B72" s="1" t="n">
        <v>44277</v>
      </c>
      <c r="C72" s="1" t="n">
        <v>45957</v>
      </c>
      <c r="D72" t="inlineStr">
        <is>
          <t>NORRBOTTENS LÄN</t>
        </is>
      </c>
      <c r="E72" t="inlineStr">
        <is>
          <t>ÖVERTORNEÅ</t>
        </is>
      </c>
      <c r="G72" t="n">
        <v>9.6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46032-2021</t>
        </is>
      </c>
      <c r="B73" s="1" t="n">
        <v>44441</v>
      </c>
      <c r="C73" s="1" t="n">
        <v>45957</v>
      </c>
      <c r="D73" t="inlineStr">
        <is>
          <t>NORRBOTTENS LÄN</t>
        </is>
      </c>
      <c r="E73" t="inlineStr">
        <is>
          <t>ÖVERTORNEÅ</t>
        </is>
      </c>
      <c r="G73" t="n">
        <v>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13576-2021</t>
        </is>
      </c>
      <c r="B74" s="1" t="n">
        <v>44273.94385416667</v>
      </c>
      <c r="C74" s="1" t="n">
        <v>45957</v>
      </c>
      <c r="D74" t="inlineStr">
        <is>
          <t>NORRBOTTENS LÄN</t>
        </is>
      </c>
      <c r="E74" t="inlineStr">
        <is>
          <t>ÖVERTORNEÅ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18578-2021</t>
        </is>
      </c>
      <c r="B75" s="1" t="n">
        <v>44305</v>
      </c>
      <c r="C75" s="1" t="n">
        <v>45957</v>
      </c>
      <c r="D75" t="inlineStr">
        <is>
          <t>NORRBOTTENS LÄN</t>
        </is>
      </c>
      <c r="E75" t="inlineStr">
        <is>
          <t>ÖVERTORNEÅ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1091-2022</t>
        </is>
      </c>
      <c r="B76" s="1" t="n">
        <v>44571.92197916667</v>
      </c>
      <c r="C76" s="1" t="n">
        <v>45957</v>
      </c>
      <c r="D76" t="inlineStr">
        <is>
          <t>NORRBOTTENS LÄN</t>
        </is>
      </c>
      <c r="E76" t="inlineStr">
        <is>
          <t>ÖVERTORNEÅ</t>
        </is>
      </c>
      <c r="G76" t="n">
        <v>10.7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8898-2021</t>
        </is>
      </c>
      <c r="B77" s="1" t="n">
        <v>44245</v>
      </c>
      <c r="C77" s="1" t="n">
        <v>45957</v>
      </c>
      <c r="D77" t="inlineStr">
        <is>
          <t>NORRBOTTENS LÄN</t>
        </is>
      </c>
      <c r="E77" t="inlineStr">
        <is>
          <t>ÖVERTORNEÅ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38156-2021</t>
        </is>
      </c>
      <c r="B78" s="1" t="n">
        <v>44405</v>
      </c>
      <c r="C78" s="1" t="n">
        <v>45957</v>
      </c>
      <c r="D78" t="inlineStr">
        <is>
          <t>NORRBOTTENS LÄN</t>
        </is>
      </c>
      <c r="E78" t="inlineStr">
        <is>
          <t>ÖVERTORNEÅ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18449-2021</t>
        </is>
      </c>
      <c r="B79" s="1" t="n">
        <v>44305</v>
      </c>
      <c r="C79" s="1" t="n">
        <v>45957</v>
      </c>
      <c r="D79" t="inlineStr">
        <is>
          <t>NORRBOTTENS LÄN</t>
        </is>
      </c>
      <c r="E79" t="inlineStr">
        <is>
          <t>ÖVERTORNEÅ</t>
        </is>
      </c>
      <c r="G79" t="n">
        <v>2.7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65771-2020</t>
        </is>
      </c>
      <c r="B80" s="1" t="n">
        <v>44172</v>
      </c>
      <c r="C80" s="1" t="n">
        <v>45957</v>
      </c>
      <c r="D80" t="inlineStr">
        <is>
          <t>NORRBOTTENS LÄN</t>
        </is>
      </c>
      <c r="E80" t="inlineStr">
        <is>
          <t>ÖVERTORNEÅ</t>
        </is>
      </c>
      <c r="G80" t="n">
        <v>9.300000000000001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46973-2021</t>
        </is>
      </c>
      <c r="B81" s="1" t="n">
        <v>44446</v>
      </c>
      <c r="C81" s="1" t="n">
        <v>45957</v>
      </c>
      <c r="D81" t="inlineStr">
        <is>
          <t>NORRBOTTENS LÄN</t>
        </is>
      </c>
      <c r="E81" t="inlineStr">
        <is>
          <t>ÖVERTORNEÅ</t>
        </is>
      </c>
      <c r="G81" t="n">
        <v>6.5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37837-2022</t>
        </is>
      </c>
      <c r="B82" s="1" t="n">
        <v>44810</v>
      </c>
      <c r="C82" s="1" t="n">
        <v>45957</v>
      </c>
      <c r="D82" t="inlineStr">
        <is>
          <t>NORRBOTTENS LÄN</t>
        </is>
      </c>
      <c r="E82" t="inlineStr">
        <is>
          <t>ÖVERTORNEÅ</t>
        </is>
      </c>
      <c r="F82" t="inlineStr">
        <is>
          <t>Sveaskog</t>
        </is>
      </c>
      <c r="G82" t="n">
        <v>8.5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48746-2021</t>
        </is>
      </c>
      <c r="B83" s="1" t="n">
        <v>44452</v>
      </c>
      <c r="C83" s="1" t="n">
        <v>45957</v>
      </c>
      <c r="D83" t="inlineStr">
        <is>
          <t>NORRBOTTENS LÄN</t>
        </is>
      </c>
      <c r="E83" t="inlineStr">
        <is>
          <t>ÖVERTORNEÅ</t>
        </is>
      </c>
      <c r="G83" t="n">
        <v>6.4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60948-2021</t>
        </is>
      </c>
      <c r="B84" s="1" t="n">
        <v>44497</v>
      </c>
      <c r="C84" s="1" t="n">
        <v>45957</v>
      </c>
      <c r="D84" t="inlineStr">
        <is>
          <t>NORRBOTTENS LÄN</t>
        </is>
      </c>
      <c r="E84" t="inlineStr">
        <is>
          <t>ÖVERTORNEÅ</t>
        </is>
      </c>
      <c r="G84" t="n">
        <v>2.2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9838-2021</t>
        </is>
      </c>
      <c r="B85" s="1" t="n">
        <v>44252</v>
      </c>
      <c r="C85" s="1" t="n">
        <v>45957</v>
      </c>
      <c r="D85" t="inlineStr">
        <is>
          <t>NORRBOTTENS LÄN</t>
        </is>
      </c>
      <c r="E85" t="inlineStr">
        <is>
          <t>ÖVERTORNEÅ</t>
        </is>
      </c>
      <c r="G85" t="n">
        <v>4.5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9842-2021</t>
        </is>
      </c>
      <c r="B86" s="1" t="n">
        <v>44252</v>
      </c>
      <c r="C86" s="1" t="n">
        <v>45957</v>
      </c>
      <c r="D86" t="inlineStr">
        <is>
          <t>NORRBOTTENS LÄN</t>
        </is>
      </c>
      <c r="E86" t="inlineStr">
        <is>
          <t>ÖVERTORNEÅ</t>
        </is>
      </c>
      <c r="G86" t="n">
        <v>8.800000000000001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30688-2021</t>
        </is>
      </c>
      <c r="B87" s="1" t="n">
        <v>44365.40936342593</v>
      </c>
      <c r="C87" s="1" t="n">
        <v>45957</v>
      </c>
      <c r="D87" t="inlineStr">
        <is>
          <t>NORRBOTTENS LÄN</t>
        </is>
      </c>
      <c r="E87" t="inlineStr">
        <is>
          <t>ÖVERTORNEÅ</t>
        </is>
      </c>
      <c r="G87" t="n">
        <v>4.2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25695-2022</t>
        </is>
      </c>
      <c r="B88" s="1" t="n">
        <v>44733.359375</v>
      </c>
      <c r="C88" s="1" t="n">
        <v>45957</v>
      </c>
      <c r="D88" t="inlineStr">
        <is>
          <t>NORRBOTTENS LÄN</t>
        </is>
      </c>
      <c r="E88" t="inlineStr">
        <is>
          <t>ÖVERTORNEÅ</t>
        </is>
      </c>
      <c r="F88" t="inlineStr">
        <is>
          <t>Sveaskog</t>
        </is>
      </c>
      <c r="G88" t="n">
        <v>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3010-2022</t>
        </is>
      </c>
      <c r="B89" s="1" t="n">
        <v>44581.9221875</v>
      </c>
      <c r="C89" s="1" t="n">
        <v>45957</v>
      </c>
      <c r="D89" t="inlineStr">
        <is>
          <t>NORRBOTTENS LÄN</t>
        </is>
      </c>
      <c r="E89" t="inlineStr">
        <is>
          <t>ÖVERTORNEÅ</t>
        </is>
      </c>
      <c r="G89" t="n">
        <v>2.6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74235-2021</t>
        </is>
      </c>
      <c r="B90" s="1" t="n">
        <v>44553</v>
      </c>
      <c r="C90" s="1" t="n">
        <v>45957</v>
      </c>
      <c r="D90" t="inlineStr">
        <is>
          <t>NORRBOTTENS LÄN</t>
        </is>
      </c>
      <c r="E90" t="inlineStr">
        <is>
          <t>ÖVERTORNEÅ</t>
        </is>
      </c>
      <c r="G90" t="n">
        <v>6.7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33097-2022</t>
        </is>
      </c>
      <c r="B91" s="1" t="n">
        <v>44785</v>
      </c>
      <c r="C91" s="1" t="n">
        <v>45957</v>
      </c>
      <c r="D91" t="inlineStr">
        <is>
          <t>NORRBOTTENS LÄN</t>
        </is>
      </c>
      <c r="E91" t="inlineStr">
        <is>
          <t>ÖVERTORNEÅ</t>
        </is>
      </c>
      <c r="F91" t="inlineStr">
        <is>
          <t>Sveaskog</t>
        </is>
      </c>
      <c r="G91" t="n">
        <v>3.1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74163-2021</t>
        </is>
      </c>
      <c r="B92" s="1" t="n">
        <v>44557</v>
      </c>
      <c r="C92" s="1" t="n">
        <v>45957</v>
      </c>
      <c r="D92" t="inlineStr">
        <is>
          <t>NORRBOTTENS LÄN</t>
        </is>
      </c>
      <c r="E92" t="inlineStr">
        <is>
          <t>ÖVERTORNEÅ</t>
        </is>
      </c>
      <c r="G92" t="n">
        <v>2.2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3431-2022</t>
        </is>
      </c>
      <c r="B93" s="1" t="n">
        <v>44585</v>
      </c>
      <c r="C93" s="1" t="n">
        <v>45957</v>
      </c>
      <c r="D93" t="inlineStr">
        <is>
          <t>NORRBOTTENS LÄN</t>
        </is>
      </c>
      <c r="E93" t="inlineStr">
        <is>
          <t>ÖVERTORNEÅ</t>
        </is>
      </c>
      <c r="G93" t="n">
        <v>11.2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7470-2021</t>
        </is>
      </c>
      <c r="B94" s="1" t="n">
        <v>44238</v>
      </c>
      <c r="C94" s="1" t="n">
        <v>45957</v>
      </c>
      <c r="D94" t="inlineStr">
        <is>
          <t>NORRBOTTENS LÄN</t>
        </is>
      </c>
      <c r="E94" t="inlineStr">
        <is>
          <t>ÖVERTORNEÅ</t>
        </is>
      </c>
      <c r="G94" t="n">
        <v>3.7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7472-2021</t>
        </is>
      </c>
      <c r="B95" s="1" t="n">
        <v>44238</v>
      </c>
      <c r="C95" s="1" t="n">
        <v>45957</v>
      </c>
      <c r="D95" t="inlineStr">
        <is>
          <t>NORRBOTTENS LÄN</t>
        </is>
      </c>
      <c r="E95" t="inlineStr">
        <is>
          <t>ÖVERTORNEÅ</t>
        </is>
      </c>
      <c r="G95" t="n">
        <v>3.8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10188-2021</t>
        </is>
      </c>
      <c r="B96" s="1" t="n">
        <v>44256</v>
      </c>
      <c r="C96" s="1" t="n">
        <v>45957</v>
      </c>
      <c r="D96" t="inlineStr">
        <is>
          <t>NORRBOTTENS LÄN</t>
        </is>
      </c>
      <c r="E96" t="inlineStr">
        <is>
          <t>ÖVERTORNEÅ</t>
        </is>
      </c>
      <c r="G96" t="n">
        <v>1.4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52160-2022</t>
        </is>
      </c>
      <c r="B97" s="1" t="n">
        <v>44873.47778935185</v>
      </c>
      <c r="C97" s="1" t="n">
        <v>45957</v>
      </c>
      <c r="D97" t="inlineStr">
        <is>
          <t>NORRBOTTENS LÄN</t>
        </is>
      </c>
      <c r="E97" t="inlineStr">
        <is>
          <t>ÖVERTORNEÅ</t>
        </is>
      </c>
      <c r="G97" t="n">
        <v>1.7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13864-2021</t>
        </is>
      </c>
      <c r="B98" s="1" t="n">
        <v>44277</v>
      </c>
      <c r="C98" s="1" t="n">
        <v>45957</v>
      </c>
      <c r="D98" t="inlineStr">
        <is>
          <t>NORRBOTTENS LÄN</t>
        </is>
      </c>
      <c r="E98" t="inlineStr">
        <is>
          <t>ÖVERTORNEÅ</t>
        </is>
      </c>
      <c r="G98" t="n">
        <v>48.3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16561-2022</t>
        </is>
      </c>
      <c r="B99" s="1" t="n">
        <v>44672</v>
      </c>
      <c r="C99" s="1" t="n">
        <v>45957</v>
      </c>
      <c r="D99" t="inlineStr">
        <is>
          <t>NORRBOTTENS LÄN</t>
        </is>
      </c>
      <c r="E99" t="inlineStr">
        <is>
          <t>ÖVERTORNEÅ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20564-2025</t>
        </is>
      </c>
      <c r="B100" s="1" t="n">
        <v>45775.65917824074</v>
      </c>
      <c r="C100" s="1" t="n">
        <v>45957</v>
      </c>
      <c r="D100" t="inlineStr">
        <is>
          <t>NORRBOTTENS LÄN</t>
        </is>
      </c>
      <c r="E100" t="inlineStr">
        <is>
          <t>ÖVERTORNEÅ</t>
        </is>
      </c>
      <c r="F100" t="inlineStr">
        <is>
          <t>Sveaskog</t>
        </is>
      </c>
      <c r="G100" t="n">
        <v>39.6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65110-2021</t>
        </is>
      </c>
      <c r="B101" s="1" t="n">
        <v>44515</v>
      </c>
      <c r="C101" s="1" t="n">
        <v>45957</v>
      </c>
      <c r="D101" t="inlineStr">
        <is>
          <t>NORRBOTTENS LÄN</t>
        </is>
      </c>
      <c r="E101" t="inlineStr">
        <is>
          <t>ÖVERTORNEÅ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30114-2022</t>
        </is>
      </c>
      <c r="B102" s="1" t="n">
        <v>44757.40704861111</v>
      </c>
      <c r="C102" s="1" t="n">
        <v>45957</v>
      </c>
      <c r="D102" t="inlineStr">
        <is>
          <t>NORRBOTTENS LÄN</t>
        </is>
      </c>
      <c r="E102" t="inlineStr">
        <is>
          <t>ÖVERTORNEÅ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12163-2024</t>
        </is>
      </c>
      <c r="B103" s="1" t="n">
        <v>45377.8446875</v>
      </c>
      <c r="C103" s="1" t="n">
        <v>45957</v>
      </c>
      <c r="D103" t="inlineStr">
        <is>
          <t>NORRBOTTENS LÄN</t>
        </is>
      </c>
      <c r="E103" t="inlineStr">
        <is>
          <t>ÖVERTORNEÅ</t>
        </is>
      </c>
      <c r="G103" t="n">
        <v>2.8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5030-2024</t>
        </is>
      </c>
      <c r="B104" s="1" t="n">
        <v>45329</v>
      </c>
      <c r="C104" s="1" t="n">
        <v>45957</v>
      </c>
      <c r="D104" t="inlineStr">
        <is>
          <t>NORRBOTTENS LÄN</t>
        </is>
      </c>
      <c r="E104" t="inlineStr">
        <is>
          <t>ÖVERTORNEÅ</t>
        </is>
      </c>
      <c r="G104" t="n">
        <v>0.3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5093-2025</t>
        </is>
      </c>
      <c r="B105" s="1" t="n">
        <v>45691</v>
      </c>
      <c r="C105" s="1" t="n">
        <v>45957</v>
      </c>
      <c r="D105" t="inlineStr">
        <is>
          <t>NORRBOTTENS LÄN</t>
        </is>
      </c>
      <c r="E105" t="inlineStr">
        <is>
          <t>ÖVERTORNEÅ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15500-2022</t>
        </is>
      </c>
      <c r="B106" s="1" t="n">
        <v>44662</v>
      </c>
      <c r="C106" s="1" t="n">
        <v>45957</v>
      </c>
      <c r="D106" t="inlineStr">
        <is>
          <t>NORRBOTTENS LÄN</t>
        </is>
      </c>
      <c r="E106" t="inlineStr">
        <is>
          <t>ÖVERTORNEÅ</t>
        </is>
      </c>
      <c r="G106" t="n">
        <v>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53077-2023</t>
        </is>
      </c>
      <c r="B107" s="1" t="n">
        <v>45227.58420138889</v>
      </c>
      <c r="C107" s="1" t="n">
        <v>45957</v>
      </c>
      <c r="D107" t="inlineStr">
        <is>
          <t>NORRBOTTENS LÄN</t>
        </is>
      </c>
      <c r="E107" t="inlineStr">
        <is>
          <t>ÖVERTORNEÅ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3416-2022</t>
        </is>
      </c>
      <c r="B108" s="1" t="n">
        <v>44585</v>
      </c>
      <c r="C108" s="1" t="n">
        <v>45957</v>
      </c>
      <c r="D108" t="inlineStr">
        <is>
          <t>NORRBOTTENS LÄN</t>
        </is>
      </c>
      <c r="E108" t="inlineStr">
        <is>
          <t>ÖVERTORNEÅ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71381-2021</t>
        </is>
      </c>
      <c r="B109" s="1" t="n">
        <v>44538</v>
      </c>
      <c r="C109" s="1" t="n">
        <v>45957</v>
      </c>
      <c r="D109" t="inlineStr">
        <is>
          <t>NORRBOTTENS LÄN</t>
        </is>
      </c>
      <c r="E109" t="inlineStr">
        <is>
          <t>ÖVERTORNEÅ</t>
        </is>
      </c>
      <c r="G109" t="n">
        <v>6.2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16111-2021</t>
        </is>
      </c>
      <c r="B110" s="1" t="n">
        <v>44291</v>
      </c>
      <c r="C110" s="1" t="n">
        <v>45957</v>
      </c>
      <c r="D110" t="inlineStr">
        <is>
          <t>NORRBOTTENS LÄN</t>
        </is>
      </c>
      <c r="E110" t="inlineStr">
        <is>
          <t>ÖVERTORNEÅ</t>
        </is>
      </c>
      <c r="G110" t="n">
        <v>2.6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8509-2024</t>
        </is>
      </c>
      <c r="B111" s="1" t="n">
        <v>45351</v>
      </c>
      <c r="C111" s="1" t="n">
        <v>45957</v>
      </c>
      <c r="D111" t="inlineStr">
        <is>
          <t>NORRBOTTENS LÄN</t>
        </is>
      </c>
      <c r="E111" t="inlineStr">
        <is>
          <t>ÖVERTORNEÅ</t>
        </is>
      </c>
      <c r="G111" t="n">
        <v>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54029-2023</t>
        </is>
      </c>
      <c r="B112" s="1" t="n">
        <v>45231</v>
      </c>
      <c r="C112" s="1" t="n">
        <v>45957</v>
      </c>
      <c r="D112" t="inlineStr">
        <is>
          <t>NORRBOTTENS LÄN</t>
        </is>
      </c>
      <c r="E112" t="inlineStr">
        <is>
          <t>ÖVERTORNEÅ</t>
        </is>
      </c>
      <c r="G112" t="n">
        <v>2.5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43282-2022</t>
        </is>
      </c>
      <c r="B113" s="1" t="n">
        <v>44833</v>
      </c>
      <c r="C113" s="1" t="n">
        <v>45957</v>
      </c>
      <c r="D113" t="inlineStr">
        <is>
          <t>NORRBOTTENS LÄN</t>
        </is>
      </c>
      <c r="E113" t="inlineStr">
        <is>
          <t>ÖVERTORNEÅ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20175-2025</t>
        </is>
      </c>
      <c r="B114" s="1" t="n">
        <v>45772</v>
      </c>
      <c r="C114" s="1" t="n">
        <v>45957</v>
      </c>
      <c r="D114" t="inlineStr">
        <is>
          <t>NORRBOTTENS LÄN</t>
        </is>
      </c>
      <c r="E114" t="inlineStr">
        <is>
          <t>ÖVERTORNEÅ</t>
        </is>
      </c>
      <c r="G114" t="n">
        <v>1.5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18698-2022</t>
        </is>
      </c>
      <c r="B115" s="1" t="n">
        <v>44687.60563657407</v>
      </c>
      <c r="C115" s="1" t="n">
        <v>45957</v>
      </c>
      <c r="D115" t="inlineStr">
        <is>
          <t>NORRBOTTENS LÄN</t>
        </is>
      </c>
      <c r="E115" t="inlineStr">
        <is>
          <t>ÖVERTORNEÅ</t>
        </is>
      </c>
      <c r="G115" t="n">
        <v>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13877-2021</t>
        </is>
      </c>
      <c r="B116" s="1" t="n">
        <v>44277</v>
      </c>
      <c r="C116" s="1" t="n">
        <v>45957</v>
      </c>
      <c r="D116" t="inlineStr">
        <is>
          <t>NORRBOTTENS LÄN</t>
        </is>
      </c>
      <c r="E116" t="inlineStr">
        <is>
          <t>ÖVERTORNEÅ</t>
        </is>
      </c>
      <c r="G116" t="n">
        <v>3.5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13870-2021</t>
        </is>
      </c>
      <c r="B117" s="1" t="n">
        <v>44277</v>
      </c>
      <c r="C117" s="1" t="n">
        <v>45957</v>
      </c>
      <c r="D117" t="inlineStr">
        <is>
          <t>NORRBOTTENS LÄN</t>
        </is>
      </c>
      <c r="E117" t="inlineStr">
        <is>
          <t>ÖVERTORNEÅ</t>
        </is>
      </c>
      <c r="G117" t="n">
        <v>10.8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1092-2022</t>
        </is>
      </c>
      <c r="B118" s="1" t="n">
        <v>44571.92201388889</v>
      </c>
      <c r="C118" s="1" t="n">
        <v>45957</v>
      </c>
      <c r="D118" t="inlineStr">
        <is>
          <t>NORRBOTTENS LÄN</t>
        </is>
      </c>
      <c r="E118" t="inlineStr">
        <is>
          <t>ÖVERTORNEÅ</t>
        </is>
      </c>
      <c r="G118" t="n">
        <v>23.5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74158-2021</t>
        </is>
      </c>
      <c r="B119" s="1" t="n">
        <v>44557</v>
      </c>
      <c r="C119" s="1" t="n">
        <v>45957</v>
      </c>
      <c r="D119" t="inlineStr">
        <is>
          <t>NORRBOTTENS LÄN</t>
        </is>
      </c>
      <c r="E119" t="inlineStr">
        <is>
          <t>ÖVERTORNEÅ</t>
        </is>
      </c>
      <c r="G119" t="n">
        <v>2.2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22726-2021</t>
        </is>
      </c>
      <c r="B120" s="1" t="n">
        <v>44327</v>
      </c>
      <c r="C120" s="1" t="n">
        <v>45957</v>
      </c>
      <c r="D120" t="inlineStr">
        <is>
          <t>NORRBOTTENS LÄN</t>
        </is>
      </c>
      <c r="E120" t="inlineStr">
        <is>
          <t>ÖVERTORNEÅ</t>
        </is>
      </c>
      <c r="G120" t="n">
        <v>20.2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38980-2022</t>
        </is>
      </c>
      <c r="B121" s="1" t="n">
        <v>44816</v>
      </c>
      <c r="C121" s="1" t="n">
        <v>45957</v>
      </c>
      <c r="D121" t="inlineStr">
        <is>
          <t>NORRBOTTENS LÄN</t>
        </is>
      </c>
      <c r="E121" t="inlineStr">
        <is>
          <t>ÖVERTORNEÅ</t>
        </is>
      </c>
      <c r="F121" t="inlineStr">
        <is>
          <t>Sveaskog</t>
        </is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73605-2021</t>
        </is>
      </c>
      <c r="B122" s="1" t="n">
        <v>44551</v>
      </c>
      <c r="C122" s="1" t="n">
        <v>45957</v>
      </c>
      <c r="D122" t="inlineStr">
        <is>
          <t>NORRBOTTENS LÄN</t>
        </is>
      </c>
      <c r="E122" t="inlineStr">
        <is>
          <t>ÖVERTORNEÅ</t>
        </is>
      </c>
      <c r="G122" t="n">
        <v>0.9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15240-2021</t>
        </is>
      </c>
      <c r="B123" s="1" t="n">
        <v>44284.50833333333</v>
      </c>
      <c r="C123" s="1" t="n">
        <v>45957</v>
      </c>
      <c r="D123" t="inlineStr">
        <is>
          <t>NORRBOTTENS LÄN</t>
        </is>
      </c>
      <c r="E123" t="inlineStr">
        <is>
          <t>ÖVERTORNEÅ</t>
        </is>
      </c>
      <c r="G123" t="n">
        <v>3.2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17624-2025</t>
        </is>
      </c>
      <c r="B124" s="1" t="n">
        <v>45757.92195601852</v>
      </c>
      <c r="C124" s="1" t="n">
        <v>45957</v>
      </c>
      <c r="D124" t="inlineStr">
        <is>
          <t>NORRBOTTENS LÄN</t>
        </is>
      </c>
      <c r="E124" t="inlineStr">
        <is>
          <t>ÖVERTORNEÅ</t>
        </is>
      </c>
      <c r="G124" t="n">
        <v>4.5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34875-2022</t>
        </is>
      </c>
      <c r="B125" s="1" t="n">
        <v>44796</v>
      </c>
      <c r="C125" s="1" t="n">
        <v>45957</v>
      </c>
      <c r="D125" t="inlineStr">
        <is>
          <t>NORRBOTTENS LÄN</t>
        </is>
      </c>
      <c r="E125" t="inlineStr">
        <is>
          <t>ÖVERTORNEÅ</t>
        </is>
      </c>
      <c r="G125" t="n">
        <v>1.4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20405-2024</t>
        </is>
      </c>
      <c r="B126" s="1" t="n">
        <v>45435.56417824074</v>
      </c>
      <c r="C126" s="1" t="n">
        <v>45957</v>
      </c>
      <c r="D126" t="inlineStr">
        <is>
          <t>NORRBOTTENS LÄN</t>
        </is>
      </c>
      <c r="E126" t="inlineStr">
        <is>
          <t>ÖVERTORNEÅ</t>
        </is>
      </c>
      <c r="F126" t="inlineStr">
        <is>
          <t>Sveaskog</t>
        </is>
      </c>
      <c r="G126" t="n">
        <v>2.3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31699-2023</t>
        </is>
      </c>
      <c r="B127" s="1" t="n">
        <v>45117</v>
      </c>
      <c r="C127" s="1" t="n">
        <v>45957</v>
      </c>
      <c r="D127" t="inlineStr">
        <is>
          <t>NORRBOTTENS LÄN</t>
        </is>
      </c>
      <c r="E127" t="inlineStr">
        <is>
          <t>ÖVERTORNEÅ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46031-2021</t>
        </is>
      </c>
      <c r="B128" s="1" t="n">
        <v>44441</v>
      </c>
      <c r="C128" s="1" t="n">
        <v>45957</v>
      </c>
      <c r="D128" t="inlineStr">
        <is>
          <t>NORRBOTTENS LÄN</t>
        </is>
      </c>
      <c r="E128" t="inlineStr">
        <is>
          <t>ÖVERTORNEÅ</t>
        </is>
      </c>
      <c r="G128" t="n">
        <v>9.9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38677-2024</t>
        </is>
      </c>
      <c r="B129" s="1" t="n">
        <v>45547</v>
      </c>
      <c r="C129" s="1" t="n">
        <v>45957</v>
      </c>
      <c r="D129" t="inlineStr">
        <is>
          <t>NORRBOTTENS LÄN</t>
        </is>
      </c>
      <c r="E129" t="inlineStr">
        <is>
          <t>ÖVERTORNEÅ</t>
        </is>
      </c>
      <c r="G129" t="n">
        <v>13.2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58172-2024</t>
        </is>
      </c>
      <c r="B130" s="1" t="n">
        <v>45632</v>
      </c>
      <c r="C130" s="1" t="n">
        <v>45957</v>
      </c>
      <c r="D130" t="inlineStr">
        <is>
          <t>NORRBOTTENS LÄN</t>
        </is>
      </c>
      <c r="E130" t="inlineStr">
        <is>
          <t>ÖVERTORNEÅ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58178-2024</t>
        </is>
      </c>
      <c r="B131" s="1" t="n">
        <v>45632.46892361111</v>
      </c>
      <c r="C131" s="1" t="n">
        <v>45957</v>
      </c>
      <c r="D131" t="inlineStr">
        <is>
          <t>NORRBOTTENS LÄN</t>
        </is>
      </c>
      <c r="E131" t="inlineStr">
        <is>
          <t>ÖVERTORNEÅ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58201-2024</t>
        </is>
      </c>
      <c r="B132" s="1" t="n">
        <v>45632</v>
      </c>
      <c r="C132" s="1" t="n">
        <v>45957</v>
      </c>
      <c r="D132" t="inlineStr">
        <is>
          <t>NORRBOTTENS LÄN</t>
        </is>
      </c>
      <c r="E132" t="inlineStr">
        <is>
          <t>ÖVERTORNEÅ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3982-2025</t>
        </is>
      </c>
      <c r="B133" s="1" t="n">
        <v>45684</v>
      </c>
      <c r="C133" s="1" t="n">
        <v>45957</v>
      </c>
      <c r="D133" t="inlineStr">
        <is>
          <t>NORRBOTTENS LÄN</t>
        </is>
      </c>
      <c r="E133" t="inlineStr">
        <is>
          <t>ÖVERTORNEÅ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19247-2022</t>
        </is>
      </c>
      <c r="B134" s="1" t="n">
        <v>44692</v>
      </c>
      <c r="C134" s="1" t="n">
        <v>45957</v>
      </c>
      <c r="D134" t="inlineStr">
        <is>
          <t>NORRBOTTENS LÄN</t>
        </is>
      </c>
      <c r="E134" t="inlineStr">
        <is>
          <t>ÖVERTORNEÅ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17896-2023</t>
        </is>
      </c>
      <c r="B135" s="1" t="n">
        <v>45039.64319444444</v>
      </c>
      <c r="C135" s="1" t="n">
        <v>45957</v>
      </c>
      <c r="D135" t="inlineStr">
        <is>
          <t>NORRBOTTENS LÄN</t>
        </is>
      </c>
      <c r="E135" t="inlineStr">
        <is>
          <t>ÖVERTORNEÅ</t>
        </is>
      </c>
      <c r="G135" t="n">
        <v>0.3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15291-2025</t>
        </is>
      </c>
      <c r="B136" s="1" t="n">
        <v>45743</v>
      </c>
      <c r="C136" s="1" t="n">
        <v>45957</v>
      </c>
      <c r="D136" t="inlineStr">
        <is>
          <t>NORRBOTTENS LÄN</t>
        </is>
      </c>
      <c r="E136" t="inlineStr">
        <is>
          <t>ÖVERTORNEÅ</t>
        </is>
      </c>
      <c r="G136" t="n">
        <v>2.9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58306-2024</t>
        </is>
      </c>
      <c r="B137" s="1" t="n">
        <v>45632</v>
      </c>
      <c r="C137" s="1" t="n">
        <v>45957</v>
      </c>
      <c r="D137" t="inlineStr">
        <is>
          <t>NORRBOTTENS LÄN</t>
        </is>
      </c>
      <c r="E137" t="inlineStr">
        <is>
          <t>ÖVERTORNEÅ</t>
        </is>
      </c>
      <c r="G137" t="n">
        <v>3.9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45049-2024</t>
        </is>
      </c>
      <c r="B138" s="1" t="n">
        <v>45575.54700231482</v>
      </c>
      <c r="C138" s="1" t="n">
        <v>45957</v>
      </c>
      <c r="D138" t="inlineStr">
        <is>
          <t>NORRBOTTENS LÄN</t>
        </is>
      </c>
      <c r="E138" t="inlineStr">
        <is>
          <t>ÖVERTORNEÅ</t>
        </is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55196-2024</t>
        </is>
      </c>
      <c r="B139" s="1" t="n">
        <v>45621.5512962963</v>
      </c>
      <c r="C139" s="1" t="n">
        <v>45957</v>
      </c>
      <c r="D139" t="inlineStr">
        <is>
          <t>NORRBOTTENS LÄN</t>
        </is>
      </c>
      <c r="E139" t="inlineStr">
        <is>
          <t>ÖVERTORNEÅ</t>
        </is>
      </c>
      <c r="G139" t="n">
        <v>3.3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23039-2024</t>
        </is>
      </c>
      <c r="B140" s="1" t="n">
        <v>45449</v>
      </c>
      <c r="C140" s="1" t="n">
        <v>45957</v>
      </c>
      <c r="D140" t="inlineStr">
        <is>
          <t>NORRBOTTENS LÄN</t>
        </is>
      </c>
      <c r="E140" t="inlineStr">
        <is>
          <t>ÖVERTORNEÅ</t>
        </is>
      </c>
      <c r="G140" t="n">
        <v>4.2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33600-2024</t>
        </is>
      </c>
      <c r="B141" s="1" t="n">
        <v>45520</v>
      </c>
      <c r="C141" s="1" t="n">
        <v>45957</v>
      </c>
      <c r="D141" t="inlineStr">
        <is>
          <t>NORRBOTTENS LÄN</t>
        </is>
      </c>
      <c r="E141" t="inlineStr">
        <is>
          <t>ÖVERTORNEÅ</t>
        </is>
      </c>
      <c r="G141" t="n">
        <v>4.3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26181-2024</t>
        </is>
      </c>
      <c r="B142" s="1" t="n">
        <v>45467</v>
      </c>
      <c r="C142" s="1" t="n">
        <v>45957</v>
      </c>
      <c r="D142" t="inlineStr">
        <is>
          <t>NORRBOTTENS LÄN</t>
        </is>
      </c>
      <c r="E142" t="inlineStr">
        <is>
          <t>ÖVERTORNEÅ</t>
        </is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18489-2024</t>
        </is>
      </c>
      <c r="B143" s="1" t="n">
        <v>45425</v>
      </c>
      <c r="C143" s="1" t="n">
        <v>45957</v>
      </c>
      <c r="D143" t="inlineStr">
        <is>
          <t>NORRBOTTENS LÄN</t>
        </is>
      </c>
      <c r="E143" t="inlineStr">
        <is>
          <t>ÖVERTORNEÅ</t>
        </is>
      </c>
      <c r="G143" t="n">
        <v>5.4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1476-2023</t>
        </is>
      </c>
      <c r="B144" s="1" t="n">
        <v>44937.45194444444</v>
      </c>
      <c r="C144" s="1" t="n">
        <v>45957</v>
      </c>
      <c r="D144" t="inlineStr">
        <is>
          <t>NORRBOTTENS LÄN</t>
        </is>
      </c>
      <c r="E144" t="inlineStr">
        <is>
          <t>ÖVERTORNEÅ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28839-2023</t>
        </is>
      </c>
      <c r="B145" s="1" t="n">
        <v>45104</v>
      </c>
      <c r="C145" s="1" t="n">
        <v>45957</v>
      </c>
      <c r="D145" t="inlineStr">
        <is>
          <t>NORRBOTTENS LÄN</t>
        </is>
      </c>
      <c r="E145" t="inlineStr">
        <is>
          <t>ÖVERTORNEÅ</t>
        </is>
      </c>
      <c r="G145" t="n">
        <v>18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17807-2024</t>
        </is>
      </c>
      <c r="B146" s="1" t="n">
        <v>45418.92701388889</v>
      </c>
      <c r="C146" s="1" t="n">
        <v>45957</v>
      </c>
      <c r="D146" t="inlineStr">
        <is>
          <t>NORRBOTTENS LÄN</t>
        </is>
      </c>
      <c r="E146" t="inlineStr">
        <is>
          <t>ÖVERTORNEÅ</t>
        </is>
      </c>
      <c r="G146" t="n">
        <v>2.4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21386-2025</t>
        </is>
      </c>
      <c r="B147" s="1" t="n">
        <v>45782</v>
      </c>
      <c r="C147" s="1" t="n">
        <v>45957</v>
      </c>
      <c r="D147" t="inlineStr">
        <is>
          <t>NORRBOTTENS LÄN</t>
        </is>
      </c>
      <c r="E147" t="inlineStr">
        <is>
          <t>ÖVERTORNEÅ</t>
        </is>
      </c>
      <c r="G147" t="n">
        <v>30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32902-2021</t>
        </is>
      </c>
      <c r="B148" s="1" t="n">
        <v>44375.91929398148</v>
      </c>
      <c r="C148" s="1" t="n">
        <v>45957</v>
      </c>
      <c r="D148" t="inlineStr">
        <is>
          <t>NORRBOTTENS LÄN</t>
        </is>
      </c>
      <c r="E148" t="inlineStr">
        <is>
          <t>ÖVERTORNEÅ</t>
        </is>
      </c>
      <c r="G148" t="n">
        <v>4.3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27789-2021</t>
        </is>
      </c>
      <c r="B149" s="1" t="n">
        <v>44354</v>
      </c>
      <c r="C149" s="1" t="n">
        <v>45957</v>
      </c>
      <c r="D149" t="inlineStr">
        <is>
          <t>NORRBOTTENS LÄN</t>
        </is>
      </c>
      <c r="E149" t="inlineStr">
        <is>
          <t>ÖVERTORNEÅ</t>
        </is>
      </c>
      <c r="G149" t="n">
        <v>1.8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28953-2024</t>
        </is>
      </c>
      <c r="B150" s="1" t="n">
        <v>45481</v>
      </c>
      <c r="C150" s="1" t="n">
        <v>45957</v>
      </c>
      <c r="D150" t="inlineStr">
        <is>
          <t>NORRBOTTENS LÄN</t>
        </is>
      </c>
      <c r="E150" t="inlineStr">
        <is>
          <t>ÖVERTORNEÅ</t>
        </is>
      </c>
      <c r="G150" t="n">
        <v>1.8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22419-2024</t>
        </is>
      </c>
      <c r="B151" s="1" t="n">
        <v>45446</v>
      </c>
      <c r="C151" s="1" t="n">
        <v>45957</v>
      </c>
      <c r="D151" t="inlineStr">
        <is>
          <t>NORRBOTTENS LÄN</t>
        </is>
      </c>
      <c r="E151" t="inlineStr">
        <is>
          <t>ÖVERTORNEÅ</t>
        </is>
      </c>
      <c r="G151" t="n">
        <v>2.8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1623-2024</t>
        </is>
      </c>
      <c r="B152" s="1" t="n">
        <v>45306.64623842593</v>
      </c>
      <c r="C152" s="1" t="n">
        <v>45957</v>
      </c>
      <c r="D152" t="inlineStr">
        <is>
          <t>NORRBOTTENS LÄN</t>
        </is>
      </c>
      <c r="E152" t="inlineStr">
        <is>
          <t>ÖVERTORNEÅ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26118-2024</t>
        </is>
      </c>
      <c r="B153" s="1" t="n">
        <v>45467</v>
      </c>
      <c r="C153" s="1" t="n">
        <v>45957</v>
      </c>
      <c r="D153" t="inlineStr">
        <is>
          <t>NORRBOTTENS LÄN</t>
        </is>
      </c>
      <c r="E153" t="inlineStr">
        <is>
          <t>ÖVERTORNEÅ</t>
        </is>
      </c>
      <c r="G153" t="n">
        <v>12.4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26142-2024</t>
        </is>
      </c>
      <c r="B154" s="1" t="n">
        <v>45467</v>
      </c>
      <c r="C154" s="1" t="n">
        <v>45957</v>
      </c>
      <c r="D154" t="inlineStr">
        <is>
          <t>NORRBOTTENS LÄN</t>
        </is>
      </c>
      <c r="E154" t="inlineStr">
        <is>
          <t>ÖVERTORNEÅ</t>
        </is>
      </c>
      <c r="G154" t="n">
        <v>4.5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48891-2022</t>
        </is>
      </c>
      <c r="B155" s="1" t="n">
        <v>44859.92850694444</v>
      </c>
      <c r="C155" s="1" t="n">
        <v>45957</v>
      </c>
      <c r="D155" t="inlineStr">
        <is>
          <t>NORRBOTTENS LÄN</t>
        </is>
      </c>
      <c r="E155" t="inlineStr">
        <is>
          <t>ÖVERTORNEÅ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22481-2025</t>
        </is>
      </c>
      <c r="B156" s="1" t="n">
        <v>45786.63832175926</v>
      </c>
      <c r="C156" s="1" t="n">
        <v>45957</v>
      </c>
      <c r="D156" t="inlineStr">
        <is>
          <t>NORRBOTTENS LÄN</t>
        </is>
      </c>
      <c r="E156" t="inlineStr">
        <is>
          <t>ÖVERTORNEÅ</t>
        </is>
      </c>
      <c r="F156" t="inlineStr">
        <is>
          <t>Sveaskog</t>
        </is>
      </c>
      <c r="G156" t="n">
        <v>24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51272-2024</t>
        </is>
      </c>
      <c r="B157" s="1" t="n">
        <v>45602</v>
      </c>
      <c r="C157" s="1" t="n">
        <v>45957</v>
      </c>
      <c r="D157" t="inlineStr">
        <is>
          <t>NORRBOTTENS LÄN</t>
        </is>
      </c>
      <c r="E157" t="inlineStr">
        <is>
          <t>ÖVERTORNEÅ</t>
        </is>
      </c>
      <c r="G157" t="n">
        <v>3.2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57849-2021</t>
        </is>
      </c>
      <c r="B158" s="1" t="n">
        <v>44484</v>
      </c>
      <c r="C158" s="1" t="n">
        <v>45957</v>
      </c>
      <c r="D158" t="inlineStr">
        <is>
          <t>NORRBOTTENS LÄN</t>
        </is>
      </c>
      <c r="E158" t="inlineStr">
        <is>
          <t>ÖVERTORNEÅ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10193-2024</t>
        </is>
      </c>
      <c r="B159" s="1" t="n">
        <v>45364.9278125</v>
      </c>
      <c r="C159" s="1" t="n">
        <v>45957</v>
      </c>
      <c r="D159" t="inlineStr">
        <is>
          <t>NORRBOTTENS LÄN</t>
        </is>
      </c>
      <c r="E159" t="inlineStr">
        <is>
          <t>ÖVERTORNEÅ</t>
        </is>
      </c>
      <c r="G159" t="n">
        <v>0.6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58691-2021</t>
        </is>
      </c>
      <c r="B160" s="1" t="n">
        <v>44489.45143518518</v>
      </c>
      <c r="C160" s="1" t="n">
        <v>45957</v>
      </c>
      <c r="D160" t="inlineStr">
        <is>
          <t>NORRBOTTENS LÄN</t>
        </is>
      </c>
      <c r="E160" t="inlineStr">
        <is>
          <t>ÖVERTORNEÅ</t>
        </is>
      </c>
      <c r="G160" t="n">
        <v>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44238-2024</t>
        </is>
      </c>
      <c r="B161" s="1" t="n">
        <v>45573.41719907407</v>
      </c>
      <c r="C161" s="1" t="n">
        <v>45957</v>
      </c>
      <c r="D161" t="inlineStr">
        <is>
          <t>NORRBOTTENS LÄN</t>
        </is>
      </c>
      <c r="E161" t="inlineStr">
        <is>
          <t>ÖVERTORNEÅ</t>
        </is>
      </c>
      <c r="G161" t="n">
        <v>6.3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60537-2022</t>
        </is>
      </c>
      <c r="B162" s="1" t="n">
        <v>44904</v>
      </c>
      <c r="C162" s="1" t="n">
        <v>45957</v>
      </c>
      <c r="D162" t="inlineStr">
        <is>
          <t>NORRBOTTENS LÄN</t>
        </is>
      </c>
      <c r="E162" t="inlineStr">
        <is>
          <t>ÖVERTORNEÅ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10753-2024</t>
        </is>
      </c>
      <c r="B163" s="1" t="n">
        <v>45369</v>
      </c>
      <c r="C163" s="1" t="n">
        <v>45957</v>
      </c>
      <c r="D163" t="inlineStr">
        <is>
          <t>NORRBOTTENS LÄN</t>
        </is>
      </c>
      <c r="E163" t="inlineStr">
        <is>
          <t>ÖVERTORNEÅ</t>
        </is>
      </c>
      <c r="G163" t="n">
        <v>3.8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38382-2025</t>
        </is>
      </c>
      <c r="B164" s="1" t="n">
        <v>45883</v>
      </c>
      <c r="C164" s="1" t="n">
        <v>45957</v>
      </c>
      <c r="D164" t="inlineStr">
        <is>
          <t>NORRBOTTENS LÄN</t>
        </is>
      </c>
      <c r="E164" t="inlineStr">
        <is>
          <t>ÖVERTORNEÅ</t>
        </is>
      </c>
      <c r="G164" t="n">
        <v>2.7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34702-2024</t>
        </is>
      </c>
      <c r="B165" s="1" t="n">
        <v>45526</v>
      </c>
      <c r="C165" s="1" t="n">
        <v>45957</v>
      </c>
      <c r="D165" t="inlineStr">
        <is>
          <t>NORRBOTTENS LÄN</t>
        </is>
      </c>
      <c r="E165" t="inlineStr">
        <is>
          <t>ÖVERTORNEÅ</t>
        </is>
      </c>
      <c r="G165" t="n">
        <v>5.6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14264-2024</t>
        </is>
      </c>
      <c r="B166" s="1" t="n">
        <v>45393</v>
      </c>
      <c r="C166" s="1" t="n">
        <v>45957</v>
      </c>
      <c r="D166" t="inlineStr">
        <is>
          <t>NORRBOTTENS LÄN</t>
        </is>
      </c>
      <c r="E166" t="inlineStr">
        <is>
          <t>ÖVERTORNEÅ</t>
        </is>
      </c>
      <c r="G166" t="n">
        <v>2.3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69898-2021</t>
        </is>
      </c>
      <c r="B167" s="1" t="n">
        <v>44532</v>
      </c>
      <c r="C167" s="1" t="n">
        <v>45957</v>
      </c>
      <c r="D167" t="inlineStr">
        <is>
          <t>NORRBOTTENS LÄN</t>
        </is>
      </c>
      <c r="E167" t="inlineStr">
        <is>
          <t>ÖVERTORNEÅ</t>
        </is>
      </c>
      <c r="G167" t="n">
        <v>1.6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48770-2021</t>
        </is>
      </c>
      <c r="B168" s="1" t="n">
        <v>44452</v>
      </c>
      <c r="C168" s="1" t="n">
        <v>45957</v>
      </c>
      <c r="D168" t="inlineStr">
        <is>
          <t>NORRBOTTENS LÄN</t>
        </is>
      </c>
      <c r="E168" t="inlineStr">
        <is>
          <t>ÖVERTORNEÅ</t>
        </is>
      </c>
      <c r="G168" t="n">
        <v>9.4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48792-2021</t>
        </is>
      </c>
      <c r="B169" s="1" t="n">
        <v>44452</v>
      </c>
      <c r="C169" s="1" t="n">
        <v>45957</v>
      </c>
      <c r="D169" t="inlineStr">
        <is>
          <t>NORRBOTTENS LÄN</t>
        </is>
      </c>
      <c r="E169" t="inlineStr">
        <is>
          <t>ÖVERTORNEÅ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36286-2024</t>
        </is>
      </c>
      <c r="B170" s="1" t="n">
        <v>45534</v>
      </c>
      <c r="C170" s="1" t="n">
        <v>45957</v>
      </c>
      <c r="D170" t="inlineStr">
        <is>
          <t>NORRBOTTENS LÄN</t>
        </is>
      </c>
      <c r="E170" t="inlineStr">
        <is>
          <t>ÖVERTORNEÅ</t>
        </is>
      </c>
      <c r="G170" t="n">
        <v>2.3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22726-2025</t>
        </is>
      </c>
      <c r="B171" s="1" t="n">
        <v>45789.57393518519</v>
      </c>
      <c r="C171" s="1" t="n">
        <v>45957</v>
      </c>
      <c r="D171" t="inlineStr">
        <is>
          <t>NORRBOTTENS LÄN</t>
        </is>
      </c>
      <c r="E171" t="inlineStr">
        <is>
          <t>ÖVERTORNEÅ</t>
        </is>
      </c>
      <c r="G171" t="n">
        <v>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46037-2021</t>
        </is>
      </c>
      <c r="B172" s="1" t="n">
        <v>44441</v>
      </c>
      <c r="C172" s="1" t="n">
        <v>45957</v>
      </c>
      <c r="D172" t="inlineStr">
        <is>
          <t>NORRBOTTENS LÄN</t>
        </is>
      </c>
      <c r="E172" t="inlineStr">
        <is>
          <t>ÖVERTORNEÅ</t>
        </is>
      </c>
      <c r="G172" t="n">
        <v>1.7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23613-2025</t>
        </is>
      </c>
      <c r="B173" s="1" t="n">
        <v>45792</v>
      </c>
      <c r="C173" s="1" t="n">
        <v>45957</v>
      </c>
      <c r="D173" t="inlineStr">
        <is>
          <t>NORRBOTTENS LÄN</t>
        </is>
      </c>
      <c r="E173" t="inlineStr">
        <is>
          <t>ÖVERTORNEÅ</t>
        </is>
      </c>
      <c r="G173" t="n">
        <v>2.6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23423-2025</t>
        </is>
      </c>
      <c r="B174" s="1" t="n">
        <v>45792</v>
      </c>
      <c r="C174" s="1" t="n">
        <v>45957</v>
      </c>
      <c r="D174" t="inlineStr">
        <is>
          <t>NORRBOTTENS LÄN</t>
        </is>
      </c>
      <c r="E174" t="inlineStr">
        <is>
          <t>ÖVERTORNEÅ</t>
        </is>
      </c>
      <c r="G174" t="n">
        <v>3.3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23608-2025</t>
        </is>
      </c>
      <c r="B175" s="1" t="n">
        <v>45792.65879629629</v>
      </c>
      <c r="C175" s="1" t="n">
        <v>45957</v>
      </c>
      <c r="D175" t="inlineStr">
        <is>
          <t>NORRBOTTENS LÄN</t>
        </is>
      </c>
      <c r="E175" t="inlineStr">
        <is>
          <t>ÖVERTORNEÅ</t>
        </is>
      </c>
      <c r="G175" t="n">
        <v>4.6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21516-2024</t>
        </is>
      </c>
      <c r="B176" s="1" t="n">
        <v>45441</v>
      </c>
      <c r="C176" s="1" t="n">
        <v>45957</v>
      </c>
      <c r="D176" t="inlineStr">
        <is>
          <t>NORRBOTTENS LÄN</t>
        </is>
      </c>
      <c r="E176" t="inlineStr">
        <is>
          <t>ÖVERTORNEÅ</t>
        </is>
      </c>
      <c r="G176" t="n">
        <v>4.6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11972-2024</t>
        </is>
      </c>
      <c r="B177" s="1" t="n">
        <v>45376</v>
      </c>
      <c r="C177" s="1" t="n">
        <v>45957</v>
      </c>
      <c r="D177" t="inlineStr">
        <is>
          <t>NORRBOTTENS LÄN</t>
        </is>
      </c>
      <c r="E177" t="inlineStr">
        <is>
          <t>ÖVERTORNEÅ</t>
        </is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31329-2024</t>
        </is>
      </c>
      <c r="B178" s="1" t="n">
        <v>45504</v>
      </c>
      <c r="C178" s="1" t="n">
        <v>45957</v>
      </c>
      <c r="D178" t="inlineStr">
        <is>
          <t>NORRBOTTENS LÄN</t>
        </is>
      </c>
      <c r="E178" t="inlineStr">
        <is>
          <t>ÖVERTORNEÅ</t>
        </is>
      </c>
      <c r="F178" t="inlineStr">
        <is>
          <t>Sveaskog</t>
        </is>
      </c>
      <c r="G178" t="n">
        <v>1.7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24653-2024</t>
        </is>
      </c>
      <c r="B179" s="1" t="n">
        <v>45460</v>
      </c>
      <c r="C179" s="1" t="n">
        <v>45957</v>
      </c>
      <c r="D179" t="inlineStr">
        <is>
          <t>NORRBOTTENS LÄN</t>
        </is>
      </c>
      <c r="E179" t="inlineStr">
        <is>
          <t>ÖVERTORNEÅ</t>
        </is>
      </c>
      <c r="F179" t="inlineStr">
        <is>
          <t>Sveaskog</t>
        </is>
      </c>
      <c r="G179" t="n">
        <v>9.699999999999999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24658-2024</t>
        </is>
      </c>
      <c r="B180" s="1" t="n">
        <v>45460</v>
      </c>
      <c r="C180" s="1" t="n">
        <v>45957</v>
      </c>
      <c r="D180" t="inlineStr">
        <is>
          <t>NORRBOTTENS LÄN</t>
        </is>
      </c>
      <c r="E180" t="inlineStr">
        <is>
          <t>ÖVERTORNEÅ</t>
        </is>
      </c>
      <c r="F180" t="inlineStr">
        <is>
          <t>Sveaskog</t>
        </is>
      </c>
      <c r="G180" t="n">
        <v>2.3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597-2023</t>
        </is>
      </c>
      <c r="B181" s="1" t="n">
        <v>44930.56168981481</v>
      </c>
      <c r="C181" s="1" t="n">
        <v>45957</v>
      </c>
      <c r="D181" t="inlineStr">
        <is>
          <t>NORRBOTTENS LÄN</t>
        </is>
      </c>
      <c r="E181" t="inlineStr">
        <is>
          <t>ÖVERTORNEÅ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38341-2025</t>
        </is>
      </c>
      <c r="B182" s="1" t="n">
        <v>45883</v>
      </c>
      <c r="C182" s="1" t="n">
        <v>45957</v>
      </c>
      <c r="D182" t="inlineStr">
        <is>
          <t>NORRBOTTENS LÄN</t>
        </is>
      </c>
      <c r="E182" t="inlineStr">
        <is>
          <t>ÖVERTORNEÅ</t>
        </is>
      </c>
      <c r="G182" t="n">
        <v>1.5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4514-2022</t>
        </is>
      </c>
      <c r="B183" s="1" t="n">
        <v>44589</v>
      </c>
      <c r="C183" s="1" t="n">
        <v>45957</v>
      </c>
      <c r="D183" t="inlineStr">
        <is>
          <t>NORRBOTTENS LÄN</t>
        </is>
      </c>
      <c r="E183" t="inlineStr">
        <is>
          <t>ÖVERTORNEÅ</t>
        </is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58083-2024</t>
        </is>
      </c>
      <c r="B184" s="1" t="n">
        <v>45632</v>
      </c>
      <c r="C184" s="1" t="n">
        <v>45957</v>
      </c>
      <c r="D184" t="inlineStr">
        <is>
          <t>NORRBOTTENS LÄN</t>
        </is>
      </c>
      <c r="E184" t="inlineStr">
        <is>
          <t>ÖVERTORNEÅ</t>
        </is>
      </c>
      <c r="G184" t="n">
        <v>13.2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58101-2024</t>
        </is>
      </c>
      <c r="B185" s="1" t="n">
        <v>45632.36780092592</v>
      </c>
      <c r="C185" s="1" t="n">
        <v>45957</v>
      </c>
      <c r="D185" t="inlineStr">
        <is>
          <t>NORRBOTTENS LÄN</t>
        </is>
      </c>
      <c r="E185" t="inlineStr">
        <is>
          <t>ÖVERTORNEÅ</t>
        </is>
      </c>
      <c r="G185" t="n">
        <v>2.3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38127-2024</t>
        </is>
      </c>
      <c r="B186" s="1" t="n">
        <v>45545.40748842592</v>
      </c>
      <c r="C186" s="1" t="n">
        <v>45957</v>
      </c>
      <c r="D186" t="inlineStr">
        <is>
          <t>NORRBOTTENS LÄN</t>
        </is>
      </c>
      <c r="E186" t="inlineStr">
        <is>
          <t>ÖVERTORNEÅ</t>
        </is>
      </c>
      <c r="F186" t="inlineStr">
        <is>
          <t>Sveaskog</t>
        </is>
      </c>
      <c r="G186" t="n">
        <v>6.7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36586-2024</t>
        </is>
      </c>
      <c r="B187" s="1" t="n">
        <v>45537</v>
      </c>
      <c r="C187" s="1" t="n">
        <v>45957</v>
      </c>
      <c r="D187" t="inlineStr">
        <is>
          <t>NORRBOTTENS LÄN</t>
        </is>
      </c>
      <c r="E187" t="inlineStr">
        <is>
          <t>ÖVERTORNEÅ</t>
        </is>
      </c>
      <c r="G187" t="n">
        <v>0.9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24785-2024</t>
        </is>
      </c>
      <c r="B188" s="1" t="n">
        <v>45460.81047453704</v>
      </c>
      <c r="C188" s="1" t="n">
        <v>45957</v>
      </c>
      <c r="D188" t="inlineStr">
        <is>
          <t>NORRBOTTENS LÄN</t>
        </is>
      </c>
      <c r="E188" t="inlineStr">
        <is>
          <t>ÖVERTORNEÅ</t>
        </is>
      </c>
      <c r="G188" t="n">
        <v>1.8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26162-2024</t>
        </is>
      </c>
      <c r="B189" s="1" t="n">
        <v>45467</v>
      </c>
      <c r="C189" s="1" t="n">
        <v>45957</v>
      </c>
      <c r="D189" t="inlineStr">
        <is>
          <t>NORRBOTTENS LÄN</t>
        </is>
      </c>
      <c r="E189" t="inlineStr">
        <is>
          <t>ÖVERTORNEÅ</t>
        </is>
      </c>
      <c r="G189" t="n">
        <v>5.5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34579-2024</t>
        </is>
      </c>
      <c r="B190" s="1" t="n">
        <v>45526.36474537037</v>
      </c>
      <c r="C190" s="1" t="n">
        <v>45957</v>
      </c>
      <c r="D190" t="inlineStr">
        <is>
          <t>NORRBOTTENS LÄN</t>
        </is>
      </c>
      <c r="E190" t="inlineStr">
        <is>
          <t>ÖVERTORNEÅ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10528-2023</t>
        </is>
      </c>
      <c r="B191" s="1" t="n">
        <v>44987</v>
      </c>
      <c r="C191" s="1" t="n">
        <v>45957</v>
      </c>
      <c r="D191" t="inlineStr">
        <is>
          <t>NORRBOTTENS LÄN</t>
        </is>
      </c>
      <c r="E191" t="inlineStr">
        <is>
          <t>ÖVERTORNEÅ</t>
        </is>
      </c>
      <c r="G191" t="n">
        <v>0.3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55556-2024</t>
        </is>
      </c>
      <c r="B192" s="1" t="n">
        <v>45622.51945601852</v>
      </c>
      <c r="C192" s="1" t="n">
        <v>45957</v>
      </c>
      <c r="D192" t="inlineStr">
        <is>
          <t>NORRBOTTENS LÄN</t>
        </is>
      </c>
      <c r="E192" t="inlineStr">
        <is>
          <t>ÖVERTORNEÅ</t>
        </is>
      </c>
      <c r="G192" t="n">
        <v>3.9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55559-2024</t>
        </is>
      </c>
      <c r="B193" s="1" t="n">
        <v>45622.52678240741</v>
      </c>
      <c r="C193" s="1" t="n">
        <v>45957</v>
      </c>
      <c r="D193" t="inlineStr">
        <is>
          <t>NORRBOTTENS LÄN</t>
        </is>
      </c>
      <c r="E193" t="inlineStr">
        <is>
          <t>ÖVERTORNEÅ</t>
        </is>
      </c>
      <c r="G193" t="n">
        <v>2.7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2433-2025</t>
        </is>
      </c>
      <c r="B194" s="1" t="n">
        <v>45673</v>
      </c>
      <c r="C194" s="1" t="n">
        <v>45957</v>
      </c>
      <c r="D194" t="inlineStr">
        <is>
          <t>NORRBOTTENS LÄN</t>
        </is>
      </c>
      <c r="E194" t="inlineStr">
        <is>
          <t>ÖVERTORNEÅ</t>
        </is>
      </c>
      <c r="G194" t="n">
        <v>9.6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49299-2024</t>
        </is>
      </c>
      <c r="B195" s="1" t="n">
        <v>45595.54366898148</v>
      </c>
      <c r="C195" s="1" t="n">
        <v>45957</v>
      </c>
      <c r="D195" t="inlineStr">
        <is>
          <t>NORRBOTTENS LÄN</t>
        </is>
      </c>
      <c r="E195" t="inlineStr">
        <is>
          <t>ÖVERTORNEÅ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25170-2025</t>
        </is>
      </c>
      <c r="B196" s="1" t="n">
        <v>45798</v>
      </c>
      <c r="C196" s="1" t="n">
        <v>45957</v>
      </c>
      <c r="D196" t="inlineStr">
        <is>
          <t>NORRBOTTENS LÄN</t>
        </is>
      </c>
      <c r="E196" t="inlineStr">
        <is>
          <t>ÖVERTORNEÅ</t>
        </is>
      </c>
      <c r="G196" t="n">
        <v>11.9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36057-2023</t>
        </is>
      </c>
      <c r="B197" s="1" t="n">
        <v>45149.44966435185</v>
      </c>
      <c r="C197" s="1" t="n">
        <v>45957</v>
      </c>
      <c r="D197" t="inlineStr">
        <is>
          <t>NORRBOTTENS LÄN</t>
        </is>
      </c>
      <c r="E197" t="inlineStr">
        <is>
          <t>ÖVERTORNEÅ</t>
        </is>
      </c>
      <c r="G197" t="n">
        <v>3.7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4250-2025</t>
        </is>
      </c>
      <c r="B198" s="1" t="n">
        <v>45685</v>
      </c>
      <c r="C198" s="1" t="n">
        <v>45957</v>
      </c>
      <c r="D198" t="inlineStr">
        <is>
          <t>NORRBOTTENS LÄN</t>
        </is>
      </c>
      <c r="E198" t="inlineStr">
        <is>
          <t>ÖVERTORNEÅ</t>
        </is>
      </c>
      <c r="G198" t="n">
        <v>2.3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44096-2023</t>
        </is>
      </c>
      <c r="B199" s="1" t="n">
        <v>45188.42984953704</v>
      </c>
      <c r="C199" s="1" t="n">
        <v>45957</v>
      </c>
      <c r="D199" t="inlineStr">
        <is>
          <t>NORRBOTTENS LÄN</t>
        </is>
      </c>
      <c r="E199" t="inlineStr">
        <is>
          <t>ÖVERTORNEÅ</t>
        </is>
      </c>
      <c r="G199" t="n">
        <v>16.2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855-2024</t>
        </is>
      </c>
      <c r="B200" s="1" t="n">
        <v>45300.93476851852</v>
      </c>
      <c r="C200" s="1" t="n">
        <v>45957</v>
      </c>
      <c r="D200" t="inlineStr">
        <is>
          <t>NORRBOTTENS LÄN</t>
        </is>
      </c>
      <c r="E200" t="inlineStr">
        <is>
          <t>ÖVERTORNEÅ</t>
        </is>
      </c>
      <c r="G200" t="n">
        <v>2.2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41030-2024</t>
        </is>
      </c>
      <c r="B201" s="1" t="n">
        <v>45559</v>
      </c>
      <c r="C201" s="1" t="n">
        <v>45957</v>
      </c>
      <c r="D201" t="inlineStr">
        <is>
          <t>NORRBOTTENS LÄN</t>
        </is>
      </c>
      <c r="E201" t="inlineStr">
        <is>
          <t>ÖVERTORNEÅ</t>
        </is>
      </c>
      <c r="G201" t="n">
        <v>0.1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25245-2025</t>
        </is>
      </c>
      <c r="B202" s="1" t="n">
        <v>45799</v>
      </c>
      <c r="C202" s="1" t="n">
        <v>45957</v>
      </c>
      <c r="D202" t="inlineStr">
        <is>
          <t>NORRBOTTENS LÄN</t>
        </is>
      </c>
      <c r="E202" t="inlineStr">
        <is>
          <t>ÖVERTORNEÅ</t>
        </is>
      </c>
      <c r="G202" t="n">
        <v>3.1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24877-2025</t>
        </is>
      </c>
      <c r="B203" s="1" t="n">
        <v>45799.49234953704</v>
      </c>
      <c r="C203" s="1" t="n">
        <v>45957</v>
      </c>
      <c r="D203" t="inlineStr">
        <is>
          <t>NORRBOTTENS LÄN</t>
        </is>
      </c>
      <c r="E203" t="inlineStr">
        <is>
          <t>ÖVERTORNEÅ</t>
        </is>
      </c>
      <c r="G203" t="n">
        <v>10.3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51273-2024</t>
        </is>
      </c>
      <c r="B204" s="1" t="n">
        <v>45602</v>
      </c>
      <c r="C204" s="1" t="n">
        <v>45957</v>
      </c>
      <c r="D204" t="inlineStr">
        <is>
          <t>NORRBOTTENS LÄN</t>
        </is>
      </c>
      <c r="E204" t="inlineStr">
        <is>
          <t>ÖVERTORNEÅ</t>
        </is>
      </c>
      <c r="G204" t="n">
        <v>13.6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23055-2024</t>
        </is>
      </c>
      <c r="B205" s="1" t="n">
        <v>45449</v>
      </c>
      <c r="C205" s="1" t="n">
        <v>45957</v>
      </c>
      <c r="D205" t="inlineStr">
        <is>
          <t>NORRBOTTENS LÄN</t>
        </is>
      </c>
      <c r="E205" t="inlineStr">
        <is>
          <t>ÖVERTORNEÅ</t>
        </is>
      </c>
      <c r="G205" t="n">
        <v>4.2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34154-2023</t>
        </is>
      </c>
      <c r="B206" s="1" t="n">
        <v>45137.27398148148</v>
      </c>
      <c r="C206" s="1" t="n">
        <v>45957</v>
      </c>
      <c r="D206" t="inlineStr">
        <is>
          <t>NORRBOTTENS LÄN</t>
        </is>
      </c>
      <c r="E206" t="inlineStr">
        <is>
          <t>ÖVERTORNEÅ</t>
        </is>
      </c>
      <c r="G206" t="n">
        <v>37.1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48036-2024</t>
        </is>
      </c>
      <c r="B207" s="1" t="n">
        <v>45589.49344907407</v>
      </c>
      <c r="C207" s="1" t="n">
        <v>45957</v>
      </c>
      <c r="D207" t="inlineStr">
        <is>
          <t>NORRBOTTENS LÄN</t>
        </is>
      </c>
      <c r="E207" t="inlineStr">
        <is>
          <t>ÖVERTORNEÅ</t>
        </is>
      </c>
      <c r="F207" t="inlineStr">
        <is>
          <t>Kommuner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16028-2024</t>
        </is>
      </c>
      <c r="B208" s="1" t="n">
        <v>45405</v>
      </c>
      <c r="C208" s="1" t="n">
        <v>45957</v>
      </c>
      <c r="D208" t="inlineStr">
        <is>
          <t>NORRBOTTENS LÄN</t>
        </is>
      </c>
      <c r="E208" t="inlineStr">
        <is>
          <t>ÖVERTORNEÅ</t>
        </is>
      </c>
      <c r="G208" t="n">
        <v>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51682-2023</t>
        </is>
      </c>
      <c r="B209" s="1" t="n">
        <v>45222.59935185185</v>
      </c>
      <c r="C209" s="1" t="n">
        <v>45957</v>
      </c>
      <c r="D209" t="inlineStr">
        <is>
          <t>NORRBOTTENS LÄN</t>
        </is>
      </c>
      <c r="E209" t="inlineStr">
        <is>
          <t>ÖVERTORNEÅ</t>
        </is>
      </c>
      <c r="G209" t="n">
        <v>3.1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14298-2023</t>
        </is>
      </c>
      <c r="B210" s="1" t="n">
        <v>45011</v>
      </c>
      <c r="C210" s="1" t="n">
        <v>45957</v>
      </c>
      <c r="D210" t="inlineStr">
        <is>
          <t>NORRBOTTENS LÄN</t>
        </is>
      </c>
      <c r="E210" t="inlineStr">
        <is>
          <t>ÖVERTORNEÅ</t>
        </is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28927-2024</t>
        </is>
      </c>
      <c r="B211" s="1" t="n">
        <v>45481.31606481481</v>
      </c>
      <c r="C211" s="1" t="n">
        <v>45957</v>
      </c>
      <c r="D211" t="inlineStr">
        <is>
          <t>NORRBOTTENS LÄN</t>
        </is>
      </c>
      <c r="E211" t="inlineStr">
        <is>
          <t>ÖVERTORNEÅ</t>
        </is>
      </c>
      <c r="F211" t="inlineStr">
        <is>
          <t>Sveaskog</t>
        </is>
      </c>
      <c r="G211" t="n">
        <v>7.8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37789-2024</t>
        </is>
      </c>
      <c r="B212" s="1" t="n">
        <v>45543.29166666666</v>
      </c>
      <c r="C212" s="1" t="n">
        <v>45957</v>
      </c>
      <c r="D212" t="inlineStr">
        <is>
          <t>NORRBOTTENS LÄN</t>
        </is>
      </c>
      <c r="E212" t="inlineStr">
        <is>
          <t>ÖVERTORNEÅ</t>
        </is>
      </c>
      <c r="G212" t="n">
        <v>3.4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32738-2024</t>
        </is>
      </c>
      <c r="B213" s="1" t="n">
        <v>45516.43415509259</v>
      </c>
      <c r="C213" s="1" t="n">
        <v>45957</v>
      </c>
      <c r="D213" t="inlineStr">
        <is>
          <t>NORRBOTTENS LÄN</t>
        </is>
      </c>
      <c r="E213" t="inlineStr">
        <is>
          <t>ÖVERTORNEÅ</t>
        </is>
      </c>
      <c r="G213" t="n">
        <v>5.1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8514-2024</t>
        </is>
      </c>
      <c r="B214" s="1" t="n">
        <v>45351</v>
      </c>
      <c r="C214" s="1" t="n">
        <v>45957</v>
      </c>
      <c r="D214" t="inlineStr">
        <is>
          <t>NORRBOTTENS LÄN</t>
        </is>
      </c>
      <c r="E214" t="inlineStr">
        <is>
          <t>ÖVERTORNEÅ</t>
        </is>
      </c>
      <c r="G214" t="n">
        <v>1.9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12005-2022</t>
        </is>
      </c>
      <c r="B215" s="1" t="n">
        <v>44635</v>
      </c>
      <c r="C215" s="1" t="n">
        <v>45957</v>
      </c>
      <c r="D215" t="inlineStr">
        <is>
          <t>NORRBOTTENS LÄN</t>
        </is>
      </c>
      <c r="E215" t="inlineStr">
        <is>
          <t>ÖVERTORNEÅ</t>
        </is>
      </c>
      <c r="G215" t="n">
        <v>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41918-2024</t>
        </is>
      </c>
      <c r="B216" s="1" t="n">
        <v>45561.55271990741</v>
      </c>
      <c r="C216" s="1" t="n">
        <v>45957</v>
      </c>
      <c r="D216" t="inlineStr">
        <is>
          <t>NORRBOTTENS LÄN</t>
        </is>
      </c>
      <c r="E216" t="inlineStr">
        <is>
          <t>ÖVERTORNEÅ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12653-2025</t>
        </is>
      </c>
      <c r="B217" s="1" t="n">
        <v>45733.41571759259</v>
      </c>
      <c r="C217" s="1" t="n">
        <v>45957</v>
      </c>
      <c r="D217" t="inlineStr">
        <is>
          <t>NORRBOTTENS LÄN</t>
        </is>
      </c>
      <c r="E217" t="inlineStr">
        <is>
          <t>ÖVERTORNEÅ</t>
        </is>
      </c>
      <c r="G217" t="n">
        <v>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33518-2023</t>
        </is>
      </c>
      <c r="B218" s="1" t="n">
        <v>45118</v>
      </c>
      <c r="C218" s="1" t="n">
        <v>45957</v>
      </c>
      <c r="D218" t="inlineStr">
        <is>
          <t>NORRBOTTENS LÄN</t>
        </is>
      </c>
      <c r="E218" t="inlineStr">
        <is>
          <t>ÖVERTORNEÅ</t>
        </is>
      </c>
      <c r="G218" t="n">
        <v>1.5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30364-2025</t>
        </is>
      </c>
      <c r="B219" s="1" t="n">
        <v>45827.55077546297</v>
      </c>
      <c r="C219" s="1" t="n">
        <v>45957</v>
      </c>
      <c r="D219" t="inlineStr">
        <is>
          <t>NORRBOTTENS LÄN</t>
        </is>
      </c>
      <c r="E219" t="inlineStr">
        <is>
          <t>ÖVERTORNEÅ</t>
        </is>
      </c>
      <c r="G219" t="n">
        <v>4.1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31827-2024</t>
        </is>
      </c>
      <c r="B220" s="1" t="n">
        <v>45509.61607638889</v>
      </c>
      <c r="C220" s="1" t="n">
        <v>45957</v>
      </c>
      <c r="D220" t="inlineStr">
        <is>
          <t>NORRBOTTENS LÄN</t>
        </is>
      </c>
      <c r="E220" t="inlineStr">
        <is>
          <t>ÖVERTORNEÅ</t>
        </is>
      </c>
      <c r="G220" t="n">
        <v>1.9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38969-2025</t>
        </is>
      </c>
      <c r="B221" s="1" t="n">
        <v>45887</v>
      </c>
      <c r="C221" s="1" t="n">
        <v>45957</v>
      </c>
      <c r="D221" t="inlineStr">
        <is>
          <t>NORRBOTTENS LÄN</t>
        </is>
      </c>
      <c r="E221" t="inlineStr">
        <is>
          <t>ÖVERTORNEÅ</t>
        </is>
      </c>
      <c r="G221" t="n">
        <v>43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39180-2025</t>
        </is>
      </c>
      <c r="B222" s="1" t="n">
        <v>45888</v>
      </c>
      <c r="C222" s="1" t="n">
        <v>45957</v>
      </c>
      <c r="D222" t="inlineStr">
        <is>
          <t>NORRBOTTENS LÄN</t>
        </is>
      </c>
      <c r="E222" t="inlineStr">
        <is>
          <t>ÖVERTORNEÅ</t>
        </is>
      </c>
      <c r="G222" t="n">
        <v>8.6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59662-2024</t>
        </is>
      </c>
      <c r="B223" s="1" t="n">
        <v>45639</v>
      </c>
      <c r="C223" s="1" t="n">
        <v>45957</v>
      </c>
      <c r="D223" t="inlineStr">
        <is>
          <t>NORRBOTTENS LÄN</t>
        </is>
      </c>
      <c r="E223" t="inlineStr">
        <is>
          <t>ÖVERTORNEÅ</t>
        </is>
      </c>
      <c r="G223" t="n">
        <v>1.6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46703-2025</t>
        </is>
      </c>
      <c r="B224" s="1" t="n">
        <v>45926</v>
      </c>
      <c r="C224" s="1" t="n">
        <v>45957</v>
      </c>
      <c r="D224" t="inlineStr">
        <is>
          <t>NORRBOTTENS LÄN</t>
        </is>
      </c>
      <c r="E224" t="inlineStr">
        <is>
          <t>ÖVERTORNEÅ</t>
        </is>
      </c>
      <c r="F224" t="inlineStr">
        <is>
          <t>Sveaskog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62390-2022</t>
        </is>
      </c>
      <c r="B225" s="1" t="n">
        <v>44923.76341435185</v>
      </c>
      <c r="C225" s="1" t="n">
        <v>45957</v>
      </c>
      <c r="D225" t="inlineStr">
        <is>
          <t>NORRBOTTENS LÄN</t>
        </is>
      </c>
      <c r="E225" t="inlineStr">
        <is>
          <t>ÖVERTORNEÅ</t>
        </is>
      </c>
      <c r="G225" t="n">
        <v>4.2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34398-2023</t>
        </is>
      </c>
      <c r="B226" s="1" t="n">
        <v>45139.53371527778</v>
      </c>
      <c r="C226" s="1" t="n">
        <v>45957</v>
      </c>
      <c r="D226" t="inlineStr">
        <is>
          <t>NORRBOTTENS LÄN</t>
        </is>
      </c>
      <c r="E226" t="inlineStr">
        <is>
          <t>ÖVERTORNEÅ</t>
        </is>
      </c>
      <c r="G226" t="n">
        <v>8.9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38974-2025</t>
        </is>
      </c>
      <c r="B227" s="1" t="n">
        <v>45887</v>
      </c>
      <c r="C227" s="1" t="n">
        <v>45957</v>
      </c>
      <c r="D227" t="inlineStr">
        <is>
          <t>NORRBOTTENS LÄN</t>
        </is>
      </c>
      <c r="E227" t="inlineStr">
        <is>
          <t>ÖVERTORNEÅ</t>
        </is>
      </c>
      <c r="G227" t="n">
        <v>2.3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26502-2025</t>
        </is>
      </c>
      <c r="B228" s="1" t="n">
        <v>45807.51821759259</v>
      </c>
      <c r="C228" s="1" t="n">
        <v>45957</v>
      </c>
      <c r="D228" t="inlineStr">
        <is>
          <t>NORRBOTTENS LÄN</t>
        </is>
      </c>
      <c r="E228" t="inlineStr">
        <is>
          <t>ÖVERTORNEÅ</t>
        </is>
      </c>
      <c r="F228" t="inlineStr">
        <is>
          <t>Sveaskog</t>
        </is>
      </c>
      <c r="G228" t="n">
        <v>39.8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40589-2024</t>
        </is>
      </c>
      <c r="B229" s="1" t="n">
        <v>45555.80734953703</v>
      </c>
      <c r="C229" s="1" t="n">
        <v>45957</v>
      </c>
      <c r="D229" t="inlineStr">
        <is>
          <t>NORRBOTTENS LÄN</t>
        </is>
      </c>
      <c r="E229" t="inlineStr">
        <is>
          <t>ÖVERTORNEÅ</t>
        </is>
      </c>
      <c r="G229" t="n">
        <v>4.9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60385-2022</t>
        </is>
      </c>
      <c r="B230" s="1" t="n">
        <v>44910.79755787037</v>
      </c>
      <c r="C230" s="1" t="n">
        <v>45957</v>
      </c>
      <c r="D230" t="inlineStr">
        <is>
          <t>NORRBOTTENS LÄN</t>
        </is>
      </c>
      <c r="E230" t="inlineStr">
        <is>
          <t>ÖVERTORNEÅ</t>
        </is>
      </c>
      <c r="G230" t="n">
        <v>17.2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57111-2024</t>
        </is>
      </c>
      <c r="B231" s="1" t="n">
        <v>45629.36480324074</v>
      </c>
      <c r="C231" s="1" t="n">
        <v>45957</v>
      </c>
      <c r="D231" t="inlineStr">
        <is>
          <t>NORRBOTTENS LÄN</t>
        </is>
      </c>
      <c r="E231" t="inlineStr">
        <is>
          <t>ÖVERTORNEÅ</t>
        </is>
      </c>
      <c r="G231" t="n">
        <v>0.5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25309-2024</t>
        </is>
      </c>
      <c r="B232" s="1" t="n">
        <v>45462</v>
      </c>
      <c r="C232" s="1" t="n">
        <v>45957</v>
      </c>
      <c r="D232" t="inlineStr">
        <is>
          <t>NORRBOTTENS LÄN</t>
        </is>
      </c>
      <c r="E232" t="inlineStr">
        <is>
          <t>ÖVERTORNEÅ</t>
        </is>
      </c>
      <c r="G232" t="n">
        <v>2.7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26887-2025</t>
        </is>
      </c>
      <c r="B233" s="1" t="n">
        <v>45810.94730324074</v>
      </c>
      <c r="C233" s="1" t="n">
        <v>45957</v>
      </c>
      <c r="D233" t="inlineStr">
        <is>
          <t>NORRBOTTENS LÄN</t>
        </is>
      </c>
      <c r="E233" t="inlineStr">
        <is>
          <t>ÖVERTORNEÅ</t>
        </is>
      </c>
      <c r="F233" t="inlineStr">
        <is>
          <t>Sveaskog</t>
        </is>
      </c>
      <c r="G233" t="n">
        <v>9.300000000000001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56544-2024</t>
        </is>
      </c>
      <c r="B234" s="1" t="n">
        <v>45625.56363425926</v>
      </c>
      <c r="C234" s="1" t="n">
        <v>45957</v>
      </c>
      <c r="D234" t="inlineStr">
        <is>
          <t>NORRBOTTENS LÄN</t>
        </is>
      </c>
      <c r="E234" t="inlineStr">
        <is>
          <t>ÖVERTORNEÅ</t>
        </is>
      </c>
      <c r="G234" t="n">
        <v>2.1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68166-2020</t>
        </is>
      </c>
      <c r="B235" s="1" t="n">
        <v>44183</v>
      </c>
      <c r="C235" s="1" t="n">
        <v>45957</v>
      </c>
      <c r="D235" t="inlineStr">
        <is>
          <t>NORRBOTTENS LÄN</t>
        </is>
      </c>
      <c r="E235" t="inlineStr">
        <is>
          <t>ÖVERTORNEÅ</t>
        </is>
      </c>
      <c r="G235" t="n">
        <v>3.9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27497-2025</t>
        </is>
      </c>
      <c r="B236" s="1" t="n">
        <v>45813</v>
      </c>
      <c r="C236" s="1" t="n">
        <v>45957</v>
      </c>
      <c r="D236" t="inlineStr">
        <is>
          <t>NORRBOTTENS LÄN</t>
        </is>
      </c>
      <c r="E236" t="inlineStr">
        <is>
          <t>ÖVERTORNEÅ</t>
        </is>
      </c>
      <c r="F236" t="inlineStr">
        <is>
          <t>Sveaskog</t>
        </is>
      </c>
      <c r="G236" t="n">
        <v>0.8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47019-2024</t>
        </is>
      </c>
      <c r="B237" s="1" t="n">
        <v>45586.39640046296</v>
      </c>
      <c r="C237" s="1" t="n">
        <v>45957</v>
      </c>
      <c r="D237" t="inlineStr">
        <is>
          <t>NORRBOTTENS LÄN</t>
        </is>
      </c>
      <c r="E237" t="inlineStr">
        <is>
          <t>ÖVERTORNEÅ</t>
        </is>
      </c>
      <c r="G237" t="n">
        <v>2.4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31008-2021</t>
        </is>
      </c>
      <c r="B238" s="1" t="n">
        <v>44366</v>
      </c>
      <c r="C238" s="1" t="n">
        <v>45957</v>
      </c>
      <c r="D238" t="inlineStr">
        <is>
          <t>NORRBOTTENS LÄN</t>
        </is>
      </c>
      <c r="E238" t="inlineStr">
        <is>
          <t>ÖVERTORNEÅ</t>
        </is>
      </c>
      <c r="G238" t="n">
        <v>2.1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58992-2024</t>
        </is>
      </c>
      <c r="B239" s="1" t="n">
        <v>45636</v>
      </c>
      <c r="C239" s="1" t="n">
        <v>45957</v>
      </c>
      <c r="D239" t="inlineStr">
        <is>
          <t>NORRBOTTENS LÄN</t>
        </is>
      </c>
      <c r="E239" t="inlineStr">
        <is>
          <t>ÖVERTORNEÅ</t>
        </is>
      </c>
      <c r="G239" t="n">
        <v>44.5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23259-2024</t>
        </is>
      </c>
      <c r="B240" s="1" t="n">
        <v>45453</v>
      </c>
      <c r="C240" s="1" t="n">
        <v>45957</v>
      </c>
      <c r="D240" t="inlineStr">
        <is>
          <t>NORRBOTTENS LÄN</t>
        </is>
      </c>
      <c r="E240" t="inlineStr">
        <is>
          <t>ÖVERTORNEÅ</t>
        </is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39303-2025</t>
        </is>
      </c>
      <c r="B241" s="1" t="n">
        <v>45889.44988425926</v>
      </c>
      <c r="C241" s="1" t="n">
        <v>45957</v>
      </c>
      <c r="D241" t="inlineStr">
        <is>
          <t>NORRBOTTENS LÄN</t>
        </is>
      </c>
      <c r="E241" t="inlineStr">
        <is>
          <t>ÖVERTORNEÅ</t>
        </is>
      </c>
      <c r="G241" t="n">
        <v>3.7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74228-2021</t>
        </is>
      </c>
      <c r="B242" s="1" t="n">
        <v>44553</v>
      </c>
      <c r="C242" s="1" t="n">
        <v>45957</v>
      </c>
      <c r="D242" t="inlineStr">
        <is>
          <t>NORRBOTTENS LÄN</t>
        </is>
      </c>
      <c r="E242" t="inlineStr">
        <is>
          <t>ÖVERTORNEÅ</t>
        </is>
      </c>
      <c r="G242" t="n">
        <v>27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44869-2024</t>
        </is>
      </c>
      <c r="B243" s="1" t="n">
        <v>45575.33265046297</v>
      </c>
      <c r="C243" s="1" t="n">
        <v>45957</v>
      </c>
      <c r="D243" t="inlineStr">
        <is>
          <t>NORRBOTTENS LÄN</t>
        </is>
      </c>
      <c r="E243" t="inlineStr">
        <is>
          <t>ÖVERTORNEÅ</t>
        </is>
      </c>
      <c r="G243" t="n">
        <v>2.7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20547-2025</t>
        </is>
      </c>
      <c r="B244" s="1" t="n">
        <v>45770</v>
      </c>
      <c r="C244" s="1" t="n">
        <v>45957</v>
      </c>
      <c r="D244" t="inlineStr">
        <is>
          <t>NORRBOTTENS LÄN</t>
        </is>
      </c>
      <c r="E244" t="inlineStr">
        <is>
          <t>ÖVERTORNEÅ</t>
        </is>
      </c>
      <c r="G244" t="n">
        <v>7.6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40200-2025</t>
        </is>
      </c>
      <c r="B245" s="1" t="n">
        <v>45894.6680324074</v>
      </c>
      <c r="C245" s="1" t="n">
        <v>45957</v>
      </c>
      <c r="D245" t="inlineStr">
        <is>
          <t>NORRBOTTENS LÄN</t>
        </is>
      </c>
      <c r="E245" t="inlineStr">
        <is>
          <t>ÖVERTORNEÅ</t>
        </is>
      </c>
      <c r="F245" t="inlineStr">
        <is>
          <t>Sveaskog</t>
        </is>
      </c>
      <c r="G245" t="n">
        <v>2.9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48610-2025</t>
        </is>
      </c>
      <c r="B246" s="1" t="n">
        <v>45936</v>
      </c>
      <c r="C246" s="1" t="n">
        <v>45957</v>
      </c>
      <c r="D246" t="inlineStr">
        <is>
          <t>NORRBOTTENS LÄN</t>
        </is>
      </c>
      <c r="E246" t="inlineStr">
        <is>
          <t>ÖVERTORNEÅ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11622-2025</t>
        </is>
      </c>
      <c r="B247" s="1" t="n">
        <v>45727.45553240741</v>
      </c>
      <c r="C247" s="1" t="n">
        <v>45957</v>
      </c>
      <c r="D247" t="inlineStr">
        <is>
          <t>NORRBOTTENS LÄN</t>
        </is>
      </c>
      <c r="E247" t="inlineStr">
        <is>
          <t>ÖVERTORNEÅ</t>
        </is>
      </c>
      <c r="G247" t="n">
        <v>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40198-2025</t>
        </is>
      </c>
      <c r="B248" s="1" t="n">
        <v>45894.66540509259</v>
      </c>
      <c r="C248" s="1" t="n">
        <v>45957</v>
      </c>
      <c r="D248" t="inlineStr">
        <is>
          <t>NORRBOTTENS LÄN</t>
        </is>
      </c>
      <c r="E248" t="inlineStr">
        <is>
          <t>ÖVERTORNEÅ</t>
        </is>
      </c>
      <c r="F248" t="inlineStr">
        <is>
          <t>Sveaskog</t>
        </is>
      </c>
      <c r="G248" t="n">
        <v>1.8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40274-2024</t>
        </is>
      </c>
      <c r="B249" s="1" t="n">
        <v>45554</v>
      </c>
      <c r="C249" s="1" t="n">
        <v>45957</v>
      </c>
      <c r="D249" t="inlineStr">
        <is>
          <t>NORRBOTTENS LÄN</t>
        </is>
      </c>
      <c r="E249" t="inlineStr">
        <is>
          <t>ÖVERTORNEÅ</t>
        </is>
      </c>
      <c r="G249" t="n">
        <v>5.4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48691-2025</t>
        </is>
      </c>
      <c r="B250" s="1" t="n">
        <v>45936.61145833333</v>
      </c>
      <c r="C250" s="1" t="n">
        <v>45957</v>
      </c>
      <c r="D250" t="inlineStr">
        <is>
          <t>NORRBOTTENS LÄN</t>
        </is>
      </c>
      <c r="E250" t="inlineStr">
        <is>
          <t>ÖVERTORNEÅ</t>
        </is>
      </c>
      <c r="F250" t="inlineStr">
        <is>
          <t>Sveaskog</t>
        </is>
      </c>
      <c r="G250" t="n">
        <v>7.8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43487-2021</t>
        </is>
      </c>
      <c r="B251" s="1" t="n">
        <v>44432.92236111111</v>
      </c>
      <c r="C251" s="1" t="n">
        <v>45957</v>
      </c>
      <c r="D251" t="inlineStr">
        <is>
          <t>NORRBOTTENS LÄN</t>
        </is>
      </c>
      <c r="E251" t="inlineStr">
        <is>
          <t>ÖVERTORNEÅ</t>
        </is>
      </c>
      <c r="G251" t="n">
        <v>22.5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40085-2025</t>
        </is>
      </c>
      <c r="B252" s="1" t="n">
        <v>45894.47200231482</v>
      </c>
      <c r="C252" s="1" t="n">
        <v>45957</v>
      </c>
      <c r="D252" t="inlineStr">
        <is>
          <t>NORRBOTTENS LÄN</t>
        </is>
      </c>
      <c r="E252" t="inlineStr">
        <is>
          <t>ÖVERTORNEÅ</t>
        </is>
      </c>
      <c r="G252" t="n">
        <v>1.2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40089-2025</t>
        </is>
      </c>
      <c r="B253" s="1" t="n">
        <v>45894.47665509259</v>
      </c>
      <c r="C253" s="1" t="n">
        <v>45957</v>
      </c>
      <c r="D253" t="inlineStr">
        <is>
          <t>NORRBOTTENS LÄN</t>
        </is>
      </c>
      <c r="E253" t="inlineStr">
        <is>
          <t>ÖVERTORNEÅ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4012-2022</t>
        </is>
      </c>
      <c r="B254" s="1" t="n">
        <v>44587</v>
      </c>
      <c r="C254" s="1" t="n">
        <v>45957</v>
      </c>
      <c r="D254" t="inlineStr">
        <is>
          <t>NORRBOTTENS LÄN</t>
        </is>
      </c>
      <c r="E254" t="inlineStr">
        <is>
          <t>ÖVERTORNEÅ</t>
        </is>
      </c>
      <c r="F254" t="inlineStr">
        <is>
          <t>Kommuner</t>
        </is>
      </c>
      <c r="G254" t="n">
        <v>1.1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34992-2023</t>
        </is>
      </c>
      <c r="B255" s="1" t="n">
        <v>45142.92356481482</v>
      </c>
      <c r="C255" s="1" t="n">
        <v>45957</v>
      </c>
      <c r="D255" t="inlineStr">
        <is>
          <t>NORRBOTTENS LÄN</t>
        </is>
      </c>
      <c r="E255" t="inlineStr">
        <is>
          <t>ÖVERTORNEÅ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49362-2025</t>
        </is>
      </c>
      <c r="B256" s="1" t="n">
        <v>45938.61908564815</v>
      </c>
      <c r="C256" s="1" t="n">
        <v>45957</v>
      </c>
      <c r="D256" t="inlineStr">
        <is>
          <t>NORRBOTTENS LÄN</t>
        </is>
      </c>
      <c r="E256" t="inlineStr">
        <is>
          <t>ÖVERTORNEÅ</t>
        </is>
      </c>
      <c r="G256" t="n">
        <v>1.6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41698-2024</t>
        </is>
      </c>
      <c r="B257" s="1" t="n">
        <v>45560.68814814815</v>
      </c>
      <c r="C257" s="1" t="n">
        <v>45957</v>
      </c>
      <c r="D257" t="inlineStr">
        <is>
          <t>NORRBOTTENS LÄN</t>
        </is>
      </c>
      <c r="E257" t="inlineStr">
        <is>
          <t>ÖVERTORNEÅ</t>
        </is>
      </c>
      <c r="F257" t="inlineStr">
        <is>
          <t>Sveaskog</t>
        </is>
      </c>
      <c r="G257" t="n">
        <v>16.4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29906-2025</t>
        </is>
      </c>
      <c r="B258" s="1" t="n">
        <v>45826.3965625</v>
      </c>
      <c r="C258" s="1" t="n">
        <v>45957</v>
      </c>
      <c r="D258" t="inlineStr">
        <is>
          <t>NORRBOTTENS LÄN</t>
        </is>
      </c>
      <c r="E258" t="inlineStr">
        <is>
          <t>ÖVERTORNEÅ</t>
        </is>
      </c>
      <c r="G258" t="n">
        <v>6.6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29907-2025</t>
        </is>
      </c>
      <c r="B259" s="1" t="n">
        <v>45826.40111111111</v>
      </c>
      <c r="C259" s="1" t="n">
        <v>45957</v>
      </c>
      <c r="D259" t="inlineStr">
        <is>
          <t>NORRBOTTENS LÄN</t>
        </is>
      </c>
      <c r="E259" t="inlineStr">
        <is>
          <t>ÖVERTORNEÅ</t>
        </is>
      </c>
      <c r="G259" t="n">
        <v>0.5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24656-2024</t>
        </is>
      </c>
      <c r="B260" s="1" t="n">
        <v>45460</v>
      </c>
      <c r="C260" s="1" t="n">
        <v>45957</v>
      </c>
      <c r="D260" t="inlineStr">
        <is>
          <t>NORRBOTTENS LÄN</t>
        </is>
      </c>
      <c r="E260" t="inlineStr">
        <is>
          <t>ÖVERTORNEÅ</t>
        </is>
      </c>
      <c r="F260" t="inlineStr">
        <is>
          <t>Sveaskog</t>
        </is>
      </c>
      <c r="G260" t="n">
        <v>16.9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39141-2024</t>
        </is>
      </c>
      <c r="B261" s="1" t="n">
        <v>45548.61486111111</v>
      </c>
      <c r="C261" s="1" t="n">
        <v>45957</v>
      </c>
      <c r="D261" t="inlineStr">
        <is>
          <t>NORRBOTTENS LÄN</t>
        </is>
      </c>
      <c r="E261" t="inlineStr">
        <is>
          <t>ÖVERTORNEÅ</t>
        </is>
      </c>
      <c r="F261" t="inlineStr">
        <is>
          <t>Sveaskog</t>
        </is>
      </c>
      <c r="G261" t="n">
        <v>2.1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55545-2024</t>
        </is>
      </c>
      <c r="B262" s="1" t="n">
        <v>45622.50797453704</v>
      </c>
      <c r="C262" s="1" t="n">
        <v>45957</v>
      </c>
      <c r="D262" t="inlineStr">
        <is>
          <t>NORRBOTTENS LÄN</t>
        </is>
      </c>
      <c r="E262" t="inlineStr">
        <is>
          <t>ÖVERTORNEÅ</t>
        </is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14826-2024</t>
        </is>
      </c>
      <c r="B263" s="1" t="n">
        <v>45398.34453703704</v>
      </c>
      <c r="C263" s="1" t="n">
        <v>45957</v>
      </c>
      <c r="D263" t="inlineStr">
        <is>
          <t>NORRBOTTENS LÄN</t>
        </is>
      </c>
      <c r="E263" t="inlineStr">
        <is>
          <t>ÖVERTORNEÅ</t>
        </is>
      </c>
      <c r="F263" t="inlineStr">
        <is>
          <t>Sveaskog</t>
        </is>
      </c>
      <c r="G263" t="n">
        <v>32.7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47475-2023</t>
        </is>
      </c>
      <c r="B264" s="1" t="n">
        <v>45202</v>
      </c>
      <c r="C264" s="1" t="n">
        <v>45957</v>
      </c>
      <c r="D264" t="inlineStr">
        <is>
          <t>NORRBOTTENS LÄN</t>
        </is>
      </c>
      <c r="E264" t="inlineStr">
        <is>
          <t>ÖVERTORNEÅ</t>
        </is>
      </c>
      <c r="G264" t="n">
        <v>1.6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50807-2023</t>
        </is>
      </c>
      <c r="B265" s="1" t="n">
        <v>45217</v>
      </c>
      <c r="C265" s="1" t="n">
        <v>45957</v>
      </c>
      <c r="D265" t="inlineStr">
        <is>
          <t>NORRBOTTENS LÄN</t>
        </is>
      </c>
      <c r="E265" t="inlineStr">
        <is>
          <t>ÖVERTORNEÅ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30823-2025</t>
        </is>
      </c>
      <c r="B266" s="1" t="n">
        <v>45831.66894675926</v>
      </c>
      <c r="C266" s="1" t="n">
        <v>45957</v>
      </c>
      <c r="D266" t="inlineStr">
        <is>
          <t>NORRBOTTENS LÄN</t>
        </is>
      </c>
      <c r="E266" t="inlineStr">
        <is>
          <t>ÖVERTORNEÅ</t>
        </is>
      </c>
      <c r="F266" t="inlineStr">
        <is>
          <t>Sveaskog</t>
        </is>
      </c>
      <c r="G266" t="n">
        <v>1.4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31774-2022</t>
        </is>
      </c>
      <c r="B267" s="1" t="n">
        <v>44776</v>
      </c>
      <c r="C267" s="1" t="n">
        <v>45957</v>
      </c>
      <c r="D267" t="inlineStr">
        <is>
          <t>NORRBOTTENS LÄN</t>
        </is>
      </c>
      <c r="E267" t="inlineStr">
        <is>
          <t>ÖVERTORNEÅ</t>
        </is>
      </c>
      <c r="G267" t="n">
        <v>2.2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30780-2025</t>
        </is>
      </c>
      <c r="B268" s="1" t="n">
        <v>45831.62239583334</v>
      </c>
      <c r="C268" s="1" t="n">
        <v>45957</v>
      </c>
      <c r="D268" t="inlineStr">
        <is>
          <t>NORRBOTTENS LÄN</t>
        </is>
      </c>
      <c r="E268" t="inlineStr">
        <is>
          <t>ÖVERTORNEÅ</t>
        </is>
      </c>
      <c r="F268" t="inlineStr">
        <is>
          <t>Sveaskog</t>
        </is>
      </c>
      <c r="G268" t="n">
        <v>4.3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41186-2025</t>
        </is>
      </c>
      <c r="B269" s="1" t="n">
        <v>45898</v>
      </c>
      <c r="C269" s="1" t="n">
        <v>45957</v>
      </c>
      <c r="D269" t="inlineStr">
        <is>
          <t>NORRBOTTENS LÄN</t>
        </is>
      </c>
      <c r="E269" t="inlineStr">
        <is>
          <t>ÖVERTORNEÅ</t>
        </is>
      </c>
      <c r="G269" t="n">
        <v>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41203-2025</t>
        </is>
      </c>
      <c r="B270" s="1" t="n">
        <v>45898</v>
      </c>
      <c r="C270" s="1" t="n">
        <v>45957</v>
      </c>
      <c r="D270" t="inlineStr">
        <is>
          <t>NORRBOTTENS LÄN</t>
        </is>
      </c>
      <c r="E270" t="inlineStr">
        <is>
          <t>ÖVERTORNEÅ</t>
        </is>
      </c>
      <c r="G270" t="n">
        <v>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49744-2025</t>
        </is>
      </c>
      <c r="B271" s="1" t="n">
        <v>45940</v>
      </c>
      <c r="C271" s="1" t="n">
        <v>45957</v>
      </c>
      <c r="D271" t="inlineStr">
        <is>
          <t>NORRBOTTENS LÄN</t>
        </is>
      </c>
      <c r="E271" t="inlineStr">
        <is>
          <t>ÖVERTORNEÅ</t>
        </is>
      </c>
      <c r="F271" t="inlineStr">
        <is>
          <t>Sveaskog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47909-2025</t>
        </is>
      </c>
      <c r="B272" s="1" t="n">
        <v>45932.51157407407</v>
      </c>
      <c r="C272" s="1" t="n">
        <v>45957</v>
      </c>
      <c r="D272" t="inlineStr">
        <is>
          <t>NORRBOTTENS LÄN</t>
        </is>
      </c>
      <c r="E272" t="inlineStr">
        <is>
          <t>ÖVERTORNEÅ</t>
        </is>
      </c>
      <c r="F272" t="inlineStr">
        <is>
          <t>Sveaskog</t>
        </is>
      </c>
      <c r="G272" t="n">
        <v>2.7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47912-2025</t>
        </is>
      </c>
      <c r="B273" s="1" t="n">
        <v>45932.51309027777</v>
      </c>
      <c r="C273" s="1" t="n">
        <v>45957</v>
      </c>
      <c r="D273" t="inlineStr">
        <is>
          <t>NORRBOTTENS LÄN</t>
        </is>
      </c>
      <c r="E273" t="inlineStr">
        <is>
          <t>ÖVERTORNEÅ</t>
        </is>
      </c>
      <c r="F273" t="inlineStr">
        <is>
          <t>Sveaskog</t>
        </is>
      </c>
      <c r="G273" t="n">
        <v>2.6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16112-2021</t>
        </is>
      </c>
      <c r="B274" s="1" t="n">
        <v>44291</v>
      </c>
      <c r="C274" s="1" t="n">
        <v>45957</v>
      </c>
      <c r="D274" t="inlineStr">
        <is>
          <t>NORRBOTTENS LÄN</t>
        </is>
      </c>
      <c r="E274" t="inlineStr">
        <is>
          <t>ÖVERTORNEÅ</t>
        </is>
      </c>
      <c r="G274" t="n">
        <v>3.2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46024-2021</t>
        </is>
      </c>
      <c r="B275" s="1" t="n">
        <v>44441</v>
      </c>
      <c r="C275" s="1" t="n">
        <v>45957</v>
      </c>
      <c r="D275" t="inlineStr">
        <is>
          <t>NORRBOTTENS LÄN</t>
        </is>
      </c>
      <c r="E275" t="inlineStr">
        <is>
          <t>ÖVERTORNEÅ</t>
        </is>
      </c>
      <c r="G275" t="n">
        <v>2.7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5095-2025</t>
        </is>
      </c>
      <c r="B276" s="1" t="n">
        <v>45691</v>
      </c>
      <c r="C276" s="1" t="n">
        <v>45957</v>
      </c>
      <c r="D276" t="inlineStr">
        <is>
          <t>NORRBOTTENS LÄN</t>
        </is>
      </c>
      <c r="E276" t="inlineStr">
        <is>
          <t>ÖVERTORNEÅ</t>
        </is>
      </c>
      <c r="G276" t="n">
        <v>1.2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5142-2025</t>
        </is>
      </c>
      <c r="B277" s="1" t="n">
        <v>45691.58537037037</v>
      </c>
      <c r="C277" s="1" t="n">
        <v>45957</v>
      </c>
      <c r="D277" t="inlineStr">
        <is>
          <t>NORRBOTTENS LÄN</t>
        </is>
      </c>
      <c r="E277" t="inlineStr">
        <is>
          <t>ÖVERTORNEÅ</t>
        </is>
      </c>
      <c r="G277" t="n">
        <v>4.4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31773-2025</t>
        </is>
      </c>
      <c r="B278" s="1" t="n">
        <v>45834.51092592593</v>
      </c>
      <c r="C278" s="1" t="n">
        <v>45957</v>
      </c>
      <c r="D278" t="inlineStr">
        <is>
          <t>NORRBOTTENS LÄN</t>
        </is>
      </c>
      <c r="E278" t="inlineStr">
        <is>
          <t>ÖVERTORNEÅ</t>
        </is>
      </c>
      <c r="G278" t="n">
        <v>2.2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40807-2025</t>
        </is>
      </c>
      <c r="B279" s="1" t="n">
        <v>45897.46915509259</v>
      </c>
      <c r="C279" s="1" t="n">
        <v>45957</v>
      </c>
      <c r="D279" t="inlineStr">
        <is>
          <t>NORRBOTTENS LÄN</t>
        </is>
      </c>
      <c r="E279" t="inlineStr">
        <is>
          <t>ÖVERTORNEÅ</t>
        </is>
      </c>
      <c r="G279" t="n">
        <v>17.6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32144-2025</t>
        </is>
      </c>
      <c r="B280" s="1" t="n">
        <v>45835.52673611111</v>
      </c>
      <c r="C280" s="1" t="n">
        <v>45957</v>
      </c>
      <c r="D280" t="inlineStr">
        <is>
          <t>NORRBOTTENS LÄN</t>
        </is>
      </c>
      <c r="E280" t="inlineStr">
        <is>
          <t>ÖVERTORNEÅ</t>
        </is>
      </c>
      <c r="F280" t="inlineStr">
        <is>
          <t>Sveaskog</t>
        </is>
      </c>
      <c r="G280" t="n">
        <v>4.3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20173-2025</t>
        </is>
      </c>
      <c r="B281" s="1" t="n">
        <v>45772</v>
      </c>
      <c r="C281" s="1" t="n">
        <v>45957</v>
      </c>
      <c r="D281" t="inlineStr">
        <is>
          <t>NORRBOTTENS LÄN</t>
        </is>
      </c>
      <c r="E281" t="inlineStr">
        <is>
          <t>ÖVERTORNEÅ</t>
        </is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32576-2025</t>
        </is>
      </c>
      <c r="B282" s="1" t="n">
        <v>45838</v>
      </c>
      <c r="C282" s="1" t="n">
        <v>45957</v>
      </c>
      <c r="D282" t="inlineStr">
        <is>
          <t>NORRBOTTENS LÄN</t>
        </is>
      </c>
      <c r="E282" t="inlineStr">
        <is>
          <t>ÖVERTORNEÅ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8476-2024</t>
        </is>
      </c>
      <c r="B283" s="1" t="n">
        <v>45351</v>
      </c>
      <c r="C283" s="1" t="n">
        <v>45957</v>
      </c>
      <c r="D283" t="inlineStr">
        <is>
          <t>NORRBOTTENS LÄN</t>
        </is>
      </c>
      <c r="E283" t="inlineStr">
        <is>
          <t>ÖVERTORNEÅ</t>
        </is>
      </c>
      <c r="G283" t="n">
        <v>1.4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47914-2025</t>
        </is>
      </c>
      <c r="B284" s="1" t="n">
        <v>45932.51431712963</v>
      </c>
      <c r="C284" s="1" t="n">
        <v>45957</v>
      </c>
      <c r="D284" t="inlineStr">
        <is>
          <t>NORRBOTTENS LÄN</t>
        </is>
      </c>
      <c r="E284" t="inlineStr">
        <is>
          <t>ÖVERTORNEÅ</t>
        </is>
      </c>
      <c r="F284" t="inlineStr">
        <is>
          <t>Sveaskog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32156-2025</t>
        </is>
      </c>
      <c r="B285" s="1" t="n">
        <v>45835.53508101852</v>
      </c>
      <c r="C285" s="1" t="n">
        <v>45957</v>
      </c>
      <c r="D285" t="inlineStr">
        <is>
          <t>NORRBOTTENS LÄN</t>
        </is>
      </c>
      <c r="E285" t="inlineStr">
        <is>
          <t>ÖVERTORNEÅ</t>
        </is>
      </c>
      <c r="F285" t="inlineStr">
        <is>
          <t>Sveaskog</t>
        </is>
      </c>
      <c r="G285" t="n">
        <v>0.8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60515-2022</t>
        </is>
      </c>
      <c r="B286" s="1" t="n">
        <v>44911.45668981481</v>
      </c>
      <c r="C286" s="1" t="n">
        <v>45957</v>
      </c>
      <c r="D286" t="inlineStr">
        <is>
          <t>NORRBOTTENS LÄN</t>
        </is>
      </c>
      <c r="E286" t="inlineStr">
        <is>
          <t>ÖVERTORNEÅ</t>
        </is>
      </c>
      <c r="G286" t="n">
        <v>7.1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50184-2025</t>
        </is>
      </c>
      <c r="B287" s="1" t="n">
        <v>45943.61587962963</v>
      </c>
      <c r="C287" s="1" t="n">
        <v>45957</v>
      </c>
      <c r="D287" t="inlineStr">
        <is>
          <t>NORRBOTTENS LÄN</t>
        </is>
      </c>
      <c r="E287" t="inlineStr">
        <is>
          <t>ÖVERTORNEÅ</t>
        </is>
      </c>
      <c r="G287" t="n">
        <v>1.3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56734-2024</t>
        </is>
      </c>
      <c r="B288" s="1" t="n">
        <v>45628</v>
      </c>
      <c r="C288" s="1" t="n">
        <v>45957</v>
      </c>
      <c r="D288" t="inlineStr">
        <is>
          <t>NORRBOTTENS LÄN</t>
        </is>
      </c>
      <c r="E288" t="inlineStr">
        <is>
          <t>ÖVERTORNEÅ</t>
        </is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41778-2025</t>
        </is>
      </c>
      <c r="B289" s="1" t="n">
        <v>45902.57563657407</v>
      </c>
      <c r="C289" s="1" t="n">
        <v>45957</v>
      </c>
      <c r="D289" t="inlineStr">
        <is>
          <t>NORRBOTTENS LÄN</t>
        </is>
      </c>
      <c r="E289" t="inlineStr">
        <is>
          <t>ÖVERTORNEÅ</t>
        </is>
      </c>
      <c r="G289" t="n">
        <v>1.4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55245-2024</t>
        </is>
      </c>
      <c r="B290" s="1" t="n">
        <v>45621.59041666667</v>
      </c>
      <c r="C290" s="1" t="n">
        <v>45957</v>
      </c>
      <c r="D290" t="inlineStr">
        <is>
          <t>NORRBOTTENS LÄN</t>
        </is>
      </c>
      <c r="E290" t="inlineStr">
        <is>
          <t>ÖVERTORNEÅ</t>
        </is>
      </c>
      <c r="G290" t="n">
        <v>1.4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41329-2025</t>
        </is>
      </c>
      <c r="B291" s="1" t="n">
        <v>45899</v>
      </c>
      <c r="C291" s="1" t="n">
        <v>45957</v>
      </c>
      <c r="D291" t="inlineStr">
        <is>
          <t>NORRBOTTENS LÄN</t>
        </is>
      </c>
      <c r="E291" t="inlineStr">
        <is>
          <t>ÖVERTORNEÅ</t>
        </is>
      </c>
      <c r="F291" t="inlineStr">
        <is>
          <t>Sveaskog</t>
        </is>
      </c>
      <c r="G291" t="n">
        <v>6.1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55455-2024</t>
        </is>
      </c>
      <c r="B292" s="1" t="n">
        <v>45622.42421296296</v>
      </c>
      <c r="C292" s="1" t="n">
        <v>45957</v>
      </c>
      <c r="D292" t="inlineStr">
        <is>
          <t>NORRBOTTENS LÄN</t>
        </is>
      </c>
      <c r="E292" t="inlineStr">
        <is>
          <t>ÖVERTORNEÅ</t>
        </is>
      </c>
      <c r="G292" t="n">
        <v>2.9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19401-2021</t>
        </is>
      </c>
      <c r="B293" s="1" t="n">
        <v>44309.91943287037</v>
      </c>
      <c r="C293" s="1" t="n">
        <v>45957</v>
      </c>
      <c r="D293" t="inlineStr">
        <is>
          <t>NORRBOTTENS LÄN</t>
        </is>
      </c>
      <c r="E293" t="inlineStr">
        <is>
          <t>ÖVERTORNEÅ</t>
        </is>
      </c>
      <c r="G293" t="n">
        <v>3.7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51274-2024</t>
        </is>
      </c>
      <c r="B294" s="1" t="n">
        <v>45602</v>
      </c>
      <c r="C294" s="1" t="n">
        <v>45957</v>
      </c>
      <c r="D294" t="inlineStr">
        <is>
          <t>NORRBOTTENS LÄN</t>
        </is>
      </c>
      <c r="E294" t="inlineStr">
        <is>
          <t>ÖVERTORNEÅ</t>
        </is>
      </c>
      <c r="G294" t="n">
        <v>15.2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61782-2022</t>
        </is>
      </c>
      <c r="B295" s="1" t="n">
        <v>44917</v>
      </c>
      <c r="C295" s="1" t="n">
        <v>45957</v>
      </c>
      <c r="D295" t="inlineStr">
        <is>
          <t>NORRBOTTENS LÄN</t>
        </is>
      </c>
      <c r="E295" t="inlineStr">
        <is>
          <t>ÖVERTORNEÅ</t>
        </is>
      </c>
      <c r="G295" t="n">
        <v>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11831-2022</t>
        </is>
      </c>
      <c r="B296" s="1" t="n">
        <v>44634</v>
      </c>
      <c r="C296" s="1" t="n">
        <v>45957</v>
      </c>
      <c r="D296" t="inlineStr">
        <is>
          <t>NORRBOTTENS LÄN</t>
        </is>
      </c>
      <c r="E296" t="inlineStr">
        <is>
          <t>ÖVERTORNEÅ</t>
        </is>
      </c>
      <c r="G296" t="n">
        <v>2.7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4512-2022</t>
        </is>
      </c>
      <c r="B297" s="1" t="n">
        <v>44589.92039351852</v>
      </c>
      <c r="C297" s="1" t="n">
        <v>45957</v>
      </c>
      <c r="D297" t="inlineStr">
        <is>
          <t>NORRBOTTENS LÄN</t>
        </is>
      </c>
      <c r="E297" t="inlineStr">
        <is>
          <t>ÖVERTORNEÅ</t>
        </is>
      </c>
      <c r="G297" t="n">
        <v>0.7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41336-2025</t>
        </is>
      </c>
      <c r="B298" s="1" t="n">
        <v>45899.37251157407</v>
      </c>
      <c r="C298" s="1" t="n">
        <v>45957</v>
      </c>
      <c r="D298" t="inlineStr">
        <is>
          <t>NORRBOTTENS LÄN</t>
        </is>
      </c>
      <c r="E298" t="inlineStr">
        <is>
          <t>ÖVERTORNEÅ</t>
        </is>
      </c>
      <c r="F298" t="inlineStr">
        <is>
          <t>Sveaskog</t>
        </is>
      </c>
      <c r="G298" t="n">
        <v>7.5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46644-2023</t>
        </is>
      </c>
      <c r="B299" s="1" t="n">
        <v>45194</v>
      </c>
      <c r="C299" s="1" t="n">
        <v>45957</v>
      </c>
      <c r="D299" t="inlineStr">
        <is>
          <t>NORRBOTTENS LÄN</t>
        </is>
      </c>
      <c r="E299" t="inlineStr">
        <is>
          <t>ÖVERTORNEÅ</t>
        </is>
      </c>
      <c r="G299" t="n">
        <v>5.3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41337-2025</t>
        </is>
      </c>
      <c r="B300" s="1" t="n">
        <v>45899.37400462963</v>
      </c>
      <c r="C300" s="1" t="n">
        <v>45957</v>
      </c>
      <c r="D300" t="inlineStr">
        <is>
          <t>NORRBOTTENS LÄN</t>
        </is>
      </c>
      <c r="E300" t="inlineStr">
        <is>
          <t>ÖVERTORNEÅ</t>
        </is>
      </c>
      <c r="F300" t="inlineStr">
        <is>
          <t>Sveaskog</t>
        </is>
      </c>
      <c r="G300" t="n">
        <v>10.6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16452-2024</t>
        </is>
      </c>
      <c r="B301" s="1" t="n">
        <v>45407.97059027778</v>
      </c>
      <c r="C301" s="1" t="n">
        <v>45957</v>
      </c>
      <c r="D301" t="inlineStr">
        <is>
          <t>NORRBOTTENS LÄN</t>
        </is>
      </c>
      <c r="E301" t="inlineStr">
        <is>
          <t>ÖVERTORNEÅ</t>
        </is>
      </c>
      <c r="G301" t="n">
        <v>3.7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60462-2024</t>
        </is>
      </c>
      <c r="B302" s="1" t="n">
        <v>45643</v>
      </c>
      <c r="C302" s="1" t="n">
        <v>45957</v>
      </c>
      <c r="D302" t="inlineStr">
        <is>
          <t>NORRBOTTENS LÄN</t>
        </is>
      </c>
      <c r="E302" t="inlineStr">
        <is>
          <t>ÖVERTORNEÅ</t>
        </is>
      </c>
      <c r="G302" t="n">
        <v>1.9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58096-2024</t>
        </is>
      </c>
      <c r="B303" s="1" t="n">
        <v>45632.36008101852</v>
      </c>
      <c r="C303" s="1" t="n">
        <v>45957</v>
      </c>
      <c r="D303" t="inlineStr">
        <is>
          <t>NORRBOTTENS LÄN</t>
        </is>
      </c>
      <c r="E303" t="inlineStr">
        <is>
          <t>ÖVERTORNEÅ</t>
        </is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32681-2024</t>
        </is>
      </c>
      <c r="B304" s="1" t="n">
        <v>45515</v>
      </c>
      <c r="C304" s="1" t="n">
        <v>45957</v>
      </c>
      <c r="D304" t="inlineStr">
        <is>
          <t>NORRBOTTENS LÄN</t>
        </is>
      </c>
      <c r="E304" t="inlineStr">
        <is>
          <t>ÖVERTORNEÅ</t>
        </is>
      </c>
      <c r="G304" t="n">
        <v>8.4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50938-2025</t>
        </is>
      </c>
      <c r="B305" s="1" t="n">
        <v>45946.70085648148</v>
      </c>
      <c r="C305" s="1" t="n">
        <v>45957</v>
      </c>
      <c r="D305" t="inlineStr">
        <is>
          <t>NORRBOTTENS LÄN</t>
        </is>
      </c>
      <c r="E305" t="inlineStr">
        <is>
          <t>ÖVERTORNEÅ</t>
        </is>
      </c>
      <c r="G305" t="n">
        <v>8.699999999999999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34798-2025</t>
        </is>
      </c>
      <c r="B306" s="1" t="n">
        <v>45848</v>
      </c>
      <c r="C306" s="1" t="n">
        <v>45957</v>
      </c>
      <c r="D306" t="inlineStr">
        <is>
          <t>NORRBOTTENS LÄN</t>
        </is>
      </c>
      <c r="E306" t="inlineStr">
        <is>
          <t>ÖVERTORNEÅ</t>
        </is>
      </c>
      <c r="G306" t="n">
        <v>3.2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34539-2025</t>
        </is>
      </c>
      <c r="B307" s="1" t="n">
        <v>45847.53157407408</v>
      </c>
      <c r="C307" s="1" t="n">
        <v>45957</v>
      </c>
      <c r="D307" t="inlineStr">
        <is>
          <t>NORRBOTTENS LÄN</t>
        </is>
      </c>
      <c r="E307" t="inlineStr">
        <is>
          <t>ÖVERTORNEÅ</t>
        </is>
      </c>
      <c r="G307" t="n">
        <v>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45261-2025</t>
        </is>
      </c>
      <c r="B308" s="1" t="n">
        <v>45919</v>
      </c>
      <c r="C308" s="1" t="n">
        <v>45957</v>
      </c>
      <c r="D308" t="inlineStr">
        <is>
          <t>NORRBOTTENS LÄN</t>
        </is>
      </c>
      <c r="E308" t="inlineStr">
        <is>
          <t>ÖVERTORNEÅ</t>
        </is>
      </c>
      <c r="F308" t="inlineStr">
        <is>
          <t>Sveaskog</t>
        </is>
      </c>
      <c r="G308" t="n">
        <v>1.7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34801-2025</t>
        </is>
      </c>
      <c r="B309" s="1" t="n">
        <v>45848.91371527778</v>
      </c>
      <c r="C309" s="1" t="n">
        <v>45957</v>
      </c>
      <c r="D309" t="inlineStr">
        <is>
          <t>NORRBOTTENS LÄN</t>
        </is>
      </c>
      <c r="E309" t="inlineStr">
        <is>
          <t>ÖVERTORNEÅ</t>
        </is>
      </c>
      <c r="G309" t="n">
        <v>1.3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34842-2025</t>
        </is>
      </c>
      <c r="B310" s="1" t="n">
        <v>45849.40664351852</v>
      </c>
      <c r="C310" s="1" t="n">
        <v>45957</v>
      </c>
      <c r="D310" t="inlineStr">
        <is>
          <t>NORRBOTTENS LÄN</t>
        </is>
      </c>
      <c r="E310" t="inlineStr">
        <is>
          <t>ÖVERTORNEÅ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34799-2025</t>
        </is>
      </c>
      <c r="B311" s="1" t="n">
        <v>45848.90603009259</v>
      </c>
      <c r="C311" s="1" t="n">
        <v>45957</v>
      </c>
      <c r="D311" t="inlineStr">
        <is>
          <t>NORRBOTTENS LÄN</t>
        </is>
      </c>
      <c r="E311" t="inlineStr">
        <is>
          <t>ÖVERTORNEÅ</t>
        </is>
      </c>
      <c r="G311" t="n">
        <v>1.4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51000-2025</t>
        </is>
      </c>
      <c r="B312" s="1" t="n">
        <v>45947.35893518518</v>
      </c>
      <c r="C312" s="1" t="n">
        <v>45957</v>
      </c>
      <c r="D312" t="inlineStr">
        <is>
          <t>NORRBOTTENS LÄN</t>
        </is>
      </c>
      <c r="E312" t="inlineStr">
        <is>
          <t>ÖVERTORNEÅ</t>
        </is>
      </c>
      <c r="F312" t="inlineStr">
        <is>
          <t>Sveaskog</t>
        </is>
      </c>
      <c r="G312" t="n">
        <v>5.1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50236-2025</t>
        </is>
      </c>
      <c r="B313" s="1" t="n">
        <v>45943.76771990741</v>
      </c>
      <c r="C313" s="1" t="n">
        <v>45957</v>
      </c>
      <c r="D313" t="inlineStr">
        <is>
          <t>NORRBOTTENS LÄN</t>
        </is>
      </c>
      <c r="E313" t="inlineStr">
        <is>
          <t>ÖVERTORNEÅ</t>
        </is>
      </c>
      <c r="G313" t="n">
        <v>1.5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24647-2024</t>
        </is>
      </c>
      <c r="B314" s="1" t="n">
        <v>45460</v>
      </c>
      <c r="C314" s="1" t="n">
        <v>45957</v>
      </c>
      <c r="D314" t="inlineStr">
        <is>
          <t>NORRBOTTENS LÄN</t>
        </is>
      </c>
      <c r="E314" t="inlineStr">
        <is>
          <t>ÖVERTORNEÅ</t>
        </is>
      </c>
      <c r="F314" t="inlineStr">
        <is>
          <t>Sveaskog</t>
        </is>
      </c>
      <c r="G314" t="n">
        <v>1.1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1319-2025</t>
        </is>
      </c>
      <c r="B315" s="1" t="n">
        <v>45667</v>
      </c>
      <c r="C315" s="1" t="n">
        <v>45957</v>
      </c>
      <c r="D315" t="inlineStr">
        <is>
          <t>NORRBOTTENS LÄN</t>
        </is>
      </c>
      <c r="E315" t="inlineStr">
        <is>
          <t>ÖVERTORNEÅ</t>
        </is>
      </c>
      <c r="G315" t="n">
        <v>5.5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42908-2025</t>
        </is>
      </c>
      <c r="B316" s="1" t="n">
        <v>45908.6902662037</v>
      </c>
      <c r="C316" s="1" t="n">
        <v>45957</v>
      </c>
      <c r="D316" t="inlineStr">
        <is>
          <t>NORRBOTTENS LÄN</t>
        </is>
      </c>
      <c r="E316" t="inlineStr">
        <is>
          <t>ÖVERTORNEÅ</t>
        </is>
      </c>
      <c r="G316" t="n">
        <v>4.6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35588-2025</t>
        </is>
      </c>
      <c r="B317" s="1" t="n">
        <v>45857.60824074074</v>
      </c>
      <c r="C317" s="1" t="n">
        <v>45957</v>
      </c>
      <c r="D317" t="inlineStr">
        <is>
          <t>NORRBOTTENS LÄN</t>
        </is>
      </c>
      <c r="E317" t="inlineStr">
        <is>
          <t>ÖVERTORNEÅ</t>
        </is>
      </c>
      <c r="G317" t="n">
        <v>5.7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32741-2024</t>
        </is>
      </c>
      <c r="B318" s="1" t="n">
        <v>45516.43961805556</v>
      </c>
      <c r="C318" s="1" t="n">
        <v>45957</v>
      </c>
      <c r="D318" t="inlineStr">
        <is>
          <t>NORRBOTTENS LÄN</t>
        </is>
      </c>
      <c r="E318" t="inlineStr">
        <is>
          <t>ÖVERTORNEÅ</t>
        </is>
      </c>
      <c r="G318" t="n">
        <v>2.5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41779-2025</t>
        </is>
      </c>
      <c r="B319" s="1" t="n">
        <v>45902.5756712963</v>
      </c>
      <c r="C319" s="1" t="n">
        <v>45957</v>
      </c>
      <c r="D319" t="inlineStr">
        <is>
          <t>NORRBOTTENS LÄN</t>
        </is>
      </c>
      <c r="E319" t="inlineStr">
        <is>
          <t>ÖVERTORNEÅ</t>
        </is>
      </c>
      <c r="G319" t="n">
        <v>3.3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19051-2024</t>
        </is>
      </c>
      <c r="B320" s="1" t="n">
        <v>45427</v>
      </c>
      <c r="C320" s="1" t="n">
        <v>45957</v>
      </c>
      <c r="D320" t="inlineStr">
        <is>
          <t>NORRBOTTENS LÄN</t>
        </is>
      </c>
      <c r="E320" t="inlineStr">
        <is>
          <t>ÖVERTORNEÅ</t>
        </is>
      </c>
      <c r="G320" t="n">
        <v>8.199999999999999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35603-2025</t>
        </is>
      </c>
      <c r="B321" s="1" t="n">
        <v>45859.31001157407</v>
      </c>
      <c r="C321" s="1" t="n">
        <v>45957</v>
      </c>
      <c r="D321" t="inlineStr">
        <is>
          <t>NORRBOTTENS LÄN</t>
        </is>
      </c>
      <c r="E321" t="inlineStr">
        <is>
          <t>ÖVERTORNEÅ</t>
        </is>
      </c>
      <c r="F321" t="inlineStr">
        <is>
          <t>Sveaskog</t>
        </is>
      </c>
      <c r="G321" t="n">
        <v>2.2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35590-2025</t>
        </is>
      </c>
      <c r="B322" s="1" t="n">
        <v>45857.62436342592</v>
      </c>
      <c r="C322" s="1" t="n">
        <v>45957</v>
      </c>
      <c r="D322" t="inlineStr">
        <is>
          <t>NORRBOTTENS LÄN</t>
        </is>
      </c>
      <c r="E322" t="inlineStr">
        <is>
          <t>ÖVERTORNEÅ</t>
        </is>
      </c>
      <c r="G322" t="n">
        <v>3.3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35594-2025</t>
        </is>
      </c>
      <c r="B323" s="1" t="n">
        <v>45857.77271990741</v>
      </c>
      <c r="C323" s="1" t="n">
        <v>45957</v>
      </c>
      <c r="D323" t="inlineStr">
        <is>
          <t>NORRBOTTENS LÄN</t>
        </is>
      </c>
      <c r="E323" t="inlineStr">
        <is>
          <t>ÖVERTORNEÅ</t>
        </is>
      </c>
      <c r="G323" t="n">
        <v>2.7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35587-2025</t>
        </is>
      </c>
      <c r="B324" s="1" t="n">
        <v>45857.59552083333</v>
      </c>
      <c r="C324" s="1" t="n">
        <v>45957</v>
      </c>
      <c r="D324" t="inlineStr">
        <is>
          <t>NORRBOTTENS LÄN</t>
        </is>
      </c>
      <c r="E324" t="inlineStr">
        <is>
          <t>ÖVERTORNEÅ</t>
        </is>
      </c>
      <c r="G324" t="n">
        <v>16.1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35589-2025</t>
        </is>
      </c>
      <c r="B325" s="1" t="n">
        <v>45857.61952546296</v>
      </c>
      <c r="C325" s="1" t="n">
        <v>45957</v>
      </c>
      <c r="D325" t="inlineStr">
        <is>
          <t>NORRBOTTENS LÄN</t>
        </is>
      </c>
      <c r="E325" t="inlineStr">
        <is>
          <t>ÖVERTORNEÅ</t>
        </is>
      </c>
      <c r="G325" t="n">
        <v>0.8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35591-2025</t>
        </is>
      </c>
      <c r="B326" s="1" t="n">
        <v>45857.62631944445</v>
      </c>
      <c r="C326" s="1" t="n">
        <v>45957</v>
      </c>
      <c r="D326" t="inlineStr">
        <is>
          <t>NORRBOTTENS LÄN</t>
        </is>
      </c>
      <c r="E326" t="inlineStr">
        <is>
          <t>ÖVERTORNEÅ</t>
        </is>
      </c>
      <c r="G326" t="n">
        <v>0.3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35593-2025</t>
        </is>
      </c>
      <c r="B327" s="1" t="n">
        <v>45857.7615625</v>
      </c>
      <c r="C327" s="1" t="n">
        <v>45957</v>
      </c>
      <c r="D327" t="inlineStr">
        <is>
          <t>NORRBOTTENS LÄN</t>
        </is>
      </c>
      <c r="E327" t="inlineStr">
        <is>
          <t>ÖVERTORNEÅ</t>
        </is>
      </c>
      <c r="G327" t="n">
        <v>3.1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35837-2025</t>
        </is>
      </c>
      <c r="B328" s="1" t="n">
        <v>45861</v>
      </c>
      <c r="C328" s="1" t="n">
        <v>45957</v>
      </c>
      <c r="D328" t="inlineStr">
        <is>
          <t>NORRBOTTENS LÄN</t>
        </is>
      </c>
      <c r="E328" t="inlineStr">
        <is>
          <t>ÖVERTORNEÅ</t>
        </is>
      </c>
      <c r="G328" t="n">
        <v>16.4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51043-2025</t>
        </is>
      </c>
      <c r="B329" s="1" t="n">
        <v>45947.42418981482</v>
      </c>
      <c r="C329" s="1" t="n">
        <v>45957</v>
      </c>
      <c r="D329" t="inlineStr">
        <is>
          <t>NORRBOTTENS LÄN</t>
        </is>
      </c>
      <c r="E329" t="inlineStr">
        <is>
          <t>ÖVERTORNEÅ</t>
        </is>
      </c>
      <c r="G329" t="n">
        <v>5.5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48701-2025</t>
        </is>
      </c>
      <c r="B330" s="1" t="n">
        <v>45936</v>
      </c>
      <c r="C330" s="1" t="n">
        <v>45957</v>
      </c>
      <c r="D330" t="inlineStr">
        <is>
          <t>NORRBOTTENS LÄN</t>
        </is>
      </c>
      <c r="E330" t="inlineStr">
        <is>
          <t>ÖVERTORNEÅ</t>
        </is>
      </c>
      <c r="F330" t="inlineStr">
        <is>
          <t>Sveaskog</t>
        </is>
      </c>
      <c r="G330" t="n">
        <v>1.5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36115-2025</t>
        </is>
      </c>
      <c r="B331" s="1" t="n">
        <v>45866.58059027778</v>
      </c>
      <c r="C331" s="1" t="n">
        <v>45957</v>
      </c>
      <c r="D331" t="inlineStr">
        <is>
          <t>NORRBOTTENS LÄN</t>
        </is>
      </c>
      <c r="E331" t="inlineStr">
        <is>
          <t>ÖVERTORNEÅ</t>
        </is>
      </c>
      <c r="F331" t="inlineStr">
        <is>
          <t>Sveaskog</t>
        </is>
      </c>
      <c r="G331" t="n">
        <v>12.9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49353-2025</t>
        </is>
      </c>
      <c r="B332" s="1" t="n">
        <v>45938.61391203704</v>
      </c>
      <c r="C332" s="1" t="n">
        <v>45957</v>
      </c>
      <c r="D332" t="inlineStr">
        <is>
          <t>NORRBOTTENS LÄN</t>
        </is>
      </c>
      <c r="E332" t="inlineStr">
        <is>
          <t>ÖVERTORNEÅ</t>
        </is>
      </c>
      <c r="G332" t="n">
        <v>3.3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49368-2025</t>
        </is>
      </c>
      <c r="B333" s="1" t="n">
        <v>45938.62539351852</v>
      </c>
      <c r="C333" s="1" t="n">
        <v>45957</v>
      </c>
      <c r="D333" t="inlineStr">
        <is>
          <t>NORRBOTTENS LÄN</t>
        </is>
      </c>
      <c r="E333" t="inlineStr">
        <is>
          <t>ÖVERTORNEÅ</t>
        </is>
      </c>
      <c r="F333" t="inlineStr">
        <is>
          <t>Sveaskog</t>
        </is>
      </c>
      <c r="G333" t="n">
        <v>1.8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1469-2025</t>
        </is>
      </c>
      <c r="B334" s="1" t="n">
        <v>45670</v>
      </c>
      <c r="C334" s="1" t="n">
        <v>45957</v>
      </c>
      <c r="D334" t="inlineStr">
        <is>
          <t>NORRBOTTENS LÄN</t>
        </is>
      </c>
      <c r="E334" t="inlineStr">
        <is>
          <t>ÖVERTORNEÅ</t>
        </is>
      </c>
      <c r="G334" t="n">
        <v>0.6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1470-2025</t>
        </is>
      </c>
      <c r="B335" s="1" t="n">
        <v>45670</v>
      </c>
      <c r="C335" s="1" t="n">
        <v>45957</v>
      </c>
      <c r="D335" t="inlineStr">
        <is>
          <t>NORRBOTTENS LÄN</t>
        </is>
      </c>
      <c r="E335" t="inlineStr">
        <is>
          <t>ÖVERTORNEÅ</t>
        </is>
      </c>
      <c r="G335" t="n">
        <v>1.3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1305-2025</t>
        </is>
      </c>
      <c r="B336" s="1" t="n">
        <v>45667.55021990741</v>
      </c>
      <c r="C336" s="1" t="n">
        <v>45957</v>
      </c>
      <c r="D336" t="inlineStr">
        <is>
          <t>NORRBOTTENS LÄN</t>
        </is>
      </c>
      <c r="E336" t="inlineStr">
        <is>
          <t>ÖVERTORNEÅ</t>
        </is>
      </c>
      <c r="G336" t="n">
        <v>1.4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19358-2022</t>
        </is>
      </c>
      <c r="B337" s="1" t="n">
        <v>44692</v>
      </c>
      <c r="C337" s="1" t="n">
        <v>45957</v>
      </c>
      <c r="D337" t="inlineStr">
        <is>
          <t>NORRBOTTENS LÄN</t>
        </is>
      </c>
      <c r="E337" t="inlineStr">
        <is>
          <t>ÖVERTORNEÅ</t>
        </is>
      </c>
      <c r="F337" t="inlineStr">
        <is>
          <t>Sveaskog</t>
        </is>
      </c>
      <c r="G337" t="n">
        <v>2.4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51275-2024</t>
        </is>
      </c>
      <c r="B338" s="1" t="n">
        <v>45602</v>
      </c>
      <c r="C338" s="1" t="n">
        <v>45957</v>
      </c>
      <c r="D338" t="inlineStr">
        <is>
          <t>NORRBOTTENS LÄN</t>
        </is>
      </c>
      <c r="E338" t="inlineStr">
        <is>
          <t>ÖVERTORNEÅ</t>
        </is>
      </c>
      <c r="G338" t="n">
        <v>10.4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36608-2025</t>
        </is>
      </c>
      <c r="B339" s="1" t="n">
        <v>45870</v>
      </c>
      <c r="C339" s="1" t="n">
        <v>45957</v>
      </c>
      <c r="D339" t="inlineStr">
        <is>
          <t>NORRBOTTENS LÄN</t>
        </is>
      </c>
      <c r="E339" t="inlineStr">
        <is>
          <t>ÖVERTORNEÅ</t>
        </is>
      </c>
      <c r="F339" t="inlineStr">
        <is>
          <t>Sveaskog</t>
        </is>
      </c>
      <c r="G339" t="n">
        <v>9.800000000000001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11617-2025</t>
        </is>
      </c>
      <c r="B340" s="1" t="n">
        <v>45727</v>
      </c>
      <c r="C340" s="1" t="n">
        <v>45957</v>
      </c>
      <c r="D340" t="inlineStr">
        <is>
          <t>NORRBOTTENS LÄN</t>
        </is>
      </c>
      <c r="E340" t="inlineStr">
        <is>
          <t>ÖVERTORNEÅ</t>
        </is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43235-2025</t>
        </is>
      </c>
      <c r="B341" s="1" t="n">
        <v>45910.50967592592</v>
      </c>
      <c r="C341" s="1" t="n">
        <v>45957</v>
      </c>
      <c r="D341" t="inlineStr">
        <is>
          <t>NORRBOTTENS LÄN</t>
        </is>
      </c>
      <c r="E341" t="inlineStr">
        <is>
          <t>ÖVERTORNEÅ</t>
        </is>
      </c>
      <c r="G341" t="n">
        <v>3.1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43236-2025</t>
        </is>
      </c>
      <c r="B342" s="1" t="n">
        <v>45910.51210648148</v>
      </c>
      <c r="C342" s="1" t="n">
        <v>45957</v>
      </c>
      <c r="D342" t="inlineStr">
        <is>
          <t>NORRBOTTENS LÄN</t>
        </is>
      </c>
      <c r="E342" t="inlineStr">
        <is>
          <t>ÖVERTORNEÅ</t>
        </is>
      </c>
      <c r="G342" t="n">
        <v>1.7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25149-2022</t>
        </is>
      </c>
      <c r="B343" s="1" t="n">
        <v>44729</v>
      </c>
      <c r="C343" s="1" t="n">
        <v>45957</v>
      </c>
      <c r="D343" t="inlineStr">
        <is>
          <t>NORRBOTTENS LÄN</t>
        </is>
      </c>
      <c r="E343" t="inlineStr">
        <is>
          <t>ÖVERTORNEÅ</t>
        </is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51674-2024</t>
        </is>
      </c>
      <c r="B344" s="1" t="n">
        <v>45607.29293981481</v>
      </c>
      <c r="C344" s="1" t="n">
        <v>45957</v>
      </c>
      <c r="D344" t="inlineStr">
        <is>
          <t>NORRBOTTENS LÄN</t>
        </is>
      </c>
      <c r="E344" t="inlineStr">
        <is>
          <t>ÖVERTORNEÅ</t>
        </is>
      </c>
      <c r="G344" t="n">
        <v>5.5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6423-2025</t>
        </is>
      </c>
      <c r="B345" s="1" t="n">
        <v>45699</v>
      </c>
      <c r="C345" s="1" t="n">
        <v>45957</v>
      </c>
      <c r="D345" t="inlineStr">
        <is>
          <t>NORRBOTTENS LÄN</t>
        </is>
      </c>
      <c r="E345" t="inlineStr">
        <is>
          <t>ÖVERTORNEÅ</t>
        </is>
      </c>
      <c r="G345" t="n">
        <v>16.5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16471-2022</t>
        </is>
      </c>
      <c r="B346" s="1" t="n">
        <v>44671</v>
      </c>
      <c r="C346" s="1" t="n">
        <v>45957</v>
      </c>
      <c r="D346" t="inlineStr">
        <is>
          <t>NORRBOTTENS LÄN</t>
        </is>
      </c>
      <c r="E346" t="inlineStr">
        <is>
          <t>ÖVERTORNEÅ</t>
        </is>
      </c>
      <c r="G346" t="n">
        <v>4.2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16566-2022</t>
        </is>
      </c>
      <c r="B347" s="1" t="n">
        <v>44672</v>
      </c>
      <c r="C347" s="1" t="n">
        <v>45957</v>
      </c>
      <c r="D347" t="inlineStr">
        <is>
          <t>NORRBOTTENS LÄN</t>
        </is>
      </c>
      <c r="E347" t="inlineStr">
        <is>
          <t>ÖVERTORNEÅ</t>
        </is>
      </c>
      <c r="G347" t="n">
        <v>1.5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62076-2024</t>
        </is>
      </c>
      <c r="B348" s="1" t="n">
        <v>45656.41377314815</v>
      </c>
      <c r="C348" s="1" t="n">
        <v>45957</v>
      </c>
      <c r="D348" t="inlineStr">
        <is>
          <t>NORRBOTTENS LÄN</t>
        </is>
      </c>
      <c r="E348" t="inlineStr">
        <is>
          <t>ÖVERTORNEÅ</t>
        </is>
      </c>
      <c r="G348" t="n">
        <v>0.4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38500-2021</t>
        </is>
      </c>
      <c r="B349" s="1" t="n">
        <v>44406</v>
      </c>
      <c r="C349" s="1" t="n">
        <v>45957</v>
      </c>
      <c r="D349" t="inlineStr">
        <is>
          <t>NORRBOTTENS LÄN</t>
        </is>
      </c>
      <c r="E349" t="inlineStr">
        <is>
          <t>ÖVERTORNEÅ</t>
        </is>
      </c>
      <c r="G349" t="n">
        <v>17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52180-2025</t>
        </is>
      </c>
      <c r="B350" s="1" t="n">
        <v>45953.37921296297</v>
      </c>
      <c r="C350" s="1" t="n">
        <v>45957</v>
      </c>
      <c r="D350" t="inlineStr">
        <is>
          <t>NORRBOTTENS LÄN</t>
        </is>
      </c>
      <c r="E350" t="inlineStr">
        <is>
          <t>ÖVERTORNEÅ</t>
        </is>
      </c>
      <c r="G350" t="n">
        <v>2.6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28658-2022</t>
        </is>
      </c>
      <c r="B351" s="1" t="n">
        <v>44748</v>
      </c>
      <c r="C351" s="1" t="n">
        <v>45957</v>
      </c>
      <c r="D351" t="inlineStr">
        <is>
          <t>NORRBOTTENS LÄN</t>
        </is>
      </c>
      <c r="E351" t="inlineStr">
        <is>
          <t>ÖVERTORNEÅ</t>
        </is>
      </c>
      <c r="G351" t="n">
        <v>2.9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63475-2023</t>
        </is>
      </c>
      <c r="B352" s="1" t="n">
        <v>45274</v>
      </c>
      <c r="C352" s="1" t="n">
        <v>45957</v>
      </c>
      <c r="D352" t="inlineStr">
        <is>
          <t>NORRBOTTENS LÄN</t>
        </is>
      </c>
      <c r="E352" t="inlineStr">
        <is>
          <t>ÖVERTORNEÅ</t>
        </is>
      </c>
      <c r="G352" t="n">
        <v>4.3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24644-2024</t>
        </is>
      </c>
      <c r="B353" s="1" t="n">
        <v>45460</v>
      </c>
      <c r="C353" s="1" t="n">
        <v>45957</v>
      </c>
      <c r="D353" t="inlineStr">
        <is>
          <t>NORRBOTTENS LÄN</t>
        </is>
      </c>
      <c r="E353" t="inlineStr">
        <is>
          <t>ÖVERTORNEÅ</t>
        </is>
      </c>
      <c r="F353" t="inlineStr">
        <is>
          <t>Sveaskog</t>
        </is>
      </c>
      <c r="G353" t="n">
        <v>5.4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15045-2025</t>
        </is>
      </c>
      <c r="B354" s="1" t="n">
        <v>45743</v>
      </c>
      <c r="C354" s="1" t="n">
        <v>45957</v>
      </c>
      <c r="D354" t="inlineStr">
        <is>
          <t>NORRBOTTENS LÄN</t>
        </is>
      </c>
      <c r="E354" t="inlineStr">
        <is>
          <t>ÖVERTORNEÅ</t>
        </is>
      </c>
      <c r="G354" t="n">
        <v>1.8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33637-2023</t>
        </is>
      </c>
      <c r="B355" s="1" t="n">
        <v>45132.44865740741</v>
      </c>
      <c r="C355" s="1" t="n">
        <v>45957</v>
      </c>
      <c r="D355" t="inlineStr">
        <is>
          <t>NORRBOTTENS LÄN</t>
        </is>
      </c>
      <c r="E355" t="inlineStr">
        <is>
          <t>ÖVERTORNEÅ</t>
        </is>
      </c>
      <c r="F355" t="inlineStr">
        <is>
          <t>Sveaskog</t>
        </is>
      </c>
      <c r="G355" t="n">
        <v>1.4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23654-2024</t>
        </is>
      </c>
      <c r="B356" s="1" t="n">
        <v>45454.54755787037</v>
      </c>
      <c r="C356" s="1" t="n">
        <v>45957</v>
      </c>
      <c r="D356" t="inlineStr">
        <is>
          <t>NORRBOTTENS LÄN</t>
        </is>
      </c>
      <c r="E356" t="inlineStr">
        <is>
          <t>ÖVERTORNEÅ</t>
        </is>
      </c>
      <c r="G356" t="n">
        <v>5.3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35218-2022</t>
        </is>
      </c>
      <c r="B357" s="1" t="n">
        <v>44797.92704861111</v>
      </c>
      <c r="C357" s="1" t="n">
        <v>45957</v>
      </c>
      <c r="D357" t="inlineStr">
        <is>
          <t>NORRBOTTENS LÄN</t>
        </is>
      </c>
      <c r="E357" t="inlineStr">
        <is>
          <t>ÖVERTORNEÅ</t>
        </is>
      </c>
      <c r="G357" t="n">
        <v>1.2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23196-2024</t>
        </is>
      </c>
      <c r="B358" s="1" t="n">
        <v>45451.42575231481</v>
      </c>
      <c r="C358" s="1" t="n">
        <v>45957</v>
      </c>
      <c r="D358" t="inlineStr">
        <is>
          <t>NORRBOTTENS LÄN</t>
        </is>
      </c>
      <c r="E358" t="inlineStr">
        <is>
          <t>ÖVERTORNEÅ</t>
        </is>
      </c>
      <c r="G358" t="n">
        <v>1.7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46026-2021</t>
        </is>
      </c>
      <c r="B359" s="1" t="n">
        <v>44441.92107638889</v>
      </c>
      <c r="C359" s="1" t="n">
        <v>45957</v>
      </c>
      <c r="D359" t="inlineStr">
        <is>
          <t>NORRBOTTENS LÄN</t>
        </is>
      </c>
      <c r="E359" t="inlineStr">
        <is>
          <t>ÖVERTORNEÅ</t>
        </is>
      </c>
      <c r="G359" t="n">
        <v>2.9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46035-2021</t>
        </is>
      </c>
      <c r="B360" s="1" t="n">
        <v>44441</v>
      </c>
      <c r="C360" s="1" t="n">
        <v>45957</v>
      </c>
      <c r="D360" t="inlineStr">
        <is>
          <t>NORRBOTTENS LÄN</t>
        </is>
      </c>
      <c r="E360" t="inlineStr">
        <is>
          <t>ÖVERTORNEÅ</t>
        </is>
      </c>
      <c r="G360" t="n">
        <v>2.3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14591-2024</t>
        </is>
      </c>
      <c r="B361" s="1" t="n">
        <v>45395.42256944445</v>
      </c>
      <c r="C361" s="1" t="n">
        <v>45957</v>
      </c>
      <c r="D361" t="inlineStr">
        <is>
          <t>NORRBOTTENS LÄN</t>
        </is>
      </c>
      <c r="E361" t="inlineStr">
        <is>
          <t>ÖVERTORNEÅ</t>
        </is>
      </c>
      <c r="G361" t="n">
        <v>2.2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37156-2025</t>
        </is>
      </c>
      <c r="B362" s="1" t="n">
        <v>45875</v>
      </c>
      <c r="C362" s="1" t="n">
        <v>45957</v>
      </c>
      <c r="D362" t="inlineStr">
        <is>
          <t>NORRBOTTENS LÄN</t>
        </is>
      </c>
      <c r="E362" t="inlineStr">
        <is>
          <t>ÖVERTORNEÅ</t>
        </is>
      </c>
      <c r="G362" t="n">
        <v>3.3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52164-2025</t>
        </is>
      </c>
      <c r="B363" s="1" t="n">
        <v>45953.36184027778</v>
      </c>
      <c r="C363" s="1" t="n">
        <v>45957</v>
      </c>
      <c r="D363" t="inlineStr">
        <is>
          <t>NORRBOTTENS LÄN</t>
        </is>
      </c>
      <c r="E363" t="inlineStr">
        <is>
          <t>ÖVERTORNEÅ</t>
        </is>
      </c>
      <c r="G363" t="n">
        <v>5.8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15201-2023</t>
        </is>
      </c>
      <c r="B364" s="1" t="n">
        <v>45017.71431712963</v>
      </c>
      <c r="C364" s="1" t="n">
        <v>45957</v>
      </c>
      <c r="D364" t="inlineStr">
        <is>
          <t>NORRBOTTENS LÄN</t>
        </is>
      </c>
      <c r="E364" t="inlineStr">
        <is>
          <t>ÖVERTORNEÅ</t>
        </is>
      </c>
      <c r="G364" t="n">
        <v>6.9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52191-2025</t>
        </is>
      </c>
      <c r="B365" s="1" t="n">
        <v>45953.38818287037</v>
      </c>
      <c r="C365" s="1" t="n">
        <v>45957</v>
      </c>
      <c r="D365" t="inlineStr">
        <is>
          <t>NORRBOTTENS LÄN</t>
        </is>
      </c>
      <c r="E365" t="inlineStr">
        <is>
          <t>ÖVERTORNEÅ</t>
        </is>
      </c>
      <c r="G365" t="n">
        <v>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39775-2023</t>
        </is>
      </c>
      <c r="B366" s="1" t="n">
        <v>45167</v>
      </c>
      <c r="C366" s="1" t="n">
        <v>45957</v>
      </c>
      <c r="D366" t="inlineStr">
        <is>
          <t>NORRBOTTENS LÄN</t>
        </is>
      </c>
      <c r="E366" t="inlineStr">
        <is>
          <t>ÖVERTORNEÅ</t>
        </is>
      </c>
      <c r="G366" t="n">
        <v>0.7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34142-2023</t>
        </is>
      </c>
      <c r="B367" s="1" t="n">
        <v>45136.43844907408</v>
      </c>
      <c r="C367" s="1" t="n">
        <v>45957</v>
      </c>
      <c r="D367" t="inlineStr">
        <is>
          <t>NORRBOTTENS LÄN</t>
        </is>
      </c>
      <c r="E367" t="inlineStr">
        <is>
          <t>ÖVERTORNEÅ</t>
        </is>
      </c>
      <c r="G367" t="n">
        <v>22.5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23014-2024</t>
        </is>
      </c>
      <c r="B368" s="1" t="n">
        <v>45449</v>
      </c>
      <c r="C368" s="1" t="n">
        <v>45957</v>
      </c>
      <c r="D368" t="inlineStr">
        <is>
          <t>NORRBOTTENS LÄN</t>
        </is>
      </c>
      <c r="E368" t="inlineStr">
        <is>
          <t>ÖVERTORNEÅ</t>
        </is>
      </c>
      <c r="G368" t="n">
        <v>13.8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34145-2023</t>
        </is>
      </c>
      <c r="B369" s="1" t="n">
        <v>45136</v>
      </c>
      <c r="C369" s="1" t="n">
        <v>45957</v>
      </c>
      <c r="D369" t="inlineStr">
        <is>
          <t>NORRBOTTENS LÄN</t>
        </is>
      </c>
      <c r="E369" t="inlineStr">
        <is>
          <t>ÖVERTORNEÅ</t>
        </is>
      </c>
      <c r="G369" t="n">
        <v>0.2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16006-2024</t>
        </is>
      </c>
      <c r="B370" s="1" t="n">
        <v>45405</v>
      </c>
      <c r="C370" s="1" t="n">
        <v>45957</v>
      </c>
      <c r="D370" t="inlineStr">
        <is>
          <t>NORRBOTTENS LÄN</t>
        </is>
      </c>
      <c r="E370" t="inlineStr">
        <is>
          <t>ÖVERTORNEÅ</t>
        </is>
      </c>
      <c r="G370" t="n">
        <v>1.1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24416-2021</t>
        </is>
      </c>
      <c r="B371" s="1" t="n">
        <v>44337</v>
      </c>
      <c r="C371" s="1" t="n">
        <v>45957</v>
      </c>
      <c r="D371" t="inlineStr">
        <is>
          <t>NORRBOTTENS LÄN</t>
        </is>
      </c>
      <c r="E371" t="inlineStr">
        <is>
          <t>ÖVERTORNEÅ</t>
        </is>
      </c>
      <c r="G371" t="n">
        <v>2.9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5155-2025</t>
        </is>
      </c>
      <c r="B372" s="1" t="n">
        <v>45691.60460648148</v>
      </c>
      <c r="C372" s="1" t="n">
        <v>45957</v>
      </c>
      <c r="D372" t="inlineStr">
        <is>
          <t>NORRBOTTENS LÄN</t>
        </is>
      </c>
      <c r="E372" t="inlineStr">
        <is>
          <t>ÖVERTORNEÅ</t>
        </is>
      </c>
      <c r="G372" t="n">
        <v>5.7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5161-2025</t>
        </is>
      </c>
      <c r="B373" s="1" t="n">
        <v>45691</v>
      </c>
      <c r="C373" s="1" t="n">
        <v>45957</v>
      </c>
      <c r="D373" t="inlineStr">
        <is>
          <t>NORRBOTTENS LÄN</t>
        </is>
      </c>
      <c r="E373" t="inlineStr">
        <is>
          <t>ÖVERTORNEÅ</t>
        </is>
      </c>
      <c r="G373" t="n">
        <v>1.8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61040-2022</t>
        </is>
      </c>
      <c r="B374" s="1" t="n">
        <v>44914.92462962963</v>
      </c>
      <c r="C374" s="1" t="n">
        <v>45957</v>
      </c>
      <c r="D374" t="inlineStr">
        <is>
          <t>NORRBOTTENS LÄN</t>
        </is>
      </c>
      <c r="E374" t="inlineStr">
        <is>
          <t>ÖVERTORNEÅ</t>
        </is>
      </c>
      <c r="G374" t="n">
        <v>1.1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44079-2023</t>
        </is>
      </c>
      <c r="B375" s="1" t="n">
        <v>45188</v>
      </c>
      <c r="C375" s="1" t="n">
        <v>45957</v>
      </c>
      <c r="D375" t="inlineStr">
        <is>
          <t>NORRBOTTENS LÄN</t>
        </is>
      </c>
      <c r="E375" t="inlineStr">
        <is>
          <t>ÖVERTORNEÅ</t>
        </is>
      </c>
      <c r="G375" t="n">
        <v>5.2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62851-2021</t>
        </is>
      </c>
      <c r="B376" s="1" t="n">
        <v>44504</v>
      </c>
      <c r="C376" s="1" t="n">
        <v>45957</v>
      </c>
      <c r="D376" t="inlineStr">
        <is>
          <t>NORRBOTTENS LÄN</t>
        </is>
      </c>
      <c r="E376" t="inlineStr">
        <is>
          <t>ÖVERTORNEÅ</t>
        </is>
      </c>
      <c r="G376" t="n">
        <v>1.8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12202-2025</t>
        </is>
      </c>
      <c r="B377" s="1" t="n">
        <v>45729.49564814815</v>
      </c>
      <c r="C377" s="1" t="n">
        <v>45957</v>
      </c>
      <c r="D377" t="inlineStr">
        <is>
          <t>NORRBOTTENS LÄN</t>
        </is>
      </c>
      <c r="E377" t="inlineStr">
        <is>
          <t>ÖVERTORNEÅ</t>
        </is>
      </c>
      <c r="G377" t="n">
        <v>3.1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16000-2024</t>
        </is>
      </c>
      <c r="B378" s="1" t="n">
        <v>45405</v>
      </c>
      <c r="C378" s="1" t="n">
        <v>45957</v>
      </c>
      <c r="D378" t="inlineStr">
        <is>
          <t>NORRBOTTENS LÄN</t>
        </is>
      </c>
      <c r="E378" t="inlineStr">
        <is>
          <t>ÖVERTORNEÅ</t>
        </is>
      </c>
      <c r="G378" t="n">
        <v>3.8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4274-2025</t>
        </is>
      </c>
      <c r="B379" s="1" t="n">
        <v>45685</v>
      </c>
      <c r="C379" s="1" t="n">
        <v>45957</v>
      </c>
      <c r="D379" t="inlineStr">
        <is>
          <t>NORRBOTTENS LÄN</t>
        </is>
      </c>
      <c r="E379" t="inlineStr">
        <is>
          <t>ÖVERTORNEÅ</t>
        </is>
      </c>
      <c r="G379" t="n">
        <v>7.1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4283-2025</t>
        </is>
      </c>
      <c r="B380" s="1" t="n">
        <v>45685.64603009259</v>
      </c>
      <c r="C380" s="1" t="n">
        <v>45957</v>
      </c>
      <c r="D380" t="inlineStr">
        <is>
          <t>NORRBOTTENS LÄN</t>
        </is>
      </c>
      <c r="E380" t="inlineStr">
        <is>
          <t>ÖVERTORNEÅ</t>
        </is>
      </c>
      <c r="G380" t="n">
        <v>7.7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45431-2024</t>
        </is>
      </c>
      <c r="B381" s="1" t="n">
        <v>45576</v>
      </c>
      <c r="C381" s="1" t="n">
        <v>45957</v>
      </c>
      <c r="D381" t="inlineStr">
        <is>
          <t>NORRBOTTENS LÄN</t>
        </is>
      </c>
      <c r="E381" t="inlineStr">
        <is>
          <t>ÖVERTORNEÅ</t>
        </is>
      </c>
      <c r="F381" t="inlineStr">
        <is>
          <t>Sveaskog</t>
        </is>
      </c>
      <c r="G381" t="n">
        <v>21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19845-2021</t>
        </is>
      </c>
      <c r="B382" s="1" t="n">
        <v>44312</v>
      </c>
      <c r="C382" s="1" t="n">
        <v>45957</v>
      </c>
      <c r="D382" t="inlineStr">
        <is>
          <t>NORRBOTTENS LÄN</t>
        </is>
      </c>
      <c r="E382" t="inlineStr">
        <is>
          <t>ÖVERTORNEÅ</t>
        </is>
      </c>
      <c r="G382" t="n">
        <v>3.5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48037-2024</t>
        </is>
      </c>
      <c r="B383" s="1" t="n">
        <v>45589.49346064815</v>
      </c>
      <c r="C383" s="1" t="n">
        <v>45957</v>
      </c>
      <c r="D383" t="inlineStr">
        <is>
          <t>NORRBOTTENS LÄN</t>
        </is>
      </c>
      <c r="E383" t="inlineStr">
        <is>
          <t>ÖVERTORNEÅ</t>
        </is>
      </c>
      <c r="F383" t="inlineStr">
        <is>
          <t>Kommuner</t>
        </is>
      </c>
      <c r="G383" t="n">
        <v>0.4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4011-2022</t>
        </is>
      </c>
      <c r="B384" s="1" t="n">
        <v>44587</v>
      </c>
      <c r="C384" s="1" t="n">
        <v>45957</v>
      </c>
      <c r="D384" t="inlineStr">
        <is>
          <t>NORRBOTTENS LÄN</t>
        </is>
      </c>
      <c r="E384" t="inlineStr">
        <is>
          <t>ÖVERTORNEÅ</t>
        </is>
      </c>
      <c r="F384" t="inlineStr">
        <is>
          <t>Kommuner</t>
        </is>
      </c>
      <c r="G384" t="n">
        <v>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44431-2024</t>
        </is>
      </c>
      <c r="B385" s="1" t="n">
        <v>45574.27649305556</v>
      </c>
      <c r="C385" s="1" t="n">
        <v>45957</v>
      </c>
      <c r="D385" t="inlineStr">
        <is>
          <t>NORRBOTTENS LÄN</t>
        </is>
      </c>
      <c r="E385" t="inlineStr">
        <is>
          <t>ÖVERTORNEÅ</t>
        </is>
      </c>
      <c r="G385" t="n">
        <v>1.9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64554-2023</t>
        </is>
      </c>
      <c r="B386" s="1" t="n">
        <v>45281.40275462963</v>
      </c>
      <c r="C386" s="1" t="n">
        <v>45957</v>
      </c>
      <c r="D386" t="inlineStr">
        <is>
          <t>NORRBOTTENS LÄN</t>
        </is>
      </c>
      <c r="E386" t="inlineStr">
        <is>
          <t>ÖVERTORNEÅ</t>
        </is>
      </c>
      <c r="G386" t="n">
        <v>1.5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45698-2024</t>
        </is>
      </c>
      <c r="B387" s="1" t="n">
        <v>45579</v>
      </c>
      <c r="C387" s="1" t="n">
        <v>45957</v>
      </c>
      <c r="D387" t="inlineStr">
        <is>
          <t>NORRBOTTENS LÄN</t>
        </is>
      </c>
      <c r="E387" t="inlineStr">
        <is>
          <t>ÖVERTORNEÅ</t>
        </is>
      </c>
      <c r="G387" t="n">
        <v>3.4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49157-2022</t>
        </is>
      </c>
      <c r="B388" s="1" t="n">
        <v>44860</v>
      </c>
      <c r="C388" s="1" t="n">
        <v>45957</v>
      </c>
      <c r="D388" t="inlineStr">
        <is>
          <t>NORRBOTTENS LÄN</t>
        </is>
      </c>
      <c r="E388" t="inlineStr">
        <is>
          <t>ÖVERTORNEÅ</t>
        </is>
      </c>
      <c r="G388" t="n">
        <v>5.6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58536-2024</t>
        </is>
      </c>
      <c r="B389" s="1" t="n">
        <v>45635.45011574074</v>
      </c>
      <c r="C389" s="1" t="n">
        <v>45957</v>
      </c>
      <c r="D389" t="inlineStr">
        <is>
          <t>NORRBOTTENS LÄN</t>
        </is>
      </c>
      <c r="E389" t="inlineStr">
        <is>
          <t>ÖVERTORNEÅ</t>
        </is>
      </c>
      <c r="G389" t="n">
        <v>14.9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13754-2024</t>
        </is>
      </c>
      <c r="B390" s="1" t="n">
        <v>45390</v>
      </c>
      <c r="C390" s="1" t="n">
        <v>45957</v>
      </c>
      <c r="D390" t="inlineStr">
        <is>
          <t>NORRBOTTENS LÄN</t>
        </is>
      </c>
      <c r="E390" t="inlineStr">
        <is>
          <t>ÖVERTORNEÅ</t>
        </is>
      </c>
      <c r="G390" t="n">
        <v>2.1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13842-2024</t>
        </is>
      </c>
      <c r="B391" s="1" t="n">
        <v>45390</v>
      </c>
      <c r="C391" s="1" t="n">
        <v>45957</v>
      </c>
      <c r="D391" t="inlineStr">
        <is>
          <t>NORRBOTTENS LÄN</t>
        </is>
      </c>
      <c r="E391" t="inlineStr">
        <is>
          <t>ÖVERTORNEÅ</t>
        </is>
      </c>
      <c r="G391" t="n">
        <v>0.9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4280-2025</t>
        </is>
      </c>
      <c r="B392" s="1" t="n">
        <v>45685</v>
      </c>
      <c r="C392" s="1" t="n">
        <v>45957</v>
      </c>
      <c r="D392" t="inlineStr">
        <is>
          <t>NORRBOTTENS LÄN</t>
        </is>
      </c>
      <c r="E392" t="inlineStr">
        <is>
          <t>ÖVERTORNEÅ</t>
        </is>
      </c>
      <c r="G392" t="n">
        <v>3.8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30647-2023</t>
        </is>
      </c>
      <c r="B393" s="1" t="n">
        <v>45112.47622685185</v>
      </c>
      <c r="C393" s="1" t="n">
        <v>45957</v>
      </c>
      <c r="D393" t="inlineStr">
        <is>
          <t>NORRBOTTENS LÄN</t>
        </is>
      </c>
      <c r="E393" t="inlineStr">
        <is>
          <t>ÖVERTORNEÅ</t>
        </is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30651-2023</t>
        </is>
      </c>
      <c r="B394" s="1" t="n">
        <v>45112.47864583333</v>
      </c>
      <c r="C394" s="1" t="n">
        <v>45957</v>
      </c>
      <c r="D394" t="inlineStr">
        <is>
          <t>NORRBOTTENS LÄN</t>
        </is>
      </c>
      <c r="E394" t="inlineStr">
        <is>
          <t>ÖVERTORNEÅ</t>
        </is>
      </c>
      <c r="G394" t="n">
        <v>1.5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26209-2024</t>
        </is>
      </c>
      <c r="B395" s="1" t="n">
        <v>45467</v>
      </c>
      <c r="C395" s="1" t="n">
        <v>45957</v>
      </c>
      <c r="D395" t="inlineStr">
        <is>
          <t>NORRBOTTENS LÄN</t>
        </is>
      </c>
      <c r="E395" t="inlineStr">
        <is>
          <t>ÖVERTORNEÅ</t>
        </is>
      </c>
      <c r="G395" t="n">
        <v>2.6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33572-2024</t>
        </is>
      </c>
      <c r="B396" s="1" t="n">
        <v>45520</v>
      </c>
      <c r="C396" s="1" t="n">
        <v>45957</v>
      </c>
      <c r="D396" t="inlineStr">
        <is>
          <t>NORRBOTTENS LÄN</t>
        </is>
      </c>
      <c r="E396" t="inlineStr">
        <is>
          <t>ÖVERTORNEÅ</t>
        </is>
      </c>
      <c r="G396" t="n">
        <v>5.9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6593-2022</t>
        </is>
      </c>
      <c r="B397" s="1" t="n">
        <v>44601</v>
      </c>
      <c r="C397" s="1" t="n">
        <v>45957</v>
      </c>
      <c r="D397" t="inlineStr">
        <is>
          <t>NORRBOTTENS LÄN</t>
        </is>
      </c>
      <c r="E397" t="inlineStr">
        <is>
          <t>ÖVERTORNEÅ</t>
        </is>
      </c>
      <c r="G397" t="n">
        <v>2.3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48780-2021</t>
        </is>
      </c>
      <c r="B398" s="1" t="n">
        <v>44452</v>
      </c>
      <c r="C398" s="1" t="n">
        <v>45957</v>
      </c>
      <c r="D398" t="inlineStr">
        <is>
          <t>NORRBOTTENS LÄN</t>
        </is>
      </c>
      <c r="E398" t="inlineStr">
        <is>
          <t>ÖVERTORNEÅ</t>
        </is>
      </c>
      <c r="G398" t="n">
        <v>1.1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26556-2023</t>
        </is>
      </c>
      <c r="B399" s="1" t="n">
        <v>45092</v>
      </c>
      <c r="C399" s="1" t="n">
        <v>45957</v>
      </c>
      <c r="D399" t="inlineStr">
        <is>
          <t>NORRBOTTENS LÄN</t>
        </is>
      </c>
      <c r="E399" t="inlineStr">
        <is>
          <t>ÖVERTORNEÅ</t>
        </is>
      </c>
      <c r="F399" t="inlineStr">
        <is>
          <t>Sveaskog</t>
        </is>
      </c>
      <c r="G399" t="n">
        <v>1.2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37361-2025</t>
        </is>
      </c>
      <c r="B400" s="1" t="n">
        <v>45877</v>
      </c>
      <c r="C400" s="1" t="n">
        <v>45957</v>
      </c>
      <c r="D400" t="inlineStr">
        <is>
          <t>NORRBOTTENS LÄN</t>
        </is>
      </c>
      <c r="E400" t="inlineStr">
        <is>
          <t>ÖVERTORNEÅ</t>
        </is>
      </c>
      <c r="G400" t="n">
        <v>4.2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35220-2022</t>
        </is>
      </c>
      <c r="B401" s="1" t="n">
        <v>44797.92714120371</v>
      </c>
      <c r="C401" s="1" t="n">
        <v>45957</v>
      </c>
      <c r="D401" t="inlineStr">
        <is>
          <t>NORRBOTTENS LÄN</t>
        </is>
      </c>
      <c r="E401" t="inlineStr">
        <is>
          <t>ÖVERTORNEÅ</t>
        </is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63285-2023</t>
        </is>
      </c>
      <c r="B402" s="1" t="n">
        <v>45273.92435185185</v>
      </c>
      <c r="C402" s="1" t="n">
        <v>45957</v>
      </c>
      <c r="D402" t="inlineStr">
        <is>
          <t>NORRBOTTENS LÄN</t>
        </is>
      </c>
      <c r="E402" t="inlineStr">
        <is>
          <t>ÖVERTORNEÅ</t>
        </is>
      </c>
      <c r="G402" t="n">
        <v>0.3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34143-2023</t>
        </is>
      </c>
      <c r="B403" s="1" t="n">
        <v>45136</v>
      </c>
      <c r="C403" s="1" t="n">
        <v>45957</v>
      </c>
      <c r="D403" t="inlineStr">
        <is>
          <t>NORRBOTTENS LÄN</t>
        </is>
      </c>
      <c r="E403" t="inlineStr">
        <is>
          <t>ÖVERTORNEÅ</t>
        </is>
      </c>
      <c r="G403" t="n">
        <v>4.4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34144-2023</t>
        </is>
      </c>
      <c r="B404" s="1" t="n">
        <v>45136.45347222222</v>
      </c>
      <c r="C404" s="1" t="n">
        <v>45957</v>
      </c>
      <c r="D404" t="inlineStr">
        <is>
          <t>NORRBOTTENS LÄN</t>
        </is>
      </c>
      <c r="E404" t="inlineStr">
        <is>
          <t>ÖVERTORNEÅ</t>
        </is>
      </c>
      <c r="G404" t="n">
        <v>2.9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58386-2024</t>
        </is>
      </c>
      <c r="B405" s="1" t="n">
        <v>45633</v>
      </c>
      <c r="C405" s="1" t="n">
        <v>45957</v>
      </c>
      <c r="D405" t="inlineStr">
        <is>
          <t>NORRBOTTENS LÄN</t>
        </is>
      </c>
      <c r="E405" t="inlineStr">
        <is>
          <t>ÖVERTORNEÅ</t>
        </is>
      </c>
      <c r="G405" t="n">
        <v>2.4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24666-2024</t>
        </is>
      </c>
      <c r="B406" s="1" t="n">
        <v>45460</v>
      </c>
      <c r="C406" s="1" t="n">
        <v>45957</v>
      </c>
      <c r="D406" t="inlineStr">
        <is>
          <t>NORRBOTTENS LÄN</t>
        </is>
      </c>
      <c r="E406" t="inlineStr">
        <is>
          <t>ÖVERTORNEÅ</t>
        </is>
      </c>
      <c r="F406" t="inlineStr">
        <is>
          <t>Sveaskog</t>
        </is>
      </c>
      <c r="G406" t="n">
        <v>6.2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4398-2025</t>
        </is>
      </c>
      <c r="B407" s="1" t="n">
        <v>45686.42900462963</v>
      </c>
      <c r="C407" s="1" t="n">
        <v>45957</v>
      </c>
      <c r="D407" t="inlineStr">
        <is>
          <t>NORRBOTTENS LÄN</t>
        </is>
      </c>
      <c r="E407" t="inlineStr">
        <is>
          <t>ÖVERTORNEÅ</t>
        </is>
      </c>
      <c r="G407" t="n">
        <v>3.2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4400-2025</t>
        </is>
      </c>
      <c r="B408" s="1" t="n">
        <v>45686</v>
      </c>
      <c r="C408" s="1" t="n">
        <v>45957</v>
      </c>
      <c r="D408" t="inlineStr">
        <is>
          <t>NORRBOTTENS LÄN</t>
        </is>
      </c>
      <c r="E408" t="inlineStr">
        <is>
          <t>ÖVERTORNEÅ</t>
        </is>
      </c>
      <c r="G408" t="n">
        <v>3.6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33323-2023</t>
        </is>
      </c>
      <c r="B409" s="1" t="n">
        <v>45127.92231481482</v>
      </c>
      <c r="C409" s="1" t="n">
        <v>45957</v>
      </c>
      <c r="D409" t="inlineStr">
        <is>
          <t>NORRBOTTENS LÄN</t>
        </is>
      </c>
      <c r="E409" t="inlineStr">
        <is>
          <t>ÖVERTORNEÅ</t>
        </is>
      </c>
      <c r="G409" t="n">
        <v>0.9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44540-2024</t>
        </is>
      </c>
      <c r="B410" s="1" t="n">
        <v>45574.45646990741</v>
      </c>
      <c r="C410" s="1" t="n">
        <v>45957</v>
      </c>
      <c r="D410" t="inlineStr">
        <is>
          <t>NORRBOTTENS LÄN</t>
        </is>
      </c>
      <c r="E410" t="inlineStr">
        <is>
          <t>ÖVERTORNEÅ</t>
        </is>
      </c>
      <c r="G410" t="n">
        <v>4.3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15043-2025</t>
        </is>
      </c>
      <c r="B411" s="1" t="n">
        <v>45743</v>
      </c>
      <c r="C411" s="1" t="n">
        <v>45957</v>
      </c>
      <c r="D411" t="inlineStr">
        <is>
          <t>NORRBOTTENS LÄN</t>
        </is>
      </c>
      <c r="E411" t="inlineStr">
        <is>
          <t>ÖVERTORNEÅ</t>
        </is>
      </c>
      <c r="G411" t="n">
        <v>3.9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28928-2024</t>
        </is>
      </c>
      <c r="B412" s="1" t="n">
        <v>45481</v>
      </c>
      <c r="C412" s="1" t="n">
        <v>45957</v>
      </c>
      <c r="D412" t="inlineStr">
        <is>
          <t>NORRBOTTENS LÄN</t>
        </is>
      </c>
      <c r="E412" t="inlineStr">
        <is>
          <t>ÖVERTORNEÅ</t>
        </is>
      </c>
      <c r="F412" t="inlineStr">
        <is>
          <t>Sveaskog</t>
        </is>
      </c>
      <c r="G412" t="n">
        <v>1.6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46651-2023</t>
        </is>
      </c>
      <c r="B413" s="1" t="n">
        <v>45194</v>
      </c>
      <c r="C413" s="1" t="n">
        <v>45957</v>
      </c>
      <c r="D413" t="inlineStr">
        <is>
          <t>NORRBOTTENS LÄN</t>
        </is>
      </c>
      <c r="E413" t="inlineStr">
        <is>
          <t>ÖVERTORNEÅ</t>
        </is>
      </c>
      <c r="G413" t="n">
        <v>10.1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56545-2024</t>
        </is>
      </c>
      <c r="B414" s="1" t="n">
        <v>45625.56842592593</v>
      </c>
      <c r="C414" s="1" t="n">
        <v>45957</v>
      </c>
      <c r="D414" t="inlineStr">
        <is>
          <t>NORRBOTTENS LÄN</t>
        </is>
      </c>
      <c r="E414" t="inlineStr">
        <is>
          <t>ÖVERTORNEÅ</t>
        </is>
      </c>
      <c r="G414" t="n">
        <v>4.8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37958-2025</t>
        </is>
      </c>
      <c r="B415" s="1" t="n">
        <v>45881.64761574074</v>
      </c>
      <c r="C415" s="1" t="n">
        <v>45957</v>
      </c>
      <c r="D415" t="inlineStr">
        <is>
          <t>NORRBOTTENS LÄN</t>
        </is>
      </c>
      <c r="E415" t="inlineStr">
        <is>
          <t>ÖVERTORNEÅ</t>
        </is>
      </c>
      <c r="F415" t="inlineStr">
        <is>
          <t>Sveaskog</t>
        </is>
      </c>
      <c r="G415" t="n">
        <v>16.3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58394-2024</t>
        </is>
      </c>
      <c r="B416" s="1" t="n">
        <v>45633.96009259259</v>
      </c>
      <c r="C416" s="1" t="n">
        <v>45957</v>
      </c>
      <c r="D416" t="inlineStr">
        <is>
          <t>NORRBOTTENS LÄN</t>
        </is>
      </c>
      <c r="E416" t="inlineStr">
        <is>
          <t>ÖVERTORNEÅ</t>
        </is>
      </c>
      <c r="G416" t="n">
        <v>4.5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58545-2024</t>
        </is>
      </c>
      <c r="B417" s="1" t="n">
        <v>45635.45800925926</v>
      </c>
      <c r="C417" s="1" t="n">
        <v>45957</v>
      </c>
      <c r="D417" t="inlineStr">
        <is>
          <t>NORRBOTTENS LÄN</t>
        </is>
      </c>
      <c r="E417" t="inlineStr">
        <is>
          <t>ÖVERTORNEÅ</t>
        </is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6790-2025</t>
        </is>
      </c>
      <c r="B418" s="1" t="n">
        <v>45700.6628587963</v>
      </c>
      <c r="C418" s="1" t="n">
        <v>45957</v>
      </c>
      <c r="D418" t="inlineStr">
        <is>
          <t>NORRBOTTENS LÄN</t>
        </is>
      </c>
      <c r="E418" t="inlineStr">
        <is>
          <t>ÖVERTORNEÅ</t>
        </is>
      </c>
      <c r="G418" t="n">
        <v>8.1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34402-2023</t>
        </is>
      </c>
      <c r="B419" s="1" t="n">
        <v>45139.54393518518</v>
      </c>
      <c r="C419" s="1" t="n">
        <v>45957</v>
      </c>
      <c r="D419" t="inlineStr">
        <is>
          <t>NORRBOTTENS LÄN</t>
        </is>
      </c>
      <c r="E419" t="inlineStr">
        <is>
          <t>ÖVERTORNEÅ</t>
        </is>
      </c>
      <c r="G419" t="n">
        <v>7.6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21544-2024</t>
        </is>
      </c>
      <c r="B420" s="1" t="n">
        <v>45441</v>
      </c>
      <c r="C420" s="1" t="n">
        <v>45957</v>
      </c>
      <c r="D420" t="inlineStr">
        <is>
          <t>NORRBOTTENS LÄN</t>
        </is>
      </c>
      <c r="E420" t="inlineStr">
        <is>
          <t>ÖVERTORNEÅ</t>
        </is>
      </c>
      <c r="G420" t="n">
        <v>7.2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68764-2021</t>
        </is>
      </c>
      <c r="B421" s="1" t="n">
        <v>44529</v>
      </c>
      <c r="C421" s="1" t="n">
        <v>45957</v>
      </c>
      <c r="D421" t="inlineStr">
        <is>
          <t>NORRBOTTENS LÄN</t>
        </is>
      </c>
      <c r="E421" t="inlineStr">
        <is>
          <t>ÖVERTORNEÅ</t>
        </is>
      </c>
      <c r="G421" t="n">
        <v>19.2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12532-2024</t>
        </is>
      </c>
      <c r="B422" s="1" t="n">
        <v>45379</v>
      </c>
      <c r="C422" s="1" t="n">
        <v>45957</v>
      </c>
      <c r="D422" t="inlineStr">
        <is>
          <t>NORRBOTTENS LÄN</t>
        </is>
      </c>
      <c r="E422" t="inlineStr">
        <is>
          <t>ÖVERTORNEÅ</t>
        </is>
      </c>
      <c r="G422" t="n">
        <v>10.3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16356-2025</t>
        </is>
      </c>
      <c r="B423" s="1" t="n">
        <v>45750</v>
      </c>
      <c r="C423" s="1" t="n">
        <v>45957</v>
      </c>
      <c r="D423" t="inlineStr">
        <is>
          <t>NORRBOTTENS LÄN</t>
        </is>
      </c>
      <c r="E423" t="inlineStr">
        <is>
          <t>ÖVERTORNEÅ</t>
        </is>
      </c>
      <c r="G423" t="n">
        <v>9.1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27300-2022</t>
        </is>
      </c>
      <c r="B424" s="1" t="n">
        <v>44741.95179398148</v>
      </c>
      <c r="C424" s="1" t="n">
        <v>45957</v>
      </c>
      <c r="D424" t="inlineStr">
        <is>
          <t>NORRBOTTENS LÄN</t>
        </is>
      </c>
      <c r="E424" t="inlineStr">
        <is>
          <t>ÖVERTORNEÅ</t>
        </is>
      </c>
      <c r="F424" t="inlineStr">
        <is>
          <t>Sveaskog</t>
        </is>
      </c>
      <c r="G424" t="n">
        <v>2.9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50925-2024</t>
        </is>
      </c>
      <c r="B425" s="1" t="n">
        <v>45602</v>
      </c>
      <c r="C425" s="1" t="n">
        <v>45957</v>
      </c>
      <c r="D425" t="inlineStr">
        <is>
          <t>NORRBOTTENS LÄN</t>
        </is>
      </c>
      <c r="E425" t="inlineStr">
        <is>
          <t>ÖVERTORNEÅ</t>
        </is>
      </c>
      <c r="F425" t="inlineStr">
        <is>
          <t>Sveaskog</t>
        </is>
      </c>
      <c r="G425" t="n">
        <v>3.5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26299-2024</t>
        </is>
      </c>
      <c r="B426" s="1" t="n">
        <v>45468.93265046296</v>
      </c>
      <c r="C426" s="1" t="n">
        <v>45957</v>
      </c>
      <c r="D426" t="inlineStr">
        <is>
          <t>NORRBOTTENS LÄN</t>
        </is>
      </c>
      <c r="E426" t="inlineStr">
        <is>
          <t>ÖVERTORNEÅ</t>
        </is>
      </c>
      <c r="G426" t="n">
        <v>0.5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16999-2025</t>
        </is>
      </c>
      <c r="B427" s="1" t="n">
        <v>45755.52708333333</v>
      </c>
      <c r="C427" s="1" t="n">
        <v>45957</v>
      </c>
      <c r="D427" t="inlineStr">
        <is>
          <t>NORRBOTTENS LÄN</t>
        </is>
      </c>
      <c r="E427" t="inlineStr">
        <is>
          <t>ÖVERTORNEÅ</t>
        </is>
      </c>
      <c r="G427" t="n">
        <v>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14392-2024</t>
        </is>
      </c>
      <c r="B428" s="1" t="n">
        <v>45394</v>
      </c>
      <c r="C428" s="1" t="n">
        <v>45957</v>
      </c>
      <c r="D428" t="inlineStr">
        <is>
          <t>NORRBOTTENS LÄN</t>
        </is>
      </c>
      <c r="E428" t="inlineStr">
        <is>
          <t>ÖVERTORNEÅ</t>
        </is>
      </c>
      <c r="G428" t="n">
        <v>5.7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1301-2025</t>
        </is>
      </c>
      <c r="B429" s="1" t="n">
        <v>45667</v>
      </c>
      <c r="C429" s="1" t="n">
        <v>45957</v>
      </c>
      <c r="D429" t="inlineStr">
        <is>
          <t>NORRBOTTENS LÄN</t>
        </is>
      </c>
      <c r="E429" t="inlineStr">
        <is>
          <t>ÖVERTORNEÅ</t>
        </is>
      </c>
      <c r="G429" t="n">
        <v>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8125-2025</t>
        </is>
      </c>
      <c r="B430" s="1" t="n">
        <v>45707</v>
      </c>
      <c r="C430" s="1" t="n">
        <v>45957</v>
      </c>
      <c r="D430" t="inlineStr">
        <is>
          <t>NORRBOTTENS LÄN</t>
        </is>
      </c>
      <c r="E430" t="inlineStr">
        <is>
          <t>ÖVERTORNEÅ</t>
        </is>
      </c>
      <c r="G430" t="n">
        <v>1.1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35995-2023</t>
        </is>
      </c>
      <c r="B431" s="1" t="n">
        <v>45149.3140162037</v>
      </c>
      <c r="C431" s="1" t="n">
        <v>45957</v>
      </c>
      <c r="D431" t="inlineStr">
        <is>
          <t>NORRBOTTENS LÄN</t>
        </is>
      </c>
      <c r="E431" t="inlineStr">
        <is>
          <t>ÖVERTORNEÅ</t>
        </is>
      </c>
      <c r="G431" t="n">
        <v>1.6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20439-2025</t>
        </is>
      </c>
      <c r="B432" s="1" t="n">
        <v>45775</v>
      </c>
      <c r="C432" s="1" t="n">
        <v>45957</v>
      </c>
      <c r="D432" t="inlineStr">
        <is>
          <t>NORRBOTTENS LÄN</t>
        </is>
      </c>
      <c r="E432" t="inlineStr">
        <is>
          <t>ÖVERTORNEÅ</t>
        </is>
      </c>
      <c r="G432" t="n">
        <v>6.9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36202-2021</t>
        </is>
      </c>
      <c r="B433" s="1" t="n">
        <v>44389</v>
      </c>
      <c r="C433" s="1" t="n">
        <v>45957</v>
      </c>
      <c r="D433" t="inlineStr">
        <is>
          <t>NORRBOTTENS LÄN</t>
        </is>
      </c>
      <c r="E433" t="inlineStr">
        <is>
          <t>ÖVERTORNEÅ</t>
        </is>
      </c>
      <c r="F433" t="inlineStr">
        <is>
          <t>Sveaskog</t>
        </is>
      </c>
      <c r="G433" t="n">
        <v>34.9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34701-2024</t>
        </is>
      </c>
      <c r="B434" s="1" t="n">
        <v>45526</v>
      </c>
      <c r="C434" s="1" t="n">
        <v>45957</v>
      </c>
      <c r="D434" t="inlineStr">
        <is>
          <t>NORRBOTTENS LÄN</t>
        </is>
      </c>
      <c r="E434" t="inlineStr">
        <is>
          <t>ÖVERTORNEÅ</t>
        </is>
      </c>
      <c r="G434" t="n">
        <v>2.5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22911-2024</t>
        </is>
      </c>
      <c r="B435" s="1" t="n">
        <v>45448</v>
      </c>
      <c r="C435" s="1" t="n">
        <v>45957</v>
      </c>
      <c r="D435" t="inlineStr">
        <is>
          <t>NORRBOTTENS LÄN</t>
        </is>
      </c>
      <c r="E435" t="inlineStr">
        <is>
          <t>ÖVERTORNEÅ</t>
        </is>
      </c>
      <c r="G435" t="n">
        <v>3.6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17068-2024</t>
        </is>
      </c>
      <c r="B436" s="1" t="n">
        <v>45412</v>
      </c>
      <c r="C436" s="1" t="n">
        <v>45957</v>
      </c>
      <c r="D436" t="inlineStr">
        <is>
          <t>NORRBOTTENS LÄN</t>
        </is>
      </c>
      <c r="E436" t="inlineStr">
        <is>
          <t>ÖVERTORNEÅ</t>
        </is>
      </c>
      <c r="F436" t="inlineStr">
        <is>
          <t>Naturvårdsverket</t>
        </is>
      </c>
      <c r="G436" t="n">
        <v>0.7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12164-2024</t>
        </is>
      </c>
      <c r="B437" s="1" t="n">
        <v>45377</v>
      </c>
      <c r="C437" s="1" t="n">
        <v>45957</v>
      </c>
      <c r="D437" t="inlineStr">
        <is>
          <t>NORRBOTTENS LÄN</t>
        </is>
      </c>
      <c r="E437" t="inlineStr">
        <is>
          <t>ÖVERTORNEÅ</t>
        </is>
      </c>
      <c r="G437" t="n">
        <v>3.5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21559-2024</t>
        </is>
      </c>
      <c r="B438" s="1" t="n">
        <v>45441</v>
      </c>
      <c r="C438" s="1" t="n">
        <v>45957</v>
      </c>
      <c r="D438" t="inlineStr">
        <is>
          <t>NORRBOTTENS LÄN</t>
        </is>
      </c>
      <c r="E438" t="inlineStr">
        <is>
          <t>ÖVERTORNEÅ</t>
        </is>
      </c>
      <c r="G438" t="n">
        <v>2.1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>
      <c r="A439" t="inlineStr">
        <is>
          <t>A 50447-2024</t>
        </is>
      </c>
      <c r="B439" s="1" t="n">
        <v>45601</v>
      </c>
      <c r="C439" s="1" t="n">
        <v>45957</v>
      </c>
      <c r="D439" t="inlineStr">
        <is>
          <t>NORRBOTTENS LÄN</t>
        </is>
      </c>
      <c r="E439" t="inlineStr">
        <is>
          <t>ÖVERTORNEÅ</t>
        </is>
      </c>
      <c r="G439" t="n">
        <v>10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2025-10-27T10:30:23Z</dcterms:created>
  <dcterms:modified xmlns:dcterms="http://purl.org/dc/terms/" xmlns:xsi="http://www.w3.org/2001/XMLSchema-instance" xsi:type="dcterms:W3CDTF">2025-10-27T10:30:24Z</dcterms:modified>
</cp:coreProperties>
</file>