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12138-2021</t>
        </is>
      </c>
      <c r="B2" s="1" t="n">
        <v>44266</v>
      </c>
      <c r="C2" s="1" t="n">
        <v>45205</v>
      </c>
      <c r="D2" t="inlineStr">
        <is>
          <t>VÄSTRA GÖTALANDS LÄN</t>
        </is>
      </c>
      <c r="E2" t="inlineStr">
        <is>
          <t>ALE</t>
        </is>
      </c>
      <c r="G2" t="n">
        <v>17.1</v>
      </c>
      <c r="H2" t="n">
        <v>10</v>
      </c>
      <c r="I2" t="n">
        <v>10</v>
      </c>
      <c r="J2" t="n">
        <v>6</v>
      </c>
      <c r="K2" t="n">
        <v>4</v>
      </c>
      <c r="L2" t="n">
        <v>0</v>
      </c>
      <c r="M2" t="n">
        <v>0</v>
      </c>
      <c r="N2" t="n">
        <v>0</v>
      </c>
      <c r="O2" t="n">
        <v>10</v>
      </c>
      <c r="P2" t="n">
        <v>4</v>
      </c>
      <c r="Q2" t="n">
        <v>23</v>
      </c>
      <c r="R2" s="2" t="inlineStr">
        <is>
          <t>Brödtaggsvamp
Flikbålmossa
Knärot
Pulverädellav
Loppstarr
Mindre hackspett
Orange taggsvamp
Spillkråka
Talltita
Tretåig hackspett
Grönpyrola
Kambräken
Kattfotslav
Korallrot
Kornknutmossa
Nästrot
Stor revmossa
Trådticka
Västlig hakmossa
Vågbandad barkbock
Vanlig padda
Mattlummer
Revlummer</t>
        </is>
      </c>
      <c r="S2">
        <f>HYPERLINK("https://klasma.github.io/Logging_ALE/artfynd/A 12138-2021.xlsx", "A 12138-2021")</f>
        <v/>
      </c>
      <c r="T2">
        <f>HYPERLINK("https://klasma.github.io/Logging_ALE/kartor/A 12138-2021.png", "A 12138-2021")</f>
        <v/>
      </c>
      <c r="U2">
        <f>HYPERLINK("https://klasma.github.io/Logging_ALE/knärot/A 12138-2021.png", "A 12138-2021")</f>
        <v/>
      </c>
      <c r="V2">
        <f>HYPERLINK("https://klasma.github.io/Logging_ALE/klagomål/A 12138-2021.docx", "A 12138-2021")</f>
        <v/>
      </c>
      <c r="W2">
        <f>HYPERLINK("https://klasma.github.io/Logging_ALE/klagomålsmail/A 12138-2021.docx", "A 12138-2021")</f>
        <v/>
      </c>
      <c r="X2">
        <f>HYPERLINK("https://klasma.github.io/Logging_ALE/tillsyn/A 12138-2021.docx", "A 12138-2021")</f>
        <v/>
      </c>
      <c r="Y2">
        <f>HYPERLINK("https://klasma.github.io/Logging_ALE/tillsynsmail/A 12138-2021.docx", "A 12138-2021")</f>
        <v/>
      </c>
    </row>
    <row r="3" ht="15" customHeight="1">
      <c r="A3" t="inlineStr">
        <is>
          <t>A 13111-2022</t>
        </is>
      </c>
      <c r="B3" s="1" t="n">
        <v>44644</v>
      </c>
      <c r="C3" s="1" t="n">
        <v>45205</v>
      </c>
      <c r="D3" t="inlineStr">
        <is>
          <t>VÄSTRA GÖTALANDS LÄN</t>
        </is>
      </c>
      <c r="E3" t="inlineStr">
        <is>
          <t>ALE</t>
        </is>
      </c>
      <c r="G3" t="n">
        <v>10.3</v>
      </c>
      <c r="H3" t="n">
        <v>4</v>
      </c>
      <c r="I3" t="n">
        <v>11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15</v>
      </c>
      <c r="R3" s="2" t="inlineStr">
        <is>
          <t>Entita
Mindre hackspett
Spillkråka
Talltita
Blåmossa
Bronshjon
Fällmossa
Guldlockmossa
Klippfrullania
Rödgul trumpetsvamp
Smal svampklubba
Stor revmossa
Svavelriska
Västlig hakmossa
Vågbandad barkbock</t>
        </is>
      </c>
      <c r="S3">
        <f>HYPERLINK("https://klasma.github.io/Logging_ALE/artfynd/A 13111-2022.xlsx", "A 13111-2022")</f>
        <v/>
      </c>
      <c r="T3">
        <f>HYPERLINK("https://klasma.github.io/Logging_ALE/kartor/A 13111-2022.png", "A 13111-2022")</f>
        <v/>
      </c>
      <c r="V3">
        <f>HYPERLINK("https://klasma.github.io/Logging_ALE/klagomål/A 13111-2022.docx", "A 13111-2022")</f>
        <v/>
      </c>
      <c r="W3">
        <f>HYPERLINK("https://klasma.github.io/Logging_ALE/klagomålsmail/A 13111-2022.docx", "A 13111-2022")</f>
        <v/>
      </c>
      <c r="X3">
        <f>HYPERLINK("https://klasma.github.io/Logging_ALE/tillsyn/A 13111-2022.docx", "A 13111-2022")</f>
        <v/>
      </c>
      <c r="Y3">
        <f>HYPERLINK("https://klasma.github.io/Logging_ALE/tillsynsmail/A 13111-2022.docx", "A 13111-2022")</f>
        <v/>
      </c>
    </row>
    <row r="4" ht="15" customHeight="1">
      <c r="A4" t="inlineStr">
        <is>
          <t>A 11731-2019</t>
        </is>
      </c>
      <c r="B4" s="1" t="n">
        <v>43518</v>
      </c>
      <c r="C4" s="1" t="n">
        <v>45205</v>
      </c>
      <c r="D4" t="inlineStr">
        <is>
          <t>VÄSTRA GÖTALANDS LÄN</t>
        </is>
      </c>
      <c r="E4" t="inlineStr">
        <is>
          <t>ALE</t>
        </is>
      </c>
      <c r="G4" t="n">
        <v>1.9</v>
      </c>
      <c r="H4" t="n">
        <v>3</v>
      </c>
      <c r="I4" t="n">
        <v>11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14</v>
      </c>
      <c r="R4" s="2" t="inlineStr">
        <is>
          <t>Kråka
Mindre hackspett
Blåsfliksmossa
Brandticka
Grov fjädermossa
Havstulpanlav
Klippfrullania
Kornknutmossa
Smal svampklubba
Sotriska
Stor revmossa
Stubbspretmossa
Västlig hakmossa
Vanlig padda</t>
        </is>
      </c>
      <c r="S4">
        <f>HYPERLINK("https://klasma.github.io/Logging_ALE/artfynd/A 11731-2019.xlsx", "A 11731-2019")</f>
        <v/>
      </c>
      <c r="T4">
        <f>HYPERLINK("https://klasma.github.io/Logging_ALE/kartor/A 11731-2019.png", "A 11731-2019")</f>
        <v/>
      </c>
      <c r="V4">
        <f>HYPERLINK("https://klasma.github.io/Logging_ALE/klagomål/A 11731-2019.docx", "A 11731-2019")</f>
        <v/>
      </c>
      <c r="W4">
        <f>HYPERLINK("https://klasma.github.io/Logging_ALE/klagomålsmail/A 11731-2019.docx", "A 11731-2019")</f>
        <v/>
      </c>
      <c r="X4">
        <f>HYPERLINK("https://klasma.github.io/Logging_ALE/tillsyn/A 11731-2019.docx", "A 11731-2019")</f>
        <v/>
      </c>
      <c r="Y4">
        <f>HYPERLINK("https://klasma.github.io/Logging_ALE/tillsynsmail/A 11731-2019.docx", "A 11731-2019")</f>
        <v/>
      </c>
    </row>
    <row r="5" ht="15" customHeight="1">
      <c r="A5" t="inlineStr">
        <is>
          <t>A 25436-2019</t>
        </is>
      </c>
      <c r="B5" s="1" t="n">
        <v>43606</v>
      </c>
      <c r="C5" s="1" t="n">
        <v>45205</v>
      </c>
      <c r="D5" t="inlineStr">
        <is>
          <t>VÄSTRA GÖTALANDS LÄN</t>
        </is>
      </c>
      <c r="E5" t="inlineStr">
        <is>
          <t>ALE</t>
        </is>
      </c>
      <c r="G5" t="n">
        <v>1.1</v>
      </c>
      <c r="H5" t="n">
        <v>2</v>
      </c>
      <c r="I5" t="n">
        <v>4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Spillkråka
Talltita
Blåmossa
Havstulpanlav
Kattfotslav
Klippfrullania</t>
        </is>
      </c>
      <c r="S5">
        <f>HYPERLINK("https://klasma.github.io/Logging_ALE/artfynd/A 25436-2019.xlsx", "A 25436-2019")</f>
        <v/>
      </c>
      <c r="T5">
        <f>HYPERLINK("https://klasma.github.io/Logging_ALE/kartor/A 25436-2019.png", "A 25436-2019")</f>
        <v/>
      </c>
      <c r="V5">
        <f>HYPERLINK("https://klasma.github.io/Logging_ALE/klagomål/A 25436-2019.docx", "A 25436-2019")</f>
        <v/>
      </c>
      <c r="W5">
        <f>HYPERLINK("https://klasma.github.io/Logging_ALE/klagomålsmail/A 25436-2019.docx", "A 25436-2019")</f>
        <v/>
      </c>
      <c r="X5">
        <f>HYPERLINK("https://klasma.github.io/Logging_ALE/tillsyn/A 25436-2019.docx", "A 25436-2019")</f>
        <v/>
      </c>
      <c r="Y5">
        <f>HYPERLINK("https://klasma.github.io/Logging_ALE/tillsynsmail/A 25436-2019.docx", "A 25436-2019")</f>
        <v/>
      </c>
    </row>
    <row r="6" ht="15" customHeight="1">
      <c r="A6" t="inlineStr">
        <is>
          <t>A 5653-2019</t>
        </is>
      </c>
      <c r="B6" s="1" t="n">
        <v>43489</v>
      </c>
      <c r="C6" s="1" t="n">
        <v>45205</v>
      </c>
      <c r="D6" t="inlineStr">
        <is>
          <t>VÄSTRA GÖTALANDS LÄN</t>
        </is>
      </c>
      <c r="E6" t="inlineStr">
        <is>
          <t>ALE</t>
        </is>
      </c>
      <c r="G6" t="n">
        <v>4.7</v>
      </c>
      <c r="H6" t="n">
        <v>5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Talltita
Plattlummer
Mattlummer
Revlummer</t>
        </is>
      </c>
      <c r="S6">
        <f>HYPERLINK("https://klasma.github.io/Logging_ALE/artfynd/A 5653-2019.xlsx", "A 5653-2019")</f>
        <v/>
      </c>
      <c r="T6">
        <f>HYPERLINK("https://klasma.github.io/Logging_ALE/kartor/A 5653-2019.png", "A 5653-2019")</f>
        <v/>
      </c>
      <c r="U6">
        <f>HYPERLINK("https://klasma.github.io/Logging_ALE/knärot/A 5653-2019.png", "A 5653-2019")</f>
        <v/>
      </c>
      <c r="V6">
        <f>HYPERLINK("https://klasma.github.io/Logging_ALE/klagomål/A 5653-2019.docx", "A 5653-2019")</f>
        <v/>
      </c>
      <c r="W6">
        <f>HYPERLINK("https://klasma.github.io/Logging_ALE/klagomålsmail/A 5653-2019.docx", "A 5653-2019")</f>
        <v/>
      </c>
      <c r="X6">
        <f>HYPERLINK("https://klasma.github.io/Logging_ALE/tillsyn/A 5653-2019.docx", "A 5653-2019")</f>
        <v/>
      </c>
      <c r="Y6">
        <f>HYPERLINK("https://klasma.github.io/Logging_ALE/tillsynsmail/A 5653-2019.docx", "A 5653-2019")</f>
        <v/>
      </c>
    </row>
    <row r="7" ht="15" customHeight="1">
      <c r="A7" t="inlineStr">
        <is>
          <t>A 1456-2020</t>
        </is>
      </c>
      <c r="B7" s="1" t="n">
        <v>43843</v>
      </c>
      <c r="C7" s="1" t="n">
        <v>45205</v>
      </c>
      <c r="D7" t="inlineStr">
        <is>
          <t>VÄSTRA GÖTALANDS LÄN</t>
        </is>
      </c>
      <c r="E7" t="inlineStr">
        <is>
          <t>ALE</t>
        </is>
      </c>
      <c r="G7" t="n">
        <v>2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Gulsparv
Spillkråka
Fällmossa</t>
        </is>
      </c>
      <c r="S7">
        <f>HYPERLINK("https://klasma.github.io/Logging_ALE/artfynd/A 1456-2020.xlsx", "A 1456-2020")</f>
        <v/>
      </c>
      <c r="T7">
        <f>HYPERLINK("https://klasma.github.io/Logging_ALE/kartor/A 1456-2020.png", "A 1456-2020")</f>
        <v/>
      </c>
      <c r="V7">
        <f>HYPERLINK("https://klasma.github.io/Logging_ALE/klagomål/A 1456-2020.docx", "A 1456-2020")</f>
        <v/>
      </c>
      <c r="W7">
        <f>HYPERLINK("https://klasma.github.io/Logging_ALE/klagomålsmail/A 1456-2020.docx", "A 1456-2020")</f>
        <v/>
      </c>
      <c r="X7">
        <f>HYPERLINK("https://klasma.github.io/Logging_ALE/tillsyn/A 1456-2020.docx", "A 1456-2020")</f>
        <v/>
      </c>
      <c r="Y7">
        <f>HYPERLINK("https://klasma.github.io/Logging_ALE/tillsynsmail/A 1456-2020.docx", "A 1456-2020")</f>
        <v/>
      </c>
    </row>
    <row r="8" ht="15" customHeight="1">
      <c r="A8" t="inlineStr">
        <is>
          <t>A 13029-2020</t>
        </is>
      </c>
      <c r="B8" s="1" t="n">
        <v>43900</v>
      </c>
      <c r="C8" s="1" t="n">
        <v>45205</v>
      </c>
      <c r="D8" t="inlineStr">
        <is>
          <t>VÄSTRA GÖTALANDS LÄN</t>
        </is>
      </c>
      <c r="E8" t="inlineStr">
        <is>
          <t>ALE</t>
        </is>
      </c>
      <c r="G8" t="n">
        <v>8.300000000000001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Blåmossa
Västlig hakmossa
Revlummer</t>
        </is>
      </c>
      <c r="S8">
        <f>HYPERLINK("https://klasma.github.io/Logging_ALE/artfynd/A 13029-2020.xlsx", "A 13029-2020")</f>
        <v/>
      </c>
      <c r="T8">
        <f>HYPERLINK("https://klasma.github.io/Logging_ALE/kartor/A 13029-2020.png", "A 13029-2020")</f>
        <v/>
      </c>
      <c r="V8">
        <f>HYPERLINK("https://klasma.github.io/Logging_ALE/klagomål/A 13029-2020.docx", "A 13029-2020")</f>
        <v/>
      </c>
      <c r="W8">
        <f>HYPERLINK("https://klasma.github.io/Logging_ALE/klagomålsmail/A 13029-2020.docx", "A 13029-2020")</f>
        <v/>
      </c>
      <c r="X8">
        <f>HYPERLINK("https://klasma.github.io/Logging_ALE/tillsyn/A 13029-2020.docx", "A 13029-2020")</f>
        <v/>
      </c>
      <c r="Y8">
        <f>HYPERLINK("https://klasma.github.io/Logging_ALE/tillsynsmail/A 13029-2020.docx", "A 13029-2020")</f>
        <v/>
      </c>
    </row>
    <row r="9" ht="15" customHeight="1">
      <c r="A9" t="inlineStr">
        <is>
          <t>A 25432-2019</t>
        </is>
      </c>
      <c r="B9" s="1" t="n">
        <v>43606</v>
      </c>
      <c r="C9" s="1" t="n">
        <v>45205</v>
      </c>
      <c r="D9" t="inlineStr">
        <is>
          <t>VÄSTRA GÖTALANDS LÄN</t>
        </is>
      </c>
      <c r="E9" t="inlineStr">
        <is>
          <t>ALE</t>
        </is>
      </c>
      <c r="G9" t="n">
        <v>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Blåmossa
Klippfrullania</t>
        </is>
      </c>
      <c r="S9">
        <f>HYPERLINK("https://klasma.github.io/Logging_ALE/artfynd/A 25432-2019.xlsx", "A 25432-2019")</f>
        <v/>
      </c>
      <c r="T9">
        <f>HYPERLINK("https://klasma.github.io/Logging_ALE/kartor/A 25432-2019.png", "A 25432-2019")</f>
        <v/>
      </c>
      <c r="V9">
        <f>HYPERLINK("https://klasma.github.io/Logging_ALE/klagomål/A 25432-2019.docx", "A 25432-2019")</f>
        <v/>
      </c>
      <c r="W9">
        <f>HYPERLINK("https://klasma.github.io/Logging_ALE/klagomålsmail/A 25432-2019.docx", "A 25432-2019")</f>
        <v/>
      </c>
      <c r="X9">
        <f>HYPERLINK("https://klasma.github.io/Logging_ALE/tillsyn/A 25432-2019.docx", "A 25432-2019")</f>
        <v/>
      </c>
      <c r="Y9">
        <f>HYPERLINK("https://klasma.github.io/Logging_ALE/tillsynsmail/A 25432-2019.docx", "A 25432-2019")</f>
        <v/>
      </c>
    </row>
    <row r="10" ht="15" customHeight="1">
      <c r="A10" t="inlineStr">
        <is>
          <t>A 38382-2019</t>
        </is>
      </c>
      <c r="B10" s="1" t="n">
        <v>43685</v>
      </c>
      <c r="C10" s="1" t="n">
        <v>45205</v>
      </c>
      <c r="D10" t="inlineStr">
        <is>
          <t>VÄSTRA GÖTALANDS LÄN</t>
        </is>
      </c>
      <c r="E10" t="inlineStr">
        <is>
          <t>ALE</t>
        </is>
      </c>
      <c r="G10" t="n">
        <v>1.3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Revlummer</t>
        </is>
      </c>
      <c r="S10">
        <f>HYPERLINK("https://klasma.github.io/Logging_ALE/artfynd/A 38382-2019.xlsx", "A 38382-2019")</f>
        <v/>
      </c>
      <c r="T10">
        <f>HYPERLINK("https://klasma.github.io/Logging_ALE/kartor/A 38382-2019.png", "A 38382-2019")</f>
        <v/>
      </c>
      <c r="V10">
        <f>HYPERLINK("https://klasma.github.io/Logging_ALE/klagomål/A 38382-2019.docx", "A 38382-2019")</f>
        <v/>
      </c>
      <c r="W10">
        <f>HYPERLINK("https://klasma.github.io/Logging_ALE/klagomålsmail/A 38382-2019.docx", "A 38382-2019")</f>
        <v/>
      </c>
      <c r="X10">
        <f>HYPERLINK("https://klasma.github.io/Logging_ALE/tillsyn/A 38382-2019.docx", "A 38382-2019")</f>
        <v/>
      </c>
      <c r="Y10">
        <f>HYPERLINK("https://klasma.github.io/Logging_ALE/tillsynsmail/A 38382-2019.docx", "A 38382-2019")</f>
        <v/>
      </c>
    </row>
    <row r="11" ht="15" customHeight="1">
      <c r="A11" t="inlineStr">
        <is>
          <t>A 40983-2023</t>
        </is>
      </c>
      <c r="B11" s="1" t="n">
        <v>45173</v>
      </c>
      <c r="C11" s="1" t="n">
        <v>45205</v>
      </c>
      <c r="D11" t="inlineStr">
        <is>
          <t>VÄSTRA GÖTALANDS LÄN</t>
        </is>
      </c>
      <c r="E11" t="inlineStr">
        <is>
          <t>ALE</t>
        </is>
      </c>
      <c r="F11" t="inlineStr">
        <is>
          <t>Kyrkan</t>
        </is>
      </c>
      <c r="G11" t="n">
        <v>12.6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Spillkråka
Talltita</t>
        </is>
      </c>
      <c r="S11">
        <f>HYPERLINK("https://klasma.github.io/Logging_ALE/artfynd/A 40983-2023.xlsx", "A 40983-2023")</f>
        <v/>
      </c>
      <c r="T11">
        <f>HYPERLINK("https://klasma.github.io/Logging_ALE/kartor/A 40983-2023.png", "A 40983-2023")</f>
        <v/>
      </c>
      <c r="V11">
        <f>HYPERLINK("https://klasma.github.io/Logging_ALE/klagomål/A 40983-2023.docx", "A 40983-2023")</f>
        <v/>
      </c>
      <c r="W11">
        <f>HYPERLINK("https://klasma.github.io/Logging_ALE/klagomålsmail/A 40983-2023.docx", "A 40983-2023")</f>
        <v/>
      </c>
      <c r="X11">
        <f>HYPERLINK("https://klasma.github.io/Logging_ALE/tillsyn/A 40983-2023.docx", "A 40983-2023")</f>
        <v/>
      </c>
      <c r="Y11">
        <f>HYPERLINK("https://klasma.github.io/Logging_ALE/tillsynsmail/A 40983-2023.docx", "A 40983-2023")</f>
        <v/>
      </c>
    </row>
    <row r="12" ht="15" customHeight="1">
      <c r="A12" t="inlineStr">
        <is>
          <t>A 67849-2018</t>
        </is>
      </c>
      <c r="B12" s="1" t="n">
        <v>43440</v>
      </c>
      <c r="C12" s="1" t="n">
        <v>45205</v>
      </c>
      <c r="D12" t="inlineStr">
        <is>
          <t>VÄSTRA GÖTALANDS LÄN</t>
        </is>
      </c>
      <c r="E12" t="inlineStr">
        <is>
          <t>ALE</t>
        </is>
      </c>
      <c r="G12" t="n">
        <v>4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Kambräken</t>
        </is>
      </c>
      <c r="S12">
        <f>HYPERLINK("https://klasma.github.io/Logging_ALE/artfynd/A 67849-2018.xlsx", "A 67849-2018")</f>
        <v/>
      </c>
      <c r="T12">
        <f>HYPERLINK("https://klasma.github.io/Logging_ALE/kartor/A 67849-2018.png", "A 67849-2018")</f>
        <v/>
      </c>
      <c r="V12">
        <f>HYPERLINK("https://klasma.github.io/Logging_ALE/klagomål/A 67849-2018.docx", "A 67849-2018")</f>
        <v/>
      </c>
      <c r="W12">
        <f>HYPERLINK("https://klasma.github.io/Logging_ALE/klagomålsmail/A 67849-2018.docx", "A 67849-2018")</f>
        <v/>
      </c>
      <c r="X12">
        <f>HYPERLINK("https://klasma.github.io/Logging_ALE/tillsyn/A 67849-2018.docx", "A 67849-2018")</f>
        <v/>
      </c>
      <c r="Y12">
        <f>HYPERLINK("https://klasma.github.io/Logging_ALE/tillsynsmail/A 67849-2018.docx", "A 67849-2018")</f>
        <v/>
      </c>
    </row>
    <row r="13" ht="15" customHeight="1">
      <c r="A13" t="inlineStr">
        <is>
          <t>A 25391-2019</t>
        </is>
      </c>
      <c r="B13" s="1" t="n">
        <v>43606</v>
      </c>
      <c r="C13" s="1" t="n">
        <v>45205</v>
      </c>
      <c r="D13" t="inlineStr">
        <is>
          <t>VÄSTRA GÖTALANDS LÄN</t>
        </is>
      </c>
      <c r="E13" t="inlineStr">
        <is>
          <t>ALE</t>
        </is>
      </c>
      <c r="G13" t="n">
        <v>10.1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HYPERLINK("https://klasma.github.io/Logging_ALE/artfynd/A 25391-2019.xlsx", "A 25391-2019")</f>
        <v/>
      </c>
      <c r="T13">
        <f>HYPERLINK("https://klasma.github.io/Logging_ALE/kartor/A 25391-2019.png", "A 25391-2019")</f>
        <v/>
      </c>
      <c r="V13">
        <f>HYPERLINK("https://klasma.github.io/Logging_ALE/klagomål/A 25391-2019.docx", "A 25391-2019")</f>
        <v/>
      </c>
      <c r="W13">
        <f>HYPERLINK("https://klasma.github.io/Logging_ALE/klagomålsmail/A 25391-2019.docx", "A 25391-2019")</f>
        <v/>
      </c>
      <c r="X13">
        <f>HYPERLINK("https://klasma.github.io/Logging_ALE/tillsyn/A 25391-2019.docx", "A 25391-2019")</f>
        <v/>
      </c>
      <c r="Y13">
        <f>HYPERLINK("https://klasma.github.io/Logging_ALE/tillsynsmail/A 25391-2019.docx", "A 25391-2019")</f>
        <v/>
      </c>
    </row>
    <row r="14" ht="15" customHeight="1">
      <c r="A14" t="inlineStr">
        <is>
          <t>A 53693-2019</t>
        </is>
      </c>
      <c r="B14" s="1" t="n">
        <v>43749</v>
      </c>
      <c r="C14" s="1" t="n">
        <v>45205</v>
      </c>
      <c r="D14" t="inlineStr">
        <is>
          <t>VÄSTRA GÖTALANDS LÄN</t>
        </is>
      </c>
      <c r="E14" t="inlineStr">
        <is>
          <t>ALE</t>
        </is>
      </c>
      <c r="G14" t="n">
        <v>11.2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Havstulpanlav</t>
        </is>
      </c>
      <c r="S14">
        <f>HYPERLINK("https://klasma.github.io/Logging_ALE/artfynd/A 53693-2019.xlsx", "A 53693-2019")</f>
        <v/>
      </c>
      <c r="T14">
        <f>HYPERLINK("https://klasma.github.io/Logging_ALE/kartor/A 53693-2019.png", "A 53693-2019")</f>
        <v/>
      </c>
      <c r="V14">
        <f>HYPERLINK("https://klasma.github.io/Logging_ALE/klagomål/A 53693-2019.docx", "A 53693-2019")</f>
        <v/>
      </c>
      <c r="W14">
        <f>HYPERLINK("https://klasma.github.io/Logging_ALE/klagomålsmail/A 53693-2019.docx", "A 53693-2019")</f>
        <v/>
      </c>
      <c r="X14">
        <f>HYPERLINK("https://klasma.github.io/Logging_ALE/tillsyn/A 53693-2019.docx", "A 53693-2019")</f>
        <v/>
      </c>
      <c r="Y14">
        <f>HYPERLINK("https://klasma.github.io/Logging_ALE/tillsynsmail/A 53693-2019.docx", "A 53693-2019")</f>
        <v/>
      </c>
    </row>
    <row r="15" ht="15" customHeight="1">
      <c r="A15" t="inlineStr">
        <is>
          <t>A 23339-2023</t>
        </is>
      </c>
      <c r="B15" s="1" t="n">
        <v>45076</v>
      </c>
      <c r="C15" s="1" t="n">
        <v>45205</v>
      </c>
      <c r="D15" t="inlineStr">
        <is>
          <t>VÄSTRA GÖTALANDS LÄN</t>
        </is>
      </c>
      <c r="E15" t="inlineStr">
        <is>
          <t>ALE</t>
        </is>
      </c>
      <c r="G15" t="n">
        <v>7.4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HYPERLINK("https://klasma.github.io/Logging_ALE/artfynd/A 23339-2023.xlsx", "A 23339-2023")</f>
        <v/>
      </c>
      <c r="T15">
        <f>HYPERLINK("https://klasma.github.io/Logging_ALE/kartor/A 23339-2023.png", "A 23339-2023")</f>
        <v/>
      </c>
      <c r="V15">
        <f>HYPERLINK("https://klasma.github.io/Logging_ALE/klagomål/A 23339-2023.docx", "A 23339-2023")</f>
        <v/>
      </c>
      <c r="W15">
        <f>HYPERLINK("https://klasma.github.io/Logging_ALE/klagomålsmail/A 23339-2023.docx", "A 23339-2023")</f>
        <v/>
      </c>
      <c r="X15">
        <f>HYPERLINK("https://klasma.github.io/Logging_ALE/tillsyn/A 23339-2023.docx", "A 23339-2023")</f>
        <v/>
      </c>
      <c r="Y15">
        <f>HYPERLINK("https://klasma.github.io/Logging_ALE/tillsynsmail/A 23339-2023.docx", "A 23339-2023")</f>
        <v/>
      </c>
    </row>
    <row r="16" ht="15" customHeight="1">
      <c r="A16" t="inlineStr">
        <is>
          <t>A 45010-2018</t>
        </is>
      </c>
      <c r="B16" s="1" t="n">
        <v>43361</v>
      </c>
      <c r="C16" s="1" t="n">
        <v>45205</v>
      </c>
      <c r="D16" t="inlineStr">
        <is>
          <t>VÄSTRA GÖTALANDS LÄN</t>
        </is>
      </c>
      <c r="E16" t="inlineStr">
        <is>
          <t>ALE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46353-2018</t>
        </is>
      </c>
      <c r="B17" s="1" t="n">
        <v>43367</v>
      </c>
      <c r="C17" s="1" t="n">
        <v>45205</v>
      </c>
      <c r="D17" t="inlineStr">
        <is>
          <t>VÄSTRA GÖTALANDS LÄN</t>
        </is>
      </c>
      <c r="E17" t="inlineStr">
        <is>
          <t>ALE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51458-2018</t>
        </is>
      </c>
      <c r="B18" s="1" t="n">
        <v>43383</v>
      </c>
      <c r="C18" s="1" t="n">
        <v>45205</v>
      </c>
      <c r="D18" t="inlineStr">
        <is>
          <t>VÄSTRA GÖTALANDS LÄN</t>
        </is>
      </c>
      <c r="E18" t="inlineStr">
        <is>
          <t>ALE</t>
        </is>
      </c>
      <c r="G18" t="n">
        <v>13.9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52043-2018</t>
        </is>
      </c>
      <c r="B19" s="1" t="n">
        <v>43385</v>
      </c>
      <c r="C19" s="1" t="n">
        <v>45205</v>
      </c>
      <c r="D19" t="inlineStr">
        <is>
          <t>VÄSTRA GÖTALANDS LÄN</t>
        </is>
      </c>
      <c r="E19" t="inlineStr">
        <is>
          <t>ALE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58589-2018</t>
        </is>
      </c>
      <c r="B20" s="1" t="n">
        <v>43410</v>
      </c>
      <c r="C20" s="1" t="n">
        <v>45205</v>
      </c>
      <c r="D20" t="inlineStr">
        <is>
          <t>VÄSTRA GÖTALANDS LÄN</t>
        </is>
      </c>
      <c r="E20" t="inlineStr">
        <is>
          <t>ALE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59319-2018</t>
        </is>
      </c>
      <c r="B21" s="1" t="n">
        <v>43411</v>
      </c>
      <c r="C21" s="1" t="n">
        <v>45205</v>
      </c>
      <c r="D21" t="inlineStr">
        <is>
          <t>VÄSTRA GÖTALANDS LÄN</t>
        </is>
      </c>
      <c r="E21" t="inlineStr">
        <is>
          <t>ALE</t>
        </is>
      </c>
      <c r="G21" t="n">
        <v>12.5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67125-2018</t>
        </is>
      </c>
      <c r="B22" s="1" t="n">
        <v>43438</v>
      </c>
      <c r="C22" s="1" t="n">
        <v>45205</v>
      </c>
      <c r="D22" t="inlineStr">
        <is>
          <t>VÄSTRA GÖTALANDS LÄN</t>
        </is>
      </c>
      <c r="E22" t="inlineStr">
        <is>
          <t>ALE</t>
        </is>
      </c>
      <c r="G22" t="n">
        <v>10.4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67877-2018</t>
        </is>
      </c>
      <c r="B23" s="1" t="n">
        <v>43440</v>
      </c>
      <c r="C23" s="1" t="n">
        <v>45205</v>
      </c>
      <c r="D23" t="inlineStr">
        <is>
          <t>VÄSTRA GÖTALANDS LÄN</t>
        </is>
      </c>
      <c r="E23" t="inlineStr">
        <is>
          <t>ALE</t>
        </is>
      </c>
      <c r="G23" t="n">
        <v>3.5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67859-2018</t>
        </is>
      </c>
      <c r="B24" s="1" t="n">
        <v>43440</v>
      </c>
      <c r="C24" s="1" t="n">
        <v>45205</v>
      </c>
      <c r="D24" t="inlineStr">
        <is>
          <t>VÄSTRA GÖTALANDS LÄN</t>
        </is>
      </c>
      <c r="E24" t="inlineStr">
        <is>
          <t>ALE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756-2019</t>
        </is>
      </c>
      <c r="B25" s="1" t="n">
        <v>43471</v>
      </c>
      <c r="C25" s="1" t="n">
        <v>45205</v>
      </c>
      <c r="D25" t="inlineStr">
        <is>
          <t>VÄSTRA GÖTALANDS LÄN</t>
        </is>
      </c>
      <c r="E25" t="inlineStr">
        <is>
          <t>ALE</t>
        </is>
      </c>
      <c r="F25" t="inlineStr">
        <is>
          <t>Kommuner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2149-2019</t>
        </is>
      </c>
      <c r="B26" s="1" t="n">
        <v>43475</v>
      </c>
      <c r="C26" s="1" t="n">
        <v>45205</v>
      </c>
      <c r="D26" t="inlineStr">
        <is>
          <t>VÄSTRA GÖTALANDS LÄN</t>
        </is>
      </c>
      <c r="E26" t="inlineStr">
        <is>
          <t>ALE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2485-2019</t>
        </is>
      </c>
      <c r="B27" s="1" t="n">
        <v>43476</v>
      </c>
      <c r="C27" s="1" t="n">
        <v>45205</v>
      </c>
      <c r="D27" t="inlineStr">
        <is>
          <t>VÄSTRA GÖTALANDS LÄN</t>
        </is>
      </c>
      <c r="E27" t="inlineStr">
        <is>
          <t>ALE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4350-2019</t>
        </is>
      </c>
      <c r="B28" s="1" t="n">
        <v>43479</v>
      </c>
      <c r="C28" s="1" t="n">
        <v>45205</v>
      </c>
      <c r="D28" t="inlineStr">
        <is>
          <t>VÄSTRA GÖTALANDS LÄN</t>
        </is>
      </c>
      <c r="E28" t="inlineStr">
        <is>
          <t>ALE</t>
        </is>
      </c>
      <c r="G28" t="n">
        <v>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3560-2019</t>
        </is>
      </c>
      <c r="B29" s="1" t="n">
        <v>43481</v>
      </c>
      <c r="C29" s="1" t="n">
        <v>45205</v>
      </c>
      <c r="D29" t="inlineStr">
        <is>
          <t>VÄSTRA GÖTALANDS LÄN</t>
        </is>
      </c>
      <c r="E29" t="inlineStr">
        <is>
          <t>ALE</t>
        </is>
      </c>
      <c r="G29" t="n">
        <v>0.2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4367-2019</t>
        </is>
      </c>
      <c r="B30" s="1" t="n">
        <v>43483</v>
      </c>
      <c r="C30" s="1" t="n">
        <v>45205</v>
      </c>
      <c r="D30" t="inlineStr">
        <is>
          <t>VÄSTRA GÖTALANDS LÄN</t>
        </is>
      </c>
      <c r="E30" t="inlineStr">
        <is>
          <t>ALE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9188-2019</t>
        </is>
      </c>
      <c r="B31" s="1" t="n">
        <v>43505</v>
      </c>
      <c r="C31" s="1" t="n">
        <v>45205</v>
      </c>
      <c r="D31" t="inlineStr">
        <is>
          <t>VÄSTRA GÖTALANDS LÄN</t>
        </is>
      </c>
      <c r="E31" t="inlineStr">
        <is>
          <t>ALE</t>
        </is>
      </c>
      <c r="G31" t="n">
        <v>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11978-2019</t>
        </is>
      </c>
      <c r="B32" s="1" t="n">
        <v>43521</v>
      </c>
      <c r="C32" s="1" t="n">
        <v>45205</v>
      </c>
      <c r="D32" t="inlineStr">
        <is>
          <t>VÄSTRA GÖTALANDS LÄN</t>
        </is>
      </c>
      <c r="E32" t="inlineStr">
        <is>
          <t>ALE</t>
        </is>
      </c>
      <c r="F32" t="inlineStr">
        <is>
          <t>Kommuner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14048-2019</t>
        </is>
      </c>
      <c r="B33" s="1" t="n">
        <v>43532</v>
      </c>
      <c r="C33" s="1" t="n">
        <v>45205</v>
      </c>
      <c r="D33" t="inlineStr">
        <is>
          <t>VÄSTRA GÖTALANDS LÄN</t>
        </is>
      </c>
      <c r="E33" t="inlineStr">
        <is>
          <t>ALE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14335-2019</t>
        </is>
      </c>
      <c r="B34" s="1" t="n">
        <v>43535</v>
      </c>
      <c r="C34" s="1" t="n">
        <v>45205</v>
      </c>
      <c r="D34" t="inlineStr">
        <is>
          <t>VÄSTRA GÖTALANDS LÄN</t>
        </is>
      </c>
      <c r="E34" t="inlineStr">
        <is>
          <t>ALE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15443-2019</t>
        </is>
      </c>
      <c r="B35" s="1" t="n">
        <v>43542</v>
      </c>
      <c r="C35" s="1" t="n">
        <v>45205</v>
      </c>
      <c r="D35" t="inlineStr">
        <is>
          <t>VÄSTRA GÖTALANDS LÄN</t>
        </is>
      </c>
      <c r="E35" t="inlineStr">
        <is>
          <t>ALE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50538-2019</t>
        </is>
      </c>
      <c r="B36" s="1" t="n">
        <v>43735</v>
      </c>
      <c r="C36" s="1" t="n">
        <v>45205</v>
      </c>
      <c r="D36" t="inlineStr">
        <is>
          <t>VÄSTRA GÖTALANDS LÄN</t>
        </is>
      </c>
      <c r="E36" t="inlineStr">
        <is>
          <t>ALE</t>
        </is>
      </c>
      <c r="G36" t="n">
        <v>10.9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59735-2019</t>
        </is>
      </c>
      <c r="B37" s="1" t="n">
        <v>43776</v>
      </c>
      <c r="C37" s="1" t="n">
        <v>45205</v>
      </c>
      <c r="D37" t="inlineStr">
        <is>
          <t>VÄSTRA GÖTALANDS LÄN</t>
        </is>
      </c>
      <c r="E37" t="inlineStr">
        <is>
          <t>ALE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60395-2019</t>
        </is>
      </c>
      <c r="B38" s="1" t="n">
        <v>43780</v>
      </c>
      <c r="C38" s="1" t="n">
        <v>45205</v>
      </c>
      <c r="D38" t="inlineStr">
        <is>
          <t>VÄSTRA GÖTALANDS LÄN</t>
        </is>
      </c>
      <c r="E38" t="inlineStr">
        <is>
          <t>ALE</t>
        </is>
      </c>
      <c r="F38" t="inlineStr">
        <is>
          <t>Kommuner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62130-2019</t>
        </is>
      </c>
      <c r="B39" s="1" t="n">
        <v>43787</v>
      </c>
      <c r="C39" s="1" t="n">
        <v>45205</v>
      </c>
      <c r="D39" t="inlineStr">
        <is>
          <t>VÄSTRA GÖTALANDS LÄN</t>
        </is>
      </c>
      <c r="E39" t="inlineStr">
        <is>
          <t>ALE</t>
        </is>
      </c>
      <c r="G39" t="n">
        <v>4.3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377-2020</t>
        </is>
      </c>
      <c r="B40" s="1" t="n">
        <v>43837</v>
      </c>
      <c r="C40" s="1" t="n">
        <v>45205</v>
      </c>
      <c r="D40" t="inlineStr">
        <is>
          <t>VÄSTRA GÖTALANDS LÄN</t>
        </is>
      </c>
      <c r="E40" t="inlineStr">
        <is>
          <t>ALE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2843-2020</t>
        </is>
      </c>
      <c r="B41" s="1" t="n">
        <v>43850</v>
      </c>
      <c r="C41" s="1" t="n">
        <v>45205</v>
      </c>
      <c r="D41" t="inlineStr">
        <is>
          <t>VÄSTRA GÖTALANDS LÄN</t>
        </is>
      </c>
      <c r="E41" t="inlineStr">
        <is>
          <t>ALE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4879-2020</t>
        </is>
      </c>
      <c r="B42" s="1" t="n">
        <v>43859</v>
      </c>
      <c r="C42" s="1" t="n">
        <v>45205</v>
      </c>
      <c r="D42" t="inlineStr">
        <is>
          <t>VÄSTRA GÖTALANDS LÄN</t>
        </is>
      </c>
      <c r="E42" t="inlineStr">
        <is>
          <t>ALE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7706-2020</t>
        </is>
      </c>
      <c r="B43" s="1" t="n">
        <v>43872</v>
      </c>
      <c r="C43" s="1" t="n">
        <v>45205</v>
      </c>
      <c r="D43" t="inlineStr">
        <is>
          <t>VÄSTRA GÖTALANDS LÄN</t>
        </is>
      </c>
      <c r="E43" t="inlineStr">
        <is>
          <t>ALE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7804-2020</t>
        </is>
      </c>
      <c r="B44" s="1" t="n">
        <v>43873</v>
      </c>
      <c r="C44" s="1" t="n">
        <v>45205</v>
      </c>
      <c r="D44" t="inlineStr">
        <is>
          <t>VÄSTRA GÖTALANDS LÄN</t>
        </is>
      </c>
      <c r="E44" t="inlineStr">
        <is>
          <t>ALE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9154-2020</t>
        </is>
      </c>
      <c r="B45" s="1" t="n">
        <v>43879</v>
      </c>
      <c r="C45" s="1" t="n">
        <v>45205</v>
      </c>
      <c r="D45" t="inlineStr">
        <is>
          <t>VÄSTRA GÖTALANDS LÄN</t>
        </is>
      </c>
      <c r="E45" t="inlineStr">
        <is>
          <t>ALE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10079-2020</t>
        </is>
      </c>
      <c r="B46" s="1" t="n">
        <v>43886</v>
      </c>
      <c r="C46" s="1" t="n">
        <v>45205</v>
      </c>
      <c r="D46" t="inlineStr">
        <is>
          <t>VÄSTRA GÖTALANDS LÄN</t>
        </is>
      </c>
      <c r="E46" t="inlineStr">
        <is>
          <t>ALE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13432-2020</t>
        </is>
      </c>
      <c r="B47" s="1" t="n">
        <v>43902</v>
      </c>
      <c r="C47" s="1" t="n">
        <v>45205</v>
      </c>
      <c r="D47" t="inlineStr">
        <is>
          <t>VÄSTRA GÖTALANDS LÄN</t>
        </is>
      </c>
      <c r="E47" t="inlineStr">
        <is>
          <t>ALE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21077-2020</t>
        </is>
      </c>
      <c r="B48" s="1" t="n">
        <v>43951</v>
      </c>
      <c r="C48" s="1" t="n">
        <v>45205</v>
      </c>
      <c r="D48" t="inlineStr">
        <is>
          <t>VÄSTRA GÖTALANDS LÄN</t>
        </is>
      </c>
      <c r="E48" t="inlineStr">
        <is>
          <t>ALE</t>
        </is>
      </c>
      <c r="G48" t="n">
        <v>4.4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23099-2020</t>
        </is>
      </c>
      <c r="B49" s="1" t="n">
        <v>43965</v>
      </c>
      <c r="C49" s="1" t="n">
        <v>45205</v>
      </c>
      <c r="D49" t="inlineStr">
        <is>
          <t>VÄSTRA GÖTALANDS LÄN</t>
        </is>
      </c>
      <c r="E49" t="inlineStr">
        <is>
          <t>ALE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27496-2020</t>
        </is>
      </c>
      <c r="B50" s="1" t="n">
        <v>43993</v>
      </c>
      <c r="C50" s="1" t="n">
        <v>45205</v>
      </c>
      <c r="D50" t="inlineStr">
        <is>
          <t>VÄSTRA GÖTALANDS LÄN</t>
        </is>
      </c>
      <c r="E50" t="inlineStr">
        <is>
          <t>ALE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29258-2020</t>
        </is>
      </c>
      <c r="B51" s="1" t="n">
        <v>44004</v>
      </c>
      <c r="C51" s="1" t="n">
        <v>45205</v>
      </c>
      <c r="D51" t="inlineStr">
        <is>
          <t>VÄSTRA GÖTALANDS LÄN</t>
        </is>
      </c>
      <c r="E51" t="inlineStr">
        <is>
          <t>ALE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52839-2020</t>
        </is>
      </c>
      <c r="B52" s="1" t="n">
        <v>44118</v>
      </c>
      <c r="C52" s="1" t="n">
        <v>45205</v>
      </c>
      <c r="D52" t="inlineStr">
        <is>
          <t>VÄSTRA GÖTALANDS LÄN</t>
        </is>
      </c>
      <c r="E52" t="inlineStr">
        <is>
          <t>ALE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58099-2020</t>
        </is>
      </c>
      <c r="B53" s="1" t="n">
        <v>44144</v>
      </c>
      <c r="C53" s="1" t="n">
        <v>45205</v>
      </c>
      <c r="D53" t="inlineStr">
        <is>
          <t>VÄSTRA GÖTALANDS LÄN</t>
        </is>
      </c>
      <c r="E53" t="inlineStr">
        <is>
          <t>ALE</t>
        </is>
      </c>
      <c r="G53" t="n">
        <v>4.6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66466-2020</t>
        </is>
      </c>
      <c r="B54" s="1" t="n">
        <v>44176</v>
      </c>
      <c r="C54" s="1" t="n">
        <v>45205</v>
      </c>
      <c r="D54" t="inlineStr">
        <is>
          <t>VÄSTRA GÖTALANDS LÄN</t>
        </is>
      </c>
      <c r="E54" t="inlineStr">
        <is>
          <t>ALE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66551-2020</t>
        </is>
      </c>
      <c r="B55" s="1" t="n">
        <v>44179</v>
      </c>
      <c r="C55" s="1" t="n">
        <v>45205</v>
      </c>
      <c r="D55" t="inlineStr">
        <is>
          <t>VÄSTRA GÖTALANDS LÄN</t>
        </is>
      </c>
      <c r="E55" t="inlineStr">
        <is>
          <t>ALE</t>
        </is>
      </c>
      <c r="G55" t="n">
        <v>4.5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69359-2020</t>
        </is>
      </c>
      <c r="B56" s="1" t="n">
        <v>44193</v>
      </c>
      <c r="C56" s="1" t="n">
        <v>45205</v>
      </c>
      <c r="D56" t="inlineStr">
        <is>
          <t>VÄSTRA GÖTALANDS LÄN</t>
        </is>
      </c>
      <c r="E56" t="inlineStr">
        <is>
          <t>ALE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69325-2020</t>
        </is>
      </c>
      <c r="B57" s="1" t="n">
        <v>44193</v>
      </c>
      <c r="C57" s="1" t="n">
        <v>45205</v>
      </c>
      <c r="D57" t="inlineStr">
        <is>
          <t>VÄSTRA GÖTALANDS LÄN</t>
        </is>
      </c>
      <c r="E57" t="inlineStr">
        <is>
          <t>ALE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2003-2021</t>
        </is>
      </c>
      <c r="B58" s="1" t="n">
        <v>44210</v>
      </c>
      <c r="C58" s="1" t="n">
        <v>45205</v>
      </c>
      <c r="D58" t="inlineStr">
        <is>
          <t>VÄSTRA GÖTALANDS LÄN</t>
        </is>
      </c>
      <c r="E58" t="inlineStr">
        <is>
          <t>ALE</t>
        </is>
      </c>
      <c r="F58" t="inlineStr">
        <is>
          <t>Kommuner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3293-2021</t>
        </is>
      </c>
      <c r="B59" s="1" t="n">
        <v>44217</v>
      </c>
      <c r="C59" s="1" t="n">
        <v>45205</v>
      </c>
      <c r="D59" t="inlineStr">
        <is>
          <t>VÄSTRA GÖTALANDS LÄN</t>
        </is>
      </c>
      <c r="E59" t="inlineStr">
        <is>
          <t>ALE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13462-2021</t>
        </is>
      </c>
      <c r="B60" s="1" t="n">
        <v>44273</v>
      </c>
      <c r="C60" s="1" t="n">
        <v>45205</v>
      </c>
      <c r="D60" t="inlineStr">
        <is>
          <t>VÄSTRA GÖTALANDS LÄN</t>
        </is>
      </c>
      <c r="E60" t="inlineStr">
        <is>
          <t>ALE</t>
        </is>
      </c>
      <c r="G60" t="n">
        <v>7.4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17283-2021</t>
        </is>
      </c>
      <c r="B61" s="1" t="n">
        <v>44298</v>
      </c>
      <c r="C61" s="1" t="n">
        <v>45205</v>
      </c>
      <c r="D61" t="inlineStr">
        <is>
          <t>VÄSTRA GÖTALANDS LÄN</t>
        </is>
      </c>
      <c r="E61" t="inlineStr">
        <is>
          <t>ALE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18999-2021</t>
        </is>
      </c>
      <c r="B62" s="1" t="n">
        <v>44308</v>
      </c>
      <c r="C62" s="1" t="n">
        <v>45205</v>
      </c>
      <c r="D62" t="inlineStr">
        <is>
          <t>VÄSTRA GÖTALANDS LÄN</t>
        </is>
      </c>
      <c r="E62" t="inlineStr">
        <is>
          <t>ALE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21026-2021</t>
        </is>
      </c>
      <c r="B63" s="1" t="n">
        <v>44319</v>
      </c>
      <c r="C63" s="1" t="n">
        <v>45205</v>
      </c>
      <c r="D63" t="inlineStr">
        <is>
          <t>VÄSTRA GÖTALANDS LÄN</t>
        </is>
      </c>
      <c r="E63" t="inlineStr">
        <is>
          <t>ALE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31566-2021</t>
        </is>
      </c>
      <c r="B64" s="1" t="n">
        <v>44369</v>
      </c>
      <c r="C64" s="1" t="n">
        <v>45205</v>
      </c>
      <c r="D64" t="inlineStr">
        <is>
          <t>VÄSTRA GÖTALANDS LÄN</t>
        </is>
      </c>
      <c r="E64" t="inlineStr">
        <is>
          <t>ALE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31568-2021</t>
        </is>
      </c>
      <c r="B65" s="1" t="n">
        <v>44369</v>
      </c>
      <c r="C65" s="1" t="n">
        <v>45205</v>
      </c>
      <c r="D65" t="inlineStr">
        <is>
          <t>VÄSTRA GÖTALANDS LÄN</t>
        </is>
      </c>
      <c r="E65" t="inlineStr">
        <is>
          <t>ALE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35148-2021</t>
        </is>
      </c>
      <c r="B66" s="1" t="n">
        <v>44384</v>
      </c>
      <c r="C66" s="1" t="n">
        <v>45205</v>
      </c>
      <c r="D66" t="inlineStr">
        <is>
          <t>VÄSTRA GÖTALANDS LÄN</t>
        </is>
      </c>
      <c r="E66" t="inlineStr">
        <is>
          <t>ALE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36394-2021</t>
        </is>
      </c>
      <c r="B67" s="1" t="n">
        <v>44389</v>
      </c>
      <c r="C67" s="1" t="n">
        <v>45205</v>
      </c>
      <c r="D67" t="inlineStr">
        <is>
          <t>VÄSTRA GÖTALANDS LÄN</t>
        </is>
      </c>
      <c r="E67" t="inlineStr">
        <is>
          <t>ALE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45986-2021</t>
        </is>
      </c>
      <c r="B68" s="1" t="n">
        <v>44441</v>
      </c>
      <c r="C68" s="1" t="n">
        <v>45205</v>
      </c>
      <c r="D68" t="inlineStr">
        <is>
          <t>VÄSTRA GÖTALANDS LÄN</t>
        </is>
      </c>
      <c r="E68" t="inlineStr">
        <is>
          <t>ALE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45988-2021</t>
        </is>
      </c>
      <c r="B69" s="1" t="n">
        <v>44441</v>
      </c>
      <c r="C69" s="1" t="n">
        <v>45205</v>
      </c>
      <c r="D69" t="inlineStr">
        <is>
          <t>VÄSTRA GÖTALANDS LÄN</t>
        </is>
      </c>
      <c r="E69" t="inlineStr">
        <is>
          <t>ALE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46391-2021</t>
        </is>
      </c>
      <c r="B70" s="1" t="n">
        <v>44443</v>
      </c>
      <c r="C70" s="1" t="n">
        <v>45205</v>
      </c>
      <c r="D70" t="inlineStr">
        <is>
          <t>VÄSTRA GÖTALANDS LÄN</t>
        </is>
      </c>
      <c r="E70" t="inlineStr">
        <is>
          <t>ALE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49955-2021</t>
        </is>
      </c>
      <c r="B71" s="1" t="n">
        <v>44456</v>
      </c>
      <c r="C71" s="1" t="n">
        <v>45205</v>
      </c>
      <c r="D71" t="inlineStr">
        <is>
          <t>VÄSTRA GÖTALANDS LÄN</t>
        </is>
      </c>
      <c r="E71" t="inlineStr">
        <is>
          <t>ALE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53144-2021</t>
        </is>
      </c>
      <c r="B72" s="1" t="n">
        <v>44468</v>
      </c>
      <c r="C72" s="1" t="n">
        <v>45205</v>
      </c>
      <c r="D72" t="inlineStr">
        <is>
          <t>VÄSTRA GÖTALANDS LÄN</t>
        </is>
      </c>
      <c r="E72" t="inlineStr">
        <is>
          <t>ALE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64199-2021</t>
        </is>
      </c>
      <c r="B73" s="1" t="n">
        <v>44510</v>
      </c>
      <c r="C73" s="1" t="n">
        <v>45205</v>
      </c>
      <c r="D73" t="inlineStr">
        <is>
          <t>VÄSTRA GÖTALANDS LÄN</t>
        </is>
      </c>
      <c r="E73" t="inlineStr">
        <is>
          <t>ALE</t>
        </is>
      </c>
      <c r="G73" t="n">
        <v>5.7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65222-2021</t>
        </is>
      </c>
      <c r="B74" s="1" t="n">
        <v>44515</v>
      </c>
      <c r="C74" s="1" t="n">
        <v>45205</v>
      </c>
      <c r="D74" t="inlineStr">
        <is>
          <t>VÄSTRA GÖTALANDS LÄN</t>
        </is>
      </c>
      <c r="E74" t="inlineStr">
        <is>
          <t>ALE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65226-2021</t>
        </is>
      </c>
      <c r="B75" s="1" t="n">
        <v>44515</v>
      </c>
      <c r="C75" s="1" t="n">
        <v>45205</v>
      </c>
      <c r="D75" t="inlineStr">
        <is>
          <t>VÄSTRA GÖTALANDS LÄN</t>
        </is>
      </c>
      <c r="E75" t="inlineStr">
        <is>
          <t>ALE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67160-2021</t>
        </is>
      </c>
      <c r="B76" s="1" t="n">
        <v>44523</v>
      </c>
      <c r="C76" s="1" t="n">
        <v>45205</v>
      </c>
      <c r="D76" t="inlineStr">
        <is>
          <t>VÄSTRA GÖTALANDS LÄN</t>
        </is>
      </c>
      <c r="E76" t="inlineStr">
        <is>
          <t>ALE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67165-2021</t>
        </is>
      </c>
      <c r="B77" s="1" t="n">
        <v>44523</v>
      </c>
      <c r="C77" s="1" t="n">
        <v>45205</v>
      </c>
      <c r="D77" t="inlineStr">
        <is>
          <t>VÄSTRA GÖTALANDS LÄN</t>
        </is>
      </c>
      <c r="E77" t="inlineStr">
        <is>
          <t>ALE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72801-2021</t>
        </is>
      </c>
      <c r="B78" s="1" t="n">
        <v>44546</v>
      </c>
      <c r="C78" s="1" t="n">
        <v>45205</v>
      </c>
      <c r="D78" t="inlineStr">
        <is>
          <t>VÄSTRA GÖTALANDS LÄN</t>
        </is>
      </c>
      <c r="E78" t="inlineStr">
        <is>
          <t>ALE</t>
        </is>
      </c>
      <c r="F78" t="inlineStr">
        <is>
          <t>Naturvårdsverket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200-2022</t>
        </is>
      </c>
      <c r="B79" s="1" t="n">
        <v>44564</v>
      </c>
      <c r="C79" s="1" t="n">
        <v>45205</v>
      </c>
      <c r="D79" t="inlineStr">
        <is>
          <t>VÄSTRA GÖTALANDS LÄN</t>
        </is>
      </c>
      <c r="E79" t="inlineStr">
        <is>
          <t>ALE</t>
        </is>
      </c>
      <c r="G79" t="n">
        <v>6.8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1566-2022</t>
        </is>
      </c>
      <c r="B80" s="1" t="n">
        <v>44573</v>
      </c>
      <c r="C80" s="1" t="n">
        <v>45205</v>
      </c>
      <c r="D80" t="inlineStr">
        <is>
          <t>VÄSTRA GÖTALANDS LÄN</t>
        </is>
      </c>
      <c r="E80" t="inlineStr">
        <is>
          <t>ALE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3457-2022</t>
        </is>
      </c>
      <c r="B81" s="1" t="n">
        <v>44585</v>
      </c>
      <c r="C81" s="1" t="n">
        <v>45205</v>
      </c>
      <c r="D81" t="inlineStr">
        <is>
          <t>VÄSTRA GÖTALANDS LÄN</t>
        </is>
      </c>
      <c r="E81" t="inlineStr">
        <is>
          <t>ALE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8609-2022</t>
        </is>
      </c>
      <c r="B82" s="1" t="n">
        <v>44613</v>
      </c>
      <c r="C82" s="1" t="n">
        <v>45205</v>
      </c>
      <c r="D82" t="inlineStr">
        <is>
          <t>VÄSTRA GÖTALANDS LÄN</t>
        </is>
      </c>
      <c r="E82" t="inlineStr">
        <is>
          <t>ALE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12055-2022</t>
        </is>
      </c>
      <c r="B83" s="1" t="n">
        <v>44636</v>
      </c>
      <c r="C83" s="1" t="n">
        <v>45205</v>
      </c>
      <c r="D83" t="inlineStr">
        <is>
          <t>VÄSTRA GÖTALANDS LÄN</t>
        </is>
      </c>
      <c r="E83" t="inlineStr">
        <is>
          <t>ALE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12445-2022</t>
        </is>
      </c>
      <c r="B84" s="1" t="n">
        <v>44638</v>
      </c>
      <c r="C84" s="1" t="n">
        <v>45205</v>
      </c>
      <c r="D84" t="inlineStr">
        <is>
          <t>VÄSTRA GÖTALANDS LÄN</t>
        </is>
      </c>
      <c r="E84" t="inlineStr">
        <is>
          <t>ALE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14736-2022</t>
        </is>
      </c>
      <c r="B85" s="1" t="n">
        <v>44656</v>
      </c>
      <c r="C85" s="1" t="n">
        <v>45205</v>
      </c>
      <c r="D85" t="inlineStr">
        <is>
          <t>VÄSTRA GÖTALANDS LÄN</t>
        </is>
      </c>
      <c r="E85" t="inlineStr">
        <is>
          <t>ALE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14731-2022</t>
        </is>
      </c>
      <c r="B86" s="1" t="n">
        <v>44656</v>
      </c>
      <c r="C86" s="1" t="n">
        <v>45205</v>
      </c>
      <c r="D86" t="inlineStr">
        <is>
          <t>VÄSTRA GÖTALANDS LÄN</t>
        </is>
      </c>
      <c r="E86" t="inlineStr">
        <is>
          <t>ALE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15499-2022</t>
        </is>
      </c>
      <c r="B87" s="1" t="n">
        <v>44662</v>
      </c>
      <c r="C87" s="1" t="n">
        <v>45205</v>
      </c>
      <c r="D87" t="inlineStr">
        <is>
          <t>VÄSTRA GÖTALANDS LÄN</t>
        </is>
      </c>
      <c r="E87" t="inlineStr">
        <is>
          <t>ALE</t>
        </is>
      </c>
      <c r="G87" t="n">
        <v>4.7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36763-2022</t>
        </is>
      </c>
      <c r="B88" s="1" t="n">
        <v>44805</v>
      </c>
      <c r="C88" s="1" t="n">
        <v>45205</v>
      </c>
      <c r="D88" t="inlineStr">
        <is>
          <t>VÄSTRA GÖTALANDS LÄN</t>
        </is>
      </c>
      <c r="E88" t="inlineStr">
        <is>
          <t>ALE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55488-2022</t>
        </is>
      </c>
      <c r="B89" s="1" t="n">
        <v>44887</v>
      </c>
      <c r="C89" s="1" t="n">
        <v>45205</v>
      </c>
      <c r="D89" t="inlineStr">
        <is>
          <t>VÄSTRA GÖTALANDS LÄN</t>
        </is>
      </c>
      <c r="E89" t="inlineStr">
        <is>
          <t>ALE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57473-2022</t>
        </is>
      </c>
      <c r="B90" s="1" t="n">
        <v>44896</v>
      </c>
      <c r="C90" s="1" t="n">
        <v>45205</v>
      </c>
      <c r="D90" t="inlineStr">
        <is>
          <t>VÄSTRA GÖTALANDS LÄN</t>
        </is>
      </c>
      <c r="E90" t="inlineStr">
        <is>
          <t>ALE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58954-2022</t>
        </is>
      </c>
      <c r="B91" s="1" t="n">
        <v>44903</v>
      </c>
      <c r="C91" s="1" t="n">
        <v>45205</v>
      </c>
      <c r="D91" t="inlineStr">
        <is>
          <t>VÄSTRA GÖTALANDS LÄN</t>
        </is>
      </c>
      <c r="E91" t="inlineStr">
        <is>
          <t>ALE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3413-2023</t>
        </is>
      </c>
      <c r="B92" s="1" t="n">
        <v>44949</v>
      </c>
      <c r="C92" s="1" t="n">
        <v>45205</v>
      </c>
      <c r="D92" t="inlineStr">
        <is>
          <t>VÄSTRA GÖTALANDS LÄN</t>
        </is>
      </c>
      <c r="E92" t="inlineStr">
        <is>
          <t>ALE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4665-2023</t>
        </is>
      </c>
      <c r="B93" s="1" t="n">
        <v>44957</v>
      </c>
      <c r="C93" s="1" t="n">
        <v>45205</v>
      </c>
      <c r="D93" t="inlineStr">
        <is>
          <t>VÄSTRA GÖTALANDS LÄN</t>
        </is>
      </c>
      <c r="E93" t="inlineStr">
        <is>
          <t>ALE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5875-2023</t>
        </is>
      </c>
      <c r="B94" s="1" t="n">
        <v>44963</v>
      </c>
      <c r="C94" s="1" t="n">
        <v>45205</v>
      </c>
      <c r="D94" t="inlineStr">
        <is>
          <t>VÄSTRA GÖTALANDS LÄN</t>
        </is>
      </c>
      <c r="E94" t="inlineStr">
        <is>
          <t>ALE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5916-2023</t>
        </is>
      </c>
      <c r="B95" s="1" t="n">
        <v>44963</v>
      </c>
      <c r="C95" s="1" t="n">
        <v>45205</v>
      </c>
      <c r="D95" t="inlineStr">
        <is>
          <t>VÄSTRA GÖTALANDS LÄN</t>
        </is>
      </c>
      <c r="E95" t="inlineStr">
        <is>
          <t>ALE</t>
        </is>
      </c>
      <c r="G95" t="n">
        <v>4.2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7807-2023</t>
        </is>
      </c>
      <c r="B96" s="1" t="n">
        <v>44973</v>
      </c>
      <c r="C96" s="1" t="n">
        <v>45205</v>
      </c>
      <c r="D96" t="inlineStr">
        <is>
          <t>VÄSTRA GÖTALANDS LÄN</t>
        </is>
      </c>
      <c r="E96" t="inlineStr">
        <is>
          <t>ALE</t>
        </is>
      </c>
      <c r="G96" t="n">
        <v>10.5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9630-2023</t>
        </is>
      </c>
      <c r="B97" s="1" t="n">
        <v>44984</v>
      </c>
      <c r="C97" s="1" t="n">
        <v>45205</v>
      </c>
      <c r="D97" t="inlineStr">
        <is>
          <t>VÄSTRA GÖTALANDS LÄN</t>
        </is>
      </c>
      <c r="E97" t="inlineStr">
        <is>
          <t>ALE</t>
        </is>
      </c>
      <c r="G97" t="n">
        <v>5.4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9891-2023</t>
        </is>
      </c>
      <c r="B98" s="1" t="n">
        <v>44985</v>
      </c>
      <c r="C98" s="1" t="n">
        <v>45205</v>
      </c>
      <c r="D98" t="inlineStr">
        <is>
          <t>VÄSTRA GÖTALANDS LÄN</t>
        </is>
      </c>
      <c r="E98" t="inlineStr">
        <is>
          <t>ALE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9896-2023</t>
        </is>
      </c>
      <c r="B99" s="1" t="n">
        <v>44985</v>
      </c>
      <c r="C99" s="1" t="n">
        <v>45205</v>
      </c>
      <c r="D99" t="inlineStr">
        <is>
          <t>VÄSTRA GÖTALANDS LÄN</t>
        </is>
      </c>
      <c r="E99" t="inlineStr">
        <is>
          <t>ALE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9886-2023</t>
        </is>
      </c>
      <c r="B100" s="1" t="n">
        <v>44985</v>
      </c>
      <c r="C100" s="1" t="n">
        <v>45205</v>
      </c>
      <c r="D100" t="inlineStr">
        <is>
          <t>VÄSTRA GÖTALANDS LÄN</t>
        </is>
      </c>
      <c r="E100" t="inlineStr">
        <is>
          <t>ALE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16344-2023</t>
        </is>
      </c>
      <c r="B101" s="1" t="n">
        <v>45028</v>
      </c>
      <c r="C101" s="1" t="n">
        <v>45205</v>
      </c>
      <c r="D101" t="inlineStr">
        <is>
          <t>VÄSTRA GÖTALANDS LÄN</t>
        </is>
      </c>
      <c r="E101" t="inlineStr">
        <is>
          <t>ALE</t>
        </is>
      </c>
      <c r="G101" t="n">
        <v>6.6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16389-2023</t>
        </is>
      </c>
      <c r="B102" s="1" t="n">
        <v>45029</v>
      </c>
      <c r="C102" s="1" t="n">
        <v>45205</v>
      </c>
      <c r="D102" t="inlineStr">
        <is>
          <t>VÄSTRA GÖTALANDS LÄN</t>
        </is>
      </c>
      <c r="E102" t="inlineStr">
        <is>
          <t>ALE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16876-2023</t>
        </is>
      </c>
      <c r="B103" s="1" t="n">
        <v>45033</v>
      </c>
      <c r="C103" s="1" t="n">
        <v>45205</v>
      </c>
      <c r="D103" t="inlineStr">
        <is>
          <t>VÄSTRA GÖTALANDS LÄN</t>
        </is>
      </c>
      <c r="E103" t="inlineStr">
        <is>
          <t>ALE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17404-2023</t>
        </is>
      </c>
      <c r="B104" s="1" t="n">
        <v>45035</v>
      </c>
      <c r="C104" s="1" t="n">
        <v>45205</v>
      </c>
      <c r="D104" t="inlineStr">
        <is>
          <t>VÄSTRA GÖTALANDS LÄN</t>
        </is>
      </c>
      <c r="E104" t="inlineStr">
        <is>
          <t>ALE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17534-2023</t>
        </is>
      </c>
      <c r="B105" s="1" t="n">
        <v>45036</v>
      </c>
      <c r="C105" s="1" t="n">
        <v>45205</v>
      </c>
      <c r="D105" t="inlineStr">
        <is>
          <t>VÄSTRA GÖTALANDS LÄN</t>
        </is>
      </c>
      <c r="E105" t="inlineStr">
        <is>
          <t>ALE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18120-2023</t>
        </is>
      </c>
      <c r="B106" s="1" t="n">
        <v>45040</v>
      </c>
      <c r="C106" s="1" t="n">
        <v>45205</v>
      </c>
      <c r="D106" t="inlineStr">
        <is>
          <t>VÄSTRA GÖTALANDS LÄN</t>
        </is>
      </c>
      <c r="E106" t="inlineStr">
        <is>
          <t>ALE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18637-2023</t>
        </is>
      </c>
      <c r="B107" s="1" t="n">
        <v>45043</v>
      </c>
      <c r="C107" s="1" t="n">
        <v>45205</v>
      </c>
      <c r="D107" t="inlineStr">
        <is>
          <t>VÄSTRA GÖTALANDS LÄN</t>
        </is>
      </c>
      <c r="E107" t="inlineStr">
        <is>
          <t>ALE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20066-2023</t>
        </is>
      </c>
      <c r="B108" s="1" t="n">
        <v>45054</v>
      </c>
      <c r="C108" s="1" t="n">
        <v>45205</v>
      </c>
      <c r="D108" t="inlineStr">
        <is>
          <t>VÄSTRA GÖTALANDS LÄN</t>
        </is>
      </c>
      <c r="E108" t="inlineStr">
        <is>
          <t>ALE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20067-2023</t>
        </is>
      </c>
      <c r="B109" s="1" t="n">
        <v>45054</v>
      </c>
      <c r="C109" s="1" t="n">
        <v>45205</v>
      </c>
      <c r="D109" t="inlineStr">
        <is>
          <t>VÄSTRA GÖTALANDS LÄN</t>
        </is>
      </c>
      <c r="E109" t="inlineStr">
        <is>
          <t>ALE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20586-2023</t>
        </is>
      </c>
      <c r="B110" s="1" t="n">
        <v>45057</v>
      </c>
      <c r="C110" s="1" t="n">
        <v>45205</v>
      </c>
      <c r="D110" t="inlineStr">
        <is>
          <t>VÄSTRA GÖTALANDS LÄN</t>
        </is>
      </c>
      <c r="E110" t="inlineStr">
        <is>
          <t>ALE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24207-2023</t>
        </is>
      </c>
      <c r="B111" s="1" t="n">
        <v>45079</v>
      </c>
      <c r="C111" s="1" t="n">
        <v>45205</v>
      </c>
      <c r="D111" t="inlineStr">
        <is>
          <t>VÄSTRA GÖTALANDS LÄN</t>
        </is>
      </c>
      <c r="E111" t="inlineStr">
        <is>
          <t>ALE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26083-2023</t>
        </is>
      </c>
      <c r="B112" s="1" t="n">
        <v>45091</v>
      </c>
      <c r="C112" s="1" t="n">
        <v>45205</v>
      </c>
      <c r="D112" t="inlineStr">
        <is>
          <t>VÄSTRA GÖTALANDS LÄN</t>
        </is>
      </c>
      <c r="E112" t="inlineStr">
        <is>
          <t>ALE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32833-2023</t>
        </is>
      </c>
      <c r="B113" s="1" t="n">
        <v>45124</v>
      </c>
      <c r="C113" s="1" t="n">
        <v>45205</v>
      </c>
      <c r="D113" t="inlineStr">
        <is>
          <t>VÄSTRA GÖTALANDS LÄN</t>
        </is>
      </c>
      <c r="E113" t="inlineStr">
        <is>
          <t>ALE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35132-2023</t>
        </is>
      </c>
      <c r="B114" s="1" t="n">
        <v>45145</v>
      </c>
      <c r="C114" s="1" t="n">
        <v>45205</v>
      </c>
      <c r="D114" t="inlineStr">
        <is>
          <t>VÄSTRA GÖTALANDS LÄN</t>
        </is>
      </c>
      <c r="E114" t="inlineStr">
        <is>
          <t>ALE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38614-2023</t>
        </is>
      </c>
      <c r="B115" s="1" t="n">
        <v>45162</v>
      </c>
      <c r="C115" s="1" t="n">
        <v>45205</v>
      </c>
      <c r="D115" t="inlineStr">
        <is>
          <t>VÄSTRA GÖTALANDS LÄN</t>
        </is>
      </c>
      <c r="E115" t="inlineStr">
        <is>
          <t>ALE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2023-10-06T15:48:10Z</dcterms:created>
  <dcterms:modified xmlns:dcterms="http://purl.org/dc/terms/" xmlns:xsi="http://www.w3.org/2001/XMLSchema-instance" xsi:type="dcterms:W3CDTF">2023-10-06T15:48:10Z</dcterms:modified>
</cp:coreProperties>
</file>