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45179</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45179</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45179</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45179</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13495-2023</t>
        </is>
      </c>
      <c r="B6" s="1" t="n">
        <v>45005</v>
      </c>
      <c r="C6" s="1" t="n">
        <v>45179</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f>
        <v/>
      </c>
      <c r="T6">
        <f>HYPERLINK("https://klasma.github.io/Logging_ANGE/kartor/A 13495-2023.png")</f>
        <v/>
      </c>
      <c r="U6">
        <f>HYPERLINK("https://klasma.github.io/Logging_ANGE/knärot/A 13495-2023.png")</f>
        <v/>
      </c>
      <c r="V6">
        <f>HYPERLINK("https://klasma.github.io/Logging_ANGE/klagomål/A 13495-2023.docx")</f>
        <v/>
      </c>
      <c r="W6">
        <f>HYPERLINK("https://klasma.github.io/Logging_ANGE/klagomålsmail/A 13495-2023.docx")</f>
        <v/>
      </c>
      <c r="X6">
        <f>HYPERLINK("https://klasma.github.io/Logging_ANGE/tillsyn/A 13495-2023.docx")</f>
        <v/>
      </c>
      <c r="Y6">
        <f>HYPERLINK("https://klasma.github.io/Logging_ANGE/tillsynsmail/A 13495-2023.docx")</f>
        <v/>
      </c>
    </row>
    <row r="7" ht="15" customHeight="1">
      <c r="A7" t="inlineStr">
        <is>
          <t>A 34481-2023</t>
        </is>
      </c>
      <c r="B7" s="1" t="n">
        <v>45139</v>
      </c>
      <c r="C7" s="1" t="n">
        <v>45179</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f>
        <v/>
      </c>
      <c r="T7">
        <f>HYPERLINK("https://klasma.github.io/Logging_ANGE/kartor/A 34481-2023.png")</f>
        <v/>
      </c>
      <c r="U7">
        <f>HYPERLINK("https://klasma.github.io/Logging_ANGE/knärot/A 34481-2023.png")</f>
        <v/>
      </c>
      <c r="V7">
        <f>HYPERLINK("https://klasma.github.io/Logging_ANGE/klagomål/A 34481-2023.docx")</f>
        <v/>
      </c>
      <c r="W7">
        <f>HYPERLINK("https://klasma.github.io/Logging_ANGE/klagomålsmail/A 34481-2023.docx")</f>
        <v/>
      </c>
      <c r="X7">
        <f>HYPERLINK("https://klasma.github.io/Logging_ANGE/tillsyn/A 34481-2023.docx")</f>
        <v/>
      </c>
      <c r="Y7">
        <f>HYPERLINK("https://klasma.github.io/Logging_ANGE/tillsynsmail/A 34481-2023.docx")</f>
        <v/>
      </c>
    </row>
    <row r="8" ht="15" customHeight="1">
      <c r="A8" t="inlineStr">
        <is>
          <t>A 46329-2022</t>
        </is>
      </c>
      <c r="B8" s="1" t="n">
        <v>44847</v>
      </c>
      <c r="C8" s="1" t="n">
        <v>45179</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45179</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45179</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45179</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45179</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45179</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45179</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45179</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45179</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45179</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45179</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45179</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45179</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45179</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45179</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45179</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45179</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45179</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45179</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45179</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25323-2023</t>
        </is>
      </c>
      <c r="B28" s="1" t="n">
        <v>45086</v>
      </c>
      <c r="C28" s="1" t="n">
        <v>45179</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f>
        <v/>
      </c>
      <c r="T28">
        <f>HYPERLINK("https://klasma.github.io/Logging_ANGE/kartor/A 25323-2023.png")</f>
        <v/>
      </c>
      <c r="U28">
        <f>HYPERLINK("https://klasma.github.io/Logging_ANGE/knärot/A 25323-2023.png")</f>
        <v/>
      </c>
      <c r="V28">
        <f>HYPERLINK("https://klasma.github.io/Logging_ANGE/klagomål/A 25323-2023.docx")</f>
        <v/>
      </c>
      <c r="W28">
        <f>HYPERLINK("https://klasma.github.io/Logging_ANGE/klagomålsmail/A 25323-2023.docx")</f>
        <v/>
      </c>
      <c r="X28">
        <f>HYPERLINK("https://klasma.github.io/Logging_ANGE/tillsyn/A 25323-2023.docx")</f>
        <v/>
      </c>
      <c r="Y28">
        <f>HYPERLINK("https://klasma.github.io/Logging_ANGE/tillsynsmail/A 25323-2023.docx")</f>
        <v/>
      </c>
    </row>
    <row r="29" ht="15" customHeight="1">
      <c r="A29" t="inlineStr">
        <is>
          <t>A 34786-2021</t>
        </is>
      </c>
      <c r="B29" s="1" t="n">
        <v>44382</v>
      </c>
      <c r="C29" s="1" t="n">
        <v>45179</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f>
        <v/>
      </c>
      <c r="T29">
        <f>HYPERLINK("https://klasma.github.io/Logging_ANGE/kartor/A 34786-2021.png")</f>
        <v/>
      </c>
      <c r="V29">
        <f>HYPERLINK("https://klasma.github.io/Logging_ANGE/klagomål/A 34786-2021.docx")</f>
        <v/>
      </c>
      <c r="W29">
        <f>HYPERLINK("https://klasma.github.io/Logging_ANGE/klagomålsmail/A 34786-2021.docx")</f>
        <v/>
      </c>
      <c r="X29">
        <f>HYPERLINK("https://klasma.github.io/Logging_ANGE/tillsyn/A 34786-2021.docx")</f>
        <v/>
      </c>
      <c r="Y29">
        <f>HYPERLINK("https://klasma.github.io/Logging_ANGE/tillsynsmail/A 34786-2021.docx")</f>
        <v/>
      </c>
    </row>
    <row r="30" ht="15" customHeight="1">
      <c r="A30" t="inlineStr">
        <is>
          <t>A 20694-2022</t>
        </is>
      </c>
      <c r="B30" s="1" t="n">
        <v>44700</v>
      </c>
      <c r="C30" s="1" t="n">
        <v>45179</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f>
        <v/>
      </c>
      <c r="T30">
        <f>HYPERLINK("https://klasma.github.io/Logging_ANGE/kartor/A 20694-2022.png")</f>
        <v/>
      </c>
      <c r="U30">
        <f>HYPERLINK("https://klasma.github.io/Logging_ANGE/knärot/A 20694-2022.png")</f>
        <v/>
      </c>
      <c r="V30">
        <f>HYPERLINK("https://klasma.github.io/Logging_ANGE/klagomål/A 20694-2022.docx")</f>
        <v/>
      </c>
      <c r="W30">
        <f>HYPERLINK("https://klasma.github.io/Logging_ANGE/klagomålsmail/A 20694-2022.docx")</f>
        <v/>
      </c>
      <c r="X30">
        <f>HYPERLINK("https://klasma.github.io/Logging_ANGE/tillsyn/A 20694-2022.docx")</f>
        <v/>
      </c>
      <c r="Y30">
        <f>HYPERLINK("https://klasma.github.io/Logging_ANGE/tillsynsmail/A 20694-2022.docx")</f>
        <v/>
      </c>
    </row>
    <row r="31" ht="15" customHeight="1">
      <c r="A31" t="inlineStr">
        <is>
          <t>A 34519-2022</t>
        </is>
      </c>
      <c r="B31" s="1" t="n">
        <v>44792</v>
      </c>
      <c r="C31" s="1" t="n">
        <v>45179</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f>
        <v/>
      </c>
      <c r="T31">
        <f>HYPERLINK("https://klasma.github.io/Logging_ANGE/kartor/A 34519-2022.png")</f>
        <v/>
      </c>
      <c r="U31">
        <f>HYPERLINK("https://klasma.github.io/Logging_ANGE/knärot/A 34519-2022.png")</f>
        <v/>
      </c>
      <c r="V31">
        <f>HYPERLINK("https://klasma.github.io/Logging_ANGE/klagomål/A 34519-2022.docx")</f>
        <v/>
      </c>
      <c r="W31">
        <f>HYPERLINK("https://klasma.github.io/Logging_ANGE/klagomålsmail/A 34519-2022.docx")</f>
        <v/>
      </c>
      <c r="X31">
        <f>HYPERLINK("https://klasma.github.io/Logging_ANGE/tillsyn/A 34519-2022.docx")</f>
        <v/>
      </c>
      <c r="Y31">
        <f>HYPERLINK("https://klasma.github.io/Logging_ANGE/tillsynsmail/A 34519-2022.docx")</f>
        <v/>
      </c>
    </row>
    <row r="32" ht="15" customHeight="1">
      <c r="A32" t="inlineStr">
        <is>
          <t>A 13578-2023</t>
        </is>
      </c>
      <c r="B32" s="1" t="n">
        <v>45005</v>
      </c>
      <c r="C32" s="1" t="n">
        <v>45179</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f>
        <v/>
      </c>
      <c r="T32">
        <f>HYPERLINK("https://klasma.github.io/Logging_ANGE/kartor/A 13578-2023.png")</f>
        <v/>
      </c>
      <c r="U32">
        <f>HYPERLINK("https://klasma.github.io/Logging_ANGE/knärot/A 13578-2023.png")</f>
        <v/>
      </c>
      <c r="V32">
        <f>HYPERLINK("https://klasma.github.io/Logging_ANGE/klagomål/A 13578-2023.docx")</f>
        <v/>
      </c>
      <c r="W32">
        <f>HYPERLINK("https://klasma.github.io/Logging_ANGE/klagomålsmail/A 13578-2023.docx")</f>
        <v/>
      </c>
      <c r="X32">
        <f>HYPERLINK("https://klasma.github.io/Logging_ANGE/tillsyn/A 13578-2023.docx")</f>
        <v/>
      </c>
      <c r="Y32">
        <f>HYPERLINK("https://klasma.github.io/Logging_ANGE/tillsynsmail/A 13578-2023.docx")</f>
        <v/>
      </c>
    </row>
    <row r="33" ht="15" customHeight="1">
      <c r="A33" t="inlineStr">
        <is>
          <t>A 9826-2020</t>
        </is>
      </c>
      <c r="B33" s="1" t="n">
        <v>43881</v>
      </c>
      <c r="C33" s="1" t="n">
        <v>45179</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f>
        <v/>
      </c>
      <c r="T33">
        <f>HYPERLINK("https://klasma.github.io/Logging_ANGE/kartor/A 9826-2020.png")</f>
        <v/>
      </c>
      <c r="U33">
        <f>HYPERLINK("https://klasma.github.io/Logging_ANGE/knärot/A 9826-2020.png")</f>
        <v/>
      </c>
      <c r="V33">
        <f>HYPERLINK("https://klasma.github.io/Logging_ANGE/klagomål/A 9826-2020.docx")</f>
        <v/>
      </c>
      <c r="W33">
        <f>HYPERLINK("https://klasma.github.io/Logging_ANGE/klagomålsmail/A 9826-2020.docx")</f>
        <v/>
      </c>
      <c r="X33">
        <f>HYPERLINK("https://klasma.github.io/Logging_ANGE/tillsyn/A 9826-2020.docx")</f>
        <v/>
      </c>
      <c r="Y33">
        <f>HYPERLINK("https://klasma.github.io/Logging_ANGE/tillsynsmail/A 9826-2020.docx")</f>
        <v/>
      </c>
    </row>
    <row r="34" ht="15" customHeight="1">
      <c r="A34" t="inlineStr">
        <is>
          <t>A 59993-2021</t>
        </is>
      </c>
      <c r="B34" s="1" t="n">
        <v>44494</v>
      </c>
      <c r="C34" s="1" t="n">
        <v>45179</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f>
        <v/>
      </c>
      <c r="T34">
        <f>HYPERLINK("https://klasma.github.io/Logging_ANGE/kartor/A 59993-2021.png")</f>
        <v/>
      </c>
      <c r="U34">
        <f>HYPERLINK("https://klasma.github.io/Logging_ANGE/knärot/A 59993-2021.png")</f>
        <v/>
      </c>
      <c r="V34">
        <f>HYPERLINK("https://klasma.github.io/Logging_ANGE/klagomål/A 59993-2021.docx")</f>
        <v/>
      </c>
      <c r="W34">
        <f>HYPERLINK("https://klasma.github.io/Logging_ANGE/klagomålsmail/A 59993-2021.docx")</f>
        <v/>
      </c>
      <c r="X34">
        <f>HYPERLINK("https://klasma.github.io/Logging_ANGE/tillsyn/A 59993-2021.docx")</f>
        <v/>
      </c>
      <c r="Y34">
        <f>HYPERLINK("https://klasma.github.io/Logging_ANGE/tillsynsmail/A 59993-2021.docx")</f>
        <v/>
      </c>
    </row>
    <row r="35" ht="15" customHeight="1">
      <c r="A35" t="inlineStr">
        <is>
          <t>A 10086-2023</t>
        </is>
      </c>
      <c r="B35" s="1" t="n">
        <v>44985</v>
      </c>
      <c r="C35" s="1" t="n">
        <v>45179</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f>
        <v/>
      </c>
      <c r="T35">
        <f>HYPERLINK("https://klasma.github.io/Logging_ANGE/kartor/A 10086-2023.png")</f>
        <v/>
      </c>
      <c r="V35">
        <f>HYPERLINK("https://klasma.github.io/Logging_ANGE/klagomål/A 10086-2023.docx")</f>
        <v/>
      </c>
      <c r="W35">
        <f>HYPERLINK("https://klasma.github.io/Logging_ANGE/klagomålsmail/A 10086-2023.docx")</f>
        <v/>
      </c>
      <c r="X35">
        <f>HYPERLINK("https://klasma.github.io/Logging_ANGE/tillsyn/A 10086-2023.docx")</f>
        <v/>
      </c>
      <c r="Y35">
        <f>HYPERLINK("https://klasma.github.io/Logging_ANGE/tillsynsmail/A 10086-2023.docx")</f>
        <v/>
      </c>
    </row>
    <row r="36" ht="15" customHeight="1">
      <c r="A36" t="inlineStr">
        <is>
          <t>A 22737-2023</t>
        </is>
      </c>
      <c r="B36" s="1" t="n">
        <v>45071</v>
      </c>
      <c r="C36" s="1" t="n">
        <v>45179</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f>
        <v/>
      </c>
      <c r="T36">
        <f>HYPERLINK("https://klasma.github.io/Logging_ANGE/kartor/A 22737-2023.png")</f>
        <v/>
      </c>
      <c r="U36">
        <f>HYPERLINK("https://klasma.github.io/Logging_ANGE/knärot/A 22737-2023.png")</f>
        <v/>
      </c>
      <c r="V36">
        <f>HYPERLINK("https://klasma.github.io/Logging_ANGE/klagomål/A 22737-2023.docx")</f>
        <v/>
      </c>
      <c r="W36">
        <f>HYPERLINK("https://klasma.github.io/Logging_ANGE/klagomålsmail/A 22737-2023.docx")</f>
        <v/>
      </c>
      <c r="X36">
        <f>HYPERLINK("https://klasma.github.io/Logging_ANGE/tillsyn/A 22737-2023.docx")</f>
        <v/>
      </c>
      <c r="Y36">
        <f>HYPERLINK("https://klasma.github.io/Logging_ANGE/tillsynsmail/A 22737-2023.docx")</f>
        <v/>
      </c>
    </row>
    <row r="37" ht="15" customHeight="1">
      <c r="A37" t="inlineStr">
        <is>
          <t>A 26239-2019</t>
        </is>
      </c>
      <c r="B37" s="1" t="n">
        <v>43609</v>
      </c>
      <c r="C37" s="1" t="n">
        <v>45179</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f>
        <v/>
      </c>
      <c r="T37">
        <f>HYPERLINK("https://klasma.github.io/Logging_ANGE/kartor/A 26239-2019.png")</f>
        <v/>
      </c>
      <c r="U37">
        <f>HYPERLINK("https://klasma.github.io/Logging_ANGE/knärot/A 26239-2019.png")</f>
        <v/>
      </c>
      <c r="V37">
        <f>HYPERLINK("https://klasma.github.io/Logging_ANGE/klagomål/A 26239-2019.docx")</f>
        <v/>
      </c>
      <c r="W37">
        <f>HYPERLINK("https://klasma.github.io/Logging_ANGE/klagomålsmail/A 26239-2019.docx")</f>
        <v/>
      </c>
      <c r="X37">
        <f>HYPERLINK("https://klasma.github.io/Logging_ANGE/tillsyn/A 26239-2019.docx")</f>
        <v/>
      </c>
      <c r="Y37">
        <f>HYPERLINK("https://klasma.github.io/Logging_ANGE/tillsynsmail/A 26239-2019.docx")</f>
        <v/>
      </c>
    </row>
    <row r="38" ht="15" customHeight="1">
      <c r="A38" t="inlineStr">
        <is>
          <t>A 41012-2019</t>
        </is>
      </c>
      <c r="B38" s="1" t="n">
        <v>43697</v>
      </c>
      <c r="C38" s="1" t="n">
        <v>45179</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f>
        <v/>
      </c>
      <c r="T38">
        <f>HYPERLINK("https://klasma.github.io/Logging_ANGE/kartor/A 41012-2019.png")</f>
        <v/>
      </c>
      <c r="V38">
        <f>HYPERLINK("https://klasma.github.io/Logging_ANGE/klagomål/A 41012-2019.docx")</f>
        <v/>
      </c>
      <c r="W38">
        <f>HYPERLINK("https://klasma.github.io/Logging_ANGE/klagomålsmail/A 41012-2019.docx")</f>
        <v/>
      </c>
      <c r="X38">
        <f>HYPERLINK("https://klasma.github.io/Logging_ANGE/tillsyn/A 41012-2019.docx")</f>
        <v/>
      </c>
      <c r="Y38">
        <f>HYPERLINK("https://klasma.github.io/Logging_ANGE/tillsynsmail/A 41012-2019.docx")</f>
        <v/>
      </c>
    </row>
    <row r="39" ht="15" customHeight="1">
      <c r="A39" t="inlineStr">
        <is>
          <t>A 2481-2021</t>
        </is>
      </c>
      <c r="B39" s="1" t="n">
        <v>44214</v>
      </c>
      <c r="C39" s="1" t="n">
        <v>45179</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f>
        <v/>
      </c>
      <c r="T39">
        <f>HYPERLINK("https://klasma.github.io/Logging_ANGE/kartor/A 2481-2021.png")</f>
        <v/>
      </c>
      <c r="V39">
        <f>HYPERLINK("https://klasma.github.io/Logging_ANGE/klagomål/A 2481-2021.docx")</f>
        <v/>
      </c>
      <c r="W39">
        <f>HYPERLINK("https://klasma.github.io/Logging_ANGE/klagomålsmail/A 2481-2021.docx")</f>
        <v/>
      </c>
      <c r="X39">
        <f>HYPERLINK("https://klasma.github.io/Logging_ANGE/tillsyn/A 2481-2021.docx")</f>
        <v/>
      </c>
      <c r="Y39">
        <f>HYPERLINK("https://klasma.github.io/Logging_ANGE/tillsynsmail/A 2481-2021.docx")</f>
        <v/>
      </c>
    </row>
    <row r="40" ht="15" customHeight="1">
      <c r="A40" t="inlineStr">
        <is>
          <t>A 20365-2022</t>
        </is>
      </c>
      <c r="B40" s="1" t="n">
        <v>44699</v>
      </c>
      <c r="C40" s="1" t="n">
        <v>45179</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f>
        <v/>
      </c>
      <c r="T40">
        <f>HYPERLINK("https://klasma.github.io/Logging_ANGE/kartor/A 20365-2022.png")</f>
        <v/>
      </c>
      <c r="V40">
        <f>HYPERLINK("https://klasma.github.io/Logging_ANGE/klagomål/A 20365-2022.docx")</f>
        <v/>
      </c>
      <c r="W40">
        <f>HYPERLINK("https://klasma.github.io/Logging_ANGE/klagomålsmail/A 20365-2022.docx")</f>
        <v/>
      </c>
      <c r="X40">
        <f>HYPERLINK("https://klasma.github.io/Logging_ANGE/tillsyn/A 20365-2022.docx")</f>
        <v/>
      </c>
      <c r="Y40">
        <f>HYPERLINK("https://klasma.github.io/Logging_ANGE/tillsynsmail/A 20365-2022.docx")</f>
        <v/>
      </c>
    </row>
    <row r="41" ht="15" customHeight="1">
      <c r="A41" t="inlineStr">
        <is>
          <t>A 25898-2022</t>
        </is>
      </c>
      <c r="B41" s="1" t="n">
        <v>44733</v>
      </c>
      <c r="C41" s="1" t="n">
        <v>45179</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f>
        <v/>
      </c>
      <c r="T41">
        <f>HYPERLINK("https://klasma.github.io/Logging_ANGE/kartor/A 25898-2022.png")</f>
        <v/>
      </c>
      <c r="V41">
        <f>HYPERLINK("https://klasma.github.io/Logging_ANGE/klagomål/A 25898-2022.docx")</f>
        <v/>
      </c>
      <c r="W41">
        <f>HYPERLINK("https://klasma.github.io/Logging_ANGE/klagomålsmail/A 25898-2022.docx")</f>
        <v/>
      </c>
      <c r="X41">
        <f>HYPERLINK("https://klasma.github.io/Logging_ANGE/tillsyn/A 25898-2022.docx")</f>
        <v/>
      </c>
      <c r="Y41">
        <f>HYPERLINK("https://klasma.github.io/Logging_ANGE/tillsynsmail/A 25898-2022.docx")</f>
        <v/>
      </c>
    </row>
    <row r="42" ht="15" customHeight="1">
      <c r="A42" t="inlineStr">
        <is>
          <t>A 48200-2022</t>
        </is>
      </c>
      <c r="B42" s="1" t="n">
        <v>44853</v>
      </c>
      <c r="C42" s="1" t="n">
        <v>45179</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f>
        <v/>
      </c>
      <c r="T42">
        <f>HYPERLINK("https://klasma.github.io/Logging_ANGE/kartor/A 48200-2022.png")</f>
        <v/>
      </c>
      <c r="V42">
        <f>HYPERLINK("https://klasma.github.io/Logging_ANGE/klagomål/A 48200-2022.docx")</f>
        <v/>
      </c>
      <c r="W42">
        <f>HYPERLINK("https://klasma.github.io/Logging_ANGE/klagomålsmail/A 48200-2022.docx")</f>
        <v/>
      </c>
      <c r="X42">
        <f>HYPERLINK("https://klasma.github.io/Logging_ANGE/tillsyn/A 48200-2022.docx")</f>
        <v/>
      </c>
      <c r="Y42">
        <f>HYPERLINK("https://klasma.github.io/Logging_ANGE/tillsynsmail/A 48200-2022.docx")</f>
        <v/>
      </c>
    </row>
    <row r="43" ht="15" customHeight="1">
      <c r="A43" t="inlineStr">
        <is>
          <t>A 27230-2019</t>
        </is>
      </c>
      <c r="B43" s="1" t="n">
        <v>43614</v>
      </c>
      <c r="C43" s="1" t="n">
        <v>45179</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f>
        <v/>
      </c>
      <c r="T43">
        <f>HYPERLINK("https://klasma.github.io/Logging_ANGE/kartor/A 27230-2019.png")</f>
        <v/>
      </c>
      <c r="V43">
        <f>HYPERLINK("https://klasma.github.io/Logging_ANGE/klagomål/A 27230-2019.docx")</f>
        <v/>
      </c>
      <c r="W43">
        <f>HYPERLINK("https://klasma.github.io/Logging_ANGE/klagomålsmail/A 27230-2019.docx")</f>
        <v/>
      </c>
      <c r="X43">
        <f>HYPERLINK("https://klasma.github.io/Logging_ANGE/tillsyn/A 27230-2019.docx")</f>
        <v/>
      </c>
      <c r="Y43">
        <f>HYPERLINK("https://klasma.github.io/Logging_ANGE/tillsynsmail/A 27230-2019.docx")</f>
        <v/>
      </c>
    </row>
    <row r="44" ht="15" customHeight="1">
      <c r="A44" t="inlineStr">
        <is>
          <t>A 27213-2019</t>
        </is>
      </c>
      <c r="B44" s="1" t="n">
        <v>43614</v>
      </c>
      <c r="C44" s="1" t="n">
        <v>45179</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f>
        <v/>
      </c>
      <c r="T44">
        <f>HYPERLINK("https://klasma.github.io/Logging_ANGE/kartor/A 27213-2019.png")</f>
        <v/>
      </c>
      <c r="V44">
        <f>HYPERLINK("https://klasma.github.io/Logging_ANGE/klagomål/A 27213-2019.docx")</f>
        <v/>
      </c>
      <c r="W44">
        <f>HYPERLINK("https://klasma.github.io/Logging_ANGE/klagomålsmail/A 27213-2019.docx")</f>
        <v/>
      </c>
      <c r="X44">
        <f>HYPERLINK("https://klasma.github.io/Logging_ANGE/tillsyn/A 27213-2019.docx")</f>
        <v/>
      </c>
      <c r="Y44">
        <f>HYPERLINK("https://klasma.github.io/Logging_ANGE/tillsynsmail/A 27213-2019.docx")</f>
        <v/>
      </c>
    </row>
    <row r="45" ht="15" customHeight="1">
      <c r="A45" t="inlineStr">
        <is>
          <t>A 65907-2020</t>
        </is>
      </c>
      <c r="B45" s="1" t="n">
        <v>44174</v>
      </c>
      <c r="C45" s="1" t="n">
        <v>45179</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f>
        <v/>
      </c>
      <c r="T45">
        <f>HYPERLINK("https://klasma.github.io/Logging_ANGE/kartor/A 65907-2020.png")</f>
        <v/>
      </c>
      <c r="V45">
        <f>HYPERLINK("https://klasma.github.io/Logging_ANGE/klagomål/A 65907-2020.docx")</f>
        <v/>
      </c>
      <c r="W45">
        <f>HYPERLINK("https://klasma.github.io/Logging_ANGE/klagomålsmail/A 65907-2020.docx")</f>
        <v/>
      </c>
      <c r="X45">
        <f>HYPERLINK("https://klasma.github.io/Logging_ANGE/tillsyn/A 65907-2020.docx")</f>
        <v/>
      </c>
      <c r="Y45">
        <f>HYPERLINK("https://klasma.github.io/Logging_ANGE/tillsynsmail/A 65907-2020.docx")</f>
        <v/>
      </c>
    </row>
    <row r="46" ht="15" customHeight="1">
      <c r="A46" t="inlineStr">
        <is>
          <t>A 3348-2021</t>
        </is>
      </c>
      <c r="B46" s="1" t="n">
        <v>44217</v>
      </c>
      <c r="C46" s="1" t="n">
        <v>45179</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f>
        <v/>
      </c>
      <c r="T46">
        <f>HYPERLINK("https://klasma.github.io/Logging_ANGE/kartor/A 3348-2021.png")</f>
        <v/>
      </c>
      <c r="V46">
        <f>HYPERLINK("https://klasma.github.io/Logging_ANGE/klagomål/A 3348-2021.docx")</f>
        <v/>
      </c>
      <c r="W46">
        <f>HYPERLINK("https://klasma.github.io/Logging_ANGE/klagomålsmail/A 3348-2021.docx")</f>
        <v/>
      </c>
      <c r="X46">
        <f>HYPERLINK("https://klasma.github.io/Logging_ANGE/tillsyn/A 3348-2021.docx")</f>
        <v/>
      </c>
      <c r="Y46">
        <f>HYPERLINK("https://klasma.github.io/Logging_ANGE/tillsynsmail/A 3348-2021.docx")</f>
        <v/>
      </c>
    </row>
    <row r="47" ht="15" customHeight="1">
      <c r="A47" t="inlineStr">
        <is>
          <t>A 27955-2021</t>
        </is>
      </c>
      <c r="B47" s="1" t="n">
        <v>44354</v>
      </c>
      <c r="C47" s="1" t="n">
        <v>45179</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f>
        <v/>
      </c>
      <c r="T47">
        <f>HYPERLINK("https://klasma.github.io/Logging_ANGE/kartor/A 27955-2021.png")</f>
        <v/>
      </c>
      <c r="V47">
        <f>HYPERLINK("https://klasma.github.io/Logging_ANGE/klagomål/A 27955-2021.docx")</f>
        <v/>
      </c>
      <c r="W47">
        <f>HYPERLINK("https://klasma.github.io/Logging_ANGE/klagomålsmail/A 27955-2021.docx")</f>
        <v/>
      </c>
      <c r="X47">
        <f>HYPERLINK("https://klasma.github.io/Logging_ANGE/tillsyn/A 27955-2021.docx")</f>
        <v/>
      </c>
      <c r="Y47">
        <f>HYPERLINK("https://klasma.github.io/Logging_ANGE/tillsynsmail/A 27955-2021.docx")</f>
        <v/>
      </c>
    </row>
    <row r="48" ht="15" customHeight="1">
      <c r="A48" t="inlineStr">
        <is>
          <t>A 4130-2023</t>
        </is>
      </c>
      <c r="B48" s="1" t="n">
        <v>44952</v>
      </c>
      <c r="C48" s="1" t="n">
        <v>45179</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f>
        <v/>
      </c>
      <c r="T48">
        <f>HYPERLINK("https://klasma.github.io/Logging_ANGE/kartor/A 4130-2023.png")</f>
        <v/>
      </c>
      <c r="V48">
        <f>HYPERLINK("https://klasma.github.io/Logging_ANGE/klagomål/A 4130-2023.docx")</f>
        <v/>
      </c>
      <c r="W48">
        <f>HYPERLINK("https://klasma.github.io/Logging_ANGE/klagomålsmail/A 4130-2023.docx")</f>
        <v/>
      </c>
      <c r="X48">
        <f>HYPERLINK("https://klasma.github.io/Logging_ANGE/tillsyn/A 4130-2023.docx")</f>
        <v/>
      </c>
      <c r="Y48">
        <f>HYPERLINK("https://klasma.github.io/Logging_ANGE/tillsynsmail/A 4130-2023.docx")</f>
        <v/>
      </c>
    </row>
    <row r="49" ht="15" customHeight="1">
      <c r="A49" t="inlineStr">
        <is>
          <t>A 55640-2018</t>
        </is>
      </c>
      <c r="B49" s="1" t="n">
        <v>43397</v>
      </c>
      <c r="C49" s="1" t="n">
        <v>45179</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f>
        <v/>
      </c>
      <c r="T49">
        <f>HYPERLINK("https://klasma.github.io/Logging_ANGE/kartor/A 55640-2018.png")</f>
        <v/>
      </c>
      <c r="U49">
        <f>HYPERLINK("https://klasma.github.io/Logging_ANGE/knärot/A 55640-2018.png")</f>
        <v/>
      </c>
      <c r="V49">
        <f>HYPERLINK("https://klasma.github.io/Logging_ANGE/klagomål/A 55640-2018.docx")</f>
        <v/>
      </c>
      <c r="W49">
        <f>HYPERLINK("https://klasma.github.io/Logging_ANGE/klagomålsmail/A 55640-2018.docx")</f>
        <v/>
      </c>
      <c r="X49">
        <f>HYPERLINK("https://klasma.github.io/Logging_ANGE/tillsyn/A 55640-2018.docx")</f>
        <v/>
      </c>
      <c r="Y49">
        <f>HYPERLINK("https://klasma.github.io/Logging_ANGE/tillsynsmail/A 55640-2018.docx")</f>
        <v/>
      </c>
    </row>
    <row r="50" ht="15" customHeight="1">
      <c r="A50" t="inlineStr">
        <is>
          <t>A 51572-2020</t>
        </is>
      </c>
      <c r="B50" s="1" t="n">
        <v>44113</v>
      </c>
      <c r="C50" s="1" t="n">
        <v>45179</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f>
        <v/>
      </c>
      <c r="T50">
        <f>HYPERLINK("https://klasma.github.io/Logging_ANGE/kartor/A 51572-2020.png")</f>
        <v/>
      </c>
      <c r="V50">
        <f>HYPERLINK("https://klasma.github.io/Logging_ANGE/klagomål/A 51572-2020.docx")</f>
        <v/>
      </c>
      <c r="W50">
        <f>HYPERLINK("https://klasma.github.io/Logging_ANGE/klagomålsmail/A 51572-2020.docx")</f>
        <v/>
      </c>
      <c r="X50">
        <f>HYPERLINK("https://klasma.github.io/Logging_ANGE/tillsyn/A 51572-2020.docx")</f>
        <v/>
      </c>
      <c r="Y50">
        <f>HYPERLINK("https://klasma.github.io/Logging_ANGE/tillsynsmail/A 51572-2020.docx")</f>
        <v/>
      </c>
    </row>
    <row r="51" ht="15" customHeight="1">
      <c r="A51" t="inlineStr">
        <is>
          <t>A 62577-2020</t>
        </is>
      </c>
      <c r="B51" s="1" t="n">
        <v>44160</v>
      </c>
      <c r="C51" s="1" t="n">
        <v>45179</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f>
        <v/>
      </c>
      <c r="T51">
        <f>HYPERLINK("https://klasma.github.io/Logging_ANGE/kartor/A 62577-2020.png")</f>
        <v/>
      </c>
      <c r="V51">
        <f>HYPERLINK("https://klasma.github.io/Logging_ANGE/klagomål/A 62577-2020.docx")</f>
        <v/>
      </c>
      <c r="W51">
        <f>HYPERLINK("https://klasma.github.io/Logging_ANGE/klagomålsmail/A 62577-2020.docx")</f>
        <v/>
      </c>
      <c r="X51">
        <f>HYPERLINK("https://klasma.github.io/Logging_ANGE/tillsyn/A 62577-2020.docx")</f>
        <v/>
      </c>
      <c r="Y51">
        <f>HYPERLINK("https://klasma.github.io/Logging_ANGE/tillsynsmail/A 62577-2020.docx")</f>
        <v/>
      </c>
    </row>
    <row r="52" ht="15" customHeight="1">
      <c r="A52" t="inlineStr">
        <is>
          <t>A 61910-2021</t>
        </is>
      </c>
      <c r="B52" s="1" t="n">
        <v>44502</v>
      </c>
      <c r="C52" s="1" t="n">
        <v>45179</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f>
        <v/>
      </c>
      <c r="T52">
        <f>HYPERLINK("https://klasma.github.io/Logging_ANGE/kartor/A 61910-2021.png")</f>
        <v/>
      </c>
      <c r="V52">
        <f>HYPERLINK("https://klasma.github.io/Logging_ANGE/klagomål/A 61910-2021.docx")</f>
        <v/>
      </c>
      <c r="W52">
        <f>HYPERLINK("https://klasma.github.io/Logging_ANGE/klagomålsmail/A 61910-2021.docx")</f>
        <v/>
      </c>
      <c r="X52">
        <f>HYPERLINK("https://klasma.github.io/Logging_ANGE/tillsyn/A 61910-2021.docx")</f>
        <v/>
      </c>
      <c r="Y52">
        <f>HYPERLINK("https://klasma.github.io/Logging_ANGE/tillsynsmail/A 61910-2021.docx")</f>
        <v/>
      </c>
    </row>
    <row r="53" ht="15" customHeight="1">
      <c r="A53" t="inlineStr">
        <is>
          <t>A 31364-2022</t>
        </is>
      </c>
      <c r="B53" s="1" t="n">
        <v>44774</v>
      </c>
      <c r="C53" s="1" t="n">
        <v>45179</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f>
        <v/>
      </c>
      <c r="T53">
        <f>HYPERLINK("https://klasma.github.io/Logging_ANGE/kartor/A 31364-2022.png")</f>
        <v/>
      </c>
      <c r="V53">
        <f>HYPERLINK("https://klasma.github.io/Logging_ANGE/klagomål/A 31364-2022.docx")</f>
        <v/>
      </c>
      <c r="W53">
        <f>HYPERLINK("https://klasma.github.io/Logging_ANGE/klagomålsmail/A 31364-2022.docx")</f>
        <v/>
      </c>
      <c r="X53">
        <f>HYPERLINK("https://klasma.github.io/Logging_ANGE/tillsyn/A 31364-2022.docx")</f>
        <v/>
      </c>
      <c r="Y53">
        <f>HYPERLINK("https://klasma.github.io/Logging_ANGE/tillsynsmail/A 31364-2022.docx")</f>
        <v/>
      </c>
    </row>
    <row r="54" ht="15" customHeight="1">
      <c r="A54" t="inlineStr">
        <is>
          <t>A 42887-2022</t>
        </is>
      </c>
      <c r="B54" s="1" t="n">
        <v>44832</v>
      </c>
      <c r="C54" s="1" t="n">
        <v>45179</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f>
        <v/>
      </c>
      <c r="T54">
        <f>HYPERLINK("https://klasma.github.io/Logging_ANGE/kartor/A 42887-2022.png")</f>
        <v/>
      </c>
      <c r="U54">
        <f>HYPERLINK("https://klasma.github.io/Logging_ANGE/knärot/A 42887-2022.png")</f>
        <v/>
      </c>
      <c r="V54">
        <f>HYPERLINK("https://klasma.github.io/Logging_ANGE/klagomål/A 42887-2022.docx")</f>
        <v/>
      </c>
      <c r="W54">
        <f>HYPERLINK("https://klasma.github.io/Logging_ANGE/klagomålsmail/A 42887-2022.docx")</f>
        <v/>
      </c>
      <c r="X54">
        <f>HYPERLINK("https://klasma.github.io/Logging_ANGE/tillsyn/A 42887-2022.docx")</f>
        <v/>
      </c>
      <c r="Y54">
        <f>HYPERLINK("https://klasma.github.io/Logging_ANGE/tillsynsmail/A 42887-2022.docx")</f>
        <v/>
      </c>
    </row>
    <row r="55" ht="15" customHeight="1">
      <c r="A55" t="inlineStr">
        <is>
          <t>A 49185-2022</t>
        </is>
      </c>
      <c r="B55" s="1" t="n">
        <v>44860</v>
      </c>
      <c r="C55" s="1" t="n">
        <v>45179</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f>
        <v/>
      </c>
      <c r="T55">
        <f>HYPERLINK("https://klasma.github.io/Logging_ANGE/kartor/A 49185-2022.png")</f>
        <v/>
      </c>
      <c r="U55">
        <f>HYPERLINK("https://klasma.github.io/Logging_ANGE/knärot/A 49185-2022.png")</f>
        <v/>
      </c>
      <c r="V55">
        <f>HYPERLINK("https://klasma.github.io/Logging_ANGE/klagomål/A 49185-2022.docx")</f>
        <v/>
      </c>
      <c r="W55">
        <f>HYPERLINK("https://klasma.github.io/Logging_ANGE/klagomålsmail/A 49185-2022.docx")</f>
        <v/>
      </c>
      <c r="X55">
        <f>HYPERLINK("https://klasma.github.io/Logging_ANGE/tillsyn/A 49185-2022.docx")</f>
        <v/>
      </c>
      <c r="Y55">
        <f>HYPERLINK("https://klasma.github.io/Logging_ANGE/tillsynsmail/A 49185-2022.docx")</f>
        <v/>
      </c>
    </row>
    <row r="56" ht="15" customHeight="1">
      <c r="A56" t="inlineStr">
        <is>
          <t>A 13696-2023</t>
        </is>
      </c>
      <c r="B56" s="1" t="n">
        <v>45006</v>
      </c>
      <c r="C56" s="1" t="n">
        <v>45179</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f>
        <v/>
      </c>
      <c r="T56">
        <f>HYPERLINK("https://klasma.github.io/Logging_ANGE/kartor/A 13696-2023.png")</f>
        <v/>
      </c>
      <c r="U56">
        <f>HYPERLINK("https://klasma.github.io/Logging_ANGE/knärot/A 13696-2023.png")</f>
        <v/>
      </c>
      <c r="V56">
        <f>HYPERLINK("https://klasma.github.io/Logging_ANGE/klagomål/A 13696-2023.docx")</f>
        <v/>
      </c>
      <c r="W56">
        <f>HYPERLINK("https://klasma.github.io/Logging_ANGE/klagomålsmail/A 13696-2023.docx")</f>
        <v/>
      </c>
      <c r="X56">
        <f>HYPERLINK("https://klasma.github.io/Logging_ANGE/tillsyn/A 13696-2023.docx")</f>
        <v/>
      </c>
      <c r="Y56">
        <f>HYPERLINK("https://klasma.github.io/Logging_ANGE/tillsynsmail/A 13696-2023.docx")</f>
        <v/>
      </c>
    </row>
    <row r="57" ht="15" customHeight="1">
      <c r="A57" t="inlineStr">
        <is>
          <t>A 30840-2023</t>
        </is>
      </c>
      <c r="B57" s="1" t="n">
        <v>45112</v>
      </c>
      <c r="C57" s="1" t="n">
        <v>45179</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f>
        <v/>
      </c>
      <c r="T57">
        <f>HYPERLINK("https://klasma.github.io/Logging_ANGE/kartor/A 30840-2023.png")</f>
        <v/>
      </c>
      <c r="U57">
        <f>HYPERLINK("https://klasma.github.io/Logging_ANGE/knärot/A 30840-2023.png")</f>
        <v/>
      </c>
      <c r="V57">
        <f>HYPERLINK("https://klasma.github.io/Logging_ANGE/klagomål/A 30840-2023.docx")</f>
        <v/>
      </c>
      <c r="W57">
        <f>HYPERLINK("https://klasma.github.io/Logging_ANGE/klagomålsmail/A 30840-2023.docx")</f>
        <v/>
      </c>
      <c r="X57">
        <f>HYPERLINK("https://klasma.github.io/Logging_ANGE/tillsyn/A 30840-2023.docx")</f>
        <v/>
      </c>
      <c r="Y57">
        <f>HYPERLINK("https://klasma.github.io/Logging_ANGE/tillsynsmail/A 30840-2023.docx")</f>
        <v/>
      </c>
    </row>
    <row r="58" ht="15" customHeight="1">
      <c r="A58" t="inlineStr">
        <is>
          <t>A 30845-2023</t>
        </is>
      </c>
      <c r="B58" s="1" t="n">
        <v>45112</v>
      </c>
      <c r="C58" s="1" t="n">
        <v>45179</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f>
        <v/>
      </c>
      <c r="T58">
        <f>HYPERLINK("https://klasma.github.io/Logging_ANGE/kartor/A 30845-2023.png")</f>
        <v/>
      </c>
      <c r="U58">
        <f>HYPERLINK("https://klasma.github.io/Logging_ANGE/knärot/A 30845-2023.png")</f>
        <v/>
      </c>
      <c r="V58">
        <f>HYPERLINK("https://klasma.github.io/Logging_ANGE/klagomål/A 30845-2023.docx")</f>
        <v/>
      </c>
      <c r="W58">
        <f>HYPERLINK("https://klasma.github.io/Logging_ANGE/klagomålsmail/A 30845-2023.docx")</f>
        <v/>
      </c>
      <c r="X58">
        <f>HYPERLINK("https://klasma.github.io/Logging_ANGE/tillsyn/A 30845-2023.docx")</f>
        <v/>
      </c>
      <c r="Y58">
        <f>HYPERLINK("https://klasma.github.io/Logging_ANGE/tillsynsmail/A 30845-2023.docx")</f>
        <v/>
      </c>
    </row>
    <row r="59" ht="15" customHeight="1">
      <c r="A59" t="inlineStr">
        <is>
          <t>A 30841-2023</t>
        </is>
      </c>
      <c r="B59" s="1" t="n">
        <v>45112</v>
      </c>
      <c r="C59" s="1" t="n">
        <v>45179</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f>
        <v/>
      </c>
      <c r="T59">
        <f>HYPERLINK("https://klasma.github.io/Logging_ANGE/kartor/A 30841-2023.png")</f>
        <v/>
      </c>
      <c r="U59">
        <f>HYPERLINK("https://klasma.github.io/Logging_ANGE/knärot/A 30841-2023.png")</f>
        <v/>
      </c>
      <c r="V59">
        <f>HYPERLINK("https://klasma.github.io/Logging_ANGE/klagomål/A 30841-2023.docx")</f>
        <v/>
      </c>
      <c r="W59">
        <f>HYPERLINK("https://klasma.github.io/Logging_ANGE/klagomålsmail/A 30841-2023.docx")</f>
        <v/>
      </c>
      <c r="X59">
        <f>HYPERLINK("https://klasma.github.io/Logging_ANGE/tillsyn/A 30841-2023.docx")</f>
        <v/>
      </c>
      <c r="Y59">
        <f>HYPERLINK("https://klasma.github.io/Logging_ANGE/tillsynsmail/A 30841-2023.docx")</f>
        <v/>
      </c>
    </row>
    <row r="60" ht="15" customHeight="1">
      <c r="A60" t="inlineStr">
        <is>
          <t>A 69754-2018</t>
        </is>
      </c>
      <c r="B60" s="1" t="n">
        <v>43444</v>
      </c>
      <c r="C60" s="1" t="n">
        <v>45179</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f>
        <v/>
      </c>
      <c r="T60">
        <f>HYPERLINK("https://klasma.github.io/Logging_ANGE/kartor/A 69754-2018.png")</f>
        <v/>
      </c>
      <c r="V60">
        <f>HYPERLINK("https://klasma.github.io/Logging_ANGE/klagomål/A 69754-2018.docx")</f>
        <v/>
      </c>
      <c r="W60">
        <f>HYPERLINK("https://klasma.github.io/Logging_ANGE/klagomålsmail/A 69754-2018.docx")</f>
        <v/>
      </c>
      <c r="X60">
        <f>HYPERLINK("https://klasma.github.io/Logging_ANGE/tillsyn/A 69754-2018.docx")</f>
        <v/>
      </c>
      <c r="Y60">
        <f>HYPERLINK("https://klasma.github.io/Logging_ANGE/tillsynsmail/A 69754-2018.docx")</f>
        <v/>
      </c>
    </row>
    <row r="61" ht="15" customHeight="1">
      <c r="A61" t="inlineStr">
        <is>
          <t>A 26240-2019</t>
        </is>
      </c>
      <c r="B61" s="1" t="n">
        <v>43609</v>
      </c>
      <c r="C61" s="1" t="n">
        <v>45179</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f>
        <v/>
      </c>
      <c r="T61">
        <f>HYPERLINK("https://klasma.github.io/Logging_ANGE/kartor/A 26240-2019.png")</f>
        <v/>
      </c>
      <c r="V61">
        <f>HYPERLINK("https://klasma.github.io/Logging_ANGE/klagomål/A 26240-2019.docx")</f>
        <v/>
      </c>
      <c r="W61">
        <f>HYPERLINK("https://klasma.github.io/Logging_ANGE/klagomålsmail/A 26240-2019.docx")</f>
        <v/>
      </c>
      <c r="X61">
        <f>HYPERLINK("https://klasma.github.io/Logging_ANGE/tillsyn/A 26240-2019.docx")</f>
        <v/>
      </c>
      <c r="Y61">
        <f>HYPERLINK("https://klasma.github.io/Logging_ANGE/tillsynsmail/A 26240-2019.docx")</f>
        <v/>
      </c>
    </row>
    <row r="62" ht="15" customHeight="1">
      <c r="A62" t="inlineStr">
        <is>
          <t>A 5449-2020</t>
        </is>
      </c>
      <c r="B62" s="1" t="n">
        <v>43861</v>
      </c>
      <c r="C62" s="1" t="n">
        <v>45179</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f>
        <v/>
      </c>
      <c r="T62">
        <f>HYPERLINK("https://klasma.github.io/Logging_ANGE/kartor/A 5449-2020.png")</f>
        <v/>
      </c>
      <c r="V62">
        <f>HYPERLINK("https://klasma.github.io/Logging_ANGE/klagomål/A 5449-2020.docx")</f>
        <v/>
      </c>
      <c r="W62">
        <f>HYPERLINK("https://klasma.github.io/Logging_ANGE/klagomålsmail/A 5449-2020.docx")</f>
        <v/>
      </c>
      <c r="X62">
        <f>HYPERLINK("https://klasma.github.io/Logging_ANGE/tillsyn/A 5449-2020.docx")</f>
        <v/>
      </c>
      <c r="Y62">
        <f>HYPERLINK("https://klasma.github.io/Logging_ANGE/tillsynsmail/A 5449-2020.docx")</f>
        <v/>
      </c>
    </row>
    <row r="63" ht="15" customHeight="1">
      <c r="A63" t="inlineStr">
        <is>
          <t>A 53169-2020</t>
        </is>
      </c>
      <c r="B63" s="1" t="n">
        <v>44120</v>
      </c>
      <c r="C63" s="1" t="n">
        <v>45179</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f>
        <v/>
      </c>
      <c r="T63">
        <f>HYPERLINK("https://klasma.github.io/Logging_ANGE/kartor/A 53169-2020.png")</f>
        <v/>
      </c>
      <c r="V63">
        <f>HYPERLINK("https://klasma.github.io/Logging_ANGE/klagomål/A 53169-2020.docx")</f>
        <v/>
      </c>
      <c r="W63">
        <f>HYPERLINK("https://klasma.github.io/Logging_ANGE/klagomålsmail/A 53169-2020.docx")</f>
        <v/>
      </c>
      <c r="X63">
        <f>HYPERLINK("https://klasma.github.io/Logging_ANGE/tillsyn/A 53169-2020.docx")</f>
        <v/>
      </c>
      <c r="Y63">
        <f>HYPERLINK("https://klasma.github.io/Logging_ANGE/tillsynsmail/A 53169-2020.docx")</f>
        <v/>
      </c>
    </row>
    <row r="64" ht="15" customHeight="1">
      <c r="A64" t="inlineStr">
        <is>
          <t>A 21878-2022</t>
        </is>
      </c>
      <c r="B64" s="1" t="n">
        <v>44711</v>
      </c>
      <c r="C64" s="1" t="n">
        <v>45179</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f>
        <v/>
      </c>
      <c r="T64">
        <f>HYPERLINK("https://klasma.github.io/Logging_ANGE/kartor/A 21878-2022.png")</f>
        <v/>
      </c>
      <c r="V64">
        <f>HYPERLINK("https://klasma.github.io/Logging_ANGE/klagomål/A 21878-2022.docx")</f>
        <v/>
      </c>
      <c r="W64">
        <f>HYPERLINK("https://klasma.github.io/Logging_ANGE/klagomålsmail/A 21878-2022.docx")</f>
        <v/>
      </c>
      <c r="X64">
        <f>HYPERLINK("https://klasma.github.io/Logging_ANGE/tillsyn/A 21878-2022.docx")</f>
        <v/>
      </c>
      <c r="Y64">
        <f>HYPERLINK("https://klasma.github.io/Logging_ANGE/tillsynsmail/A 21878-2022.docx")</f>
        <v/>
      </c>
    </row>
    <row r="65" ht="15" customHeight="1">
      <c r="A65" t="inlineStr">
        <is>
          <t>A 26112-2022</t>
        </is>
      </c>
      <c r="B65" s="1" t="n">
        <v>44734</v>
      </c>
      <c r="C65" s="1" t="n">
        <v>45179</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f>
        <v/>
      </c>
      <c r="T65">
        <f>HYPERLINK("https://klasma.github.io/Logging_ANGE/kartor/A 26112-2022.png")</f>
        <v/>
      </c>
      <c r="V65">
        <f>HYPERLINK("https://klasma.github.io/Logging_ANGE/klagomål/A 26112-2022.docx")</f>
        <v/>
      </c>
      <c r="W65">
        <f>HYPERLINK("https://klasma.github.io/Logging_ANGE/klagomålsmail/A 26112-2022.docx")</f>
        <v/>
      </c>
      <c r="X65">
        <f>HYPERLINK("https://klasma.github.io/Logging_ANGE/tillsyn/A 26112-2022.docx")</f>
        <v/>
      </c>
      <c r="Y65">
        <f>HYPERLINK("https://klasma.github.io/Logging_ANGE/tillsynsmail/A 26112-2022.docx")</f>
        <v/>
      </c>
    </row>
    <row r="66" ht="15" customHeight="1">
      <c r="A66" t="inlineStr">
        <is>
          <t>A 12608-2020</t>
        </is>
      </c>
      <c r="B66" s="1" t="n">
        <v>43899</v>
      </c>
      <c r="C66" s="1" t="n">
        <v>45179</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f>
        <v/>
      </c>
      <c r="T66">
        <f>HYPERLINK("https://klasma.github.io/Logging_ANGE/kartor/A 12608-2020.png")</f>
        <v/>
      </c>
      <c r="V66">
        <f>HYPERLINK("https://klasma.github.io/Logging_ANGE/klagomål/A 12608-2020.docx")</f>
        <v/>
      </c>
      <c r="W66">
        <f>HYPERLINK("https://klasma.github.io/Logging_ANGE/klagomålsmail/A 12608-2020.docx")</f>
        <v/>
      </c>
      <c r="X66">
        <f>HYPERLINK("https://klasma.github.io/Logging_ANGE/tillsyn/A 12608-2020.docx")</f>
        <v/>
      </c>
      <c r="Y66">
        <f>HYPERLINK("https://klasma.github.io/Logging_ANGE/tillsynsmail/A 12608-2020.docx")</f>
        <v/>
      </c>
    </row>
    <row r="67" ht="15" customHeight="1">
      <c r="A67" t="inlineStr">
        <is>
          <t>A 53172-2020</t>
        </is>
      </c>
      <c r="B67" s="1" t="n">
        <v>44120</v>
      </c>
      <c r="C67" s="1" t="n">
        <v>45179</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f>
        <v/>
      </c>
      <c r="T67">
        <f>HYPERLINK("https://klasma.github.io/Logging_ANGE/kartor/A 53172-2020.png")</f>
        <v/>
      </c>
      <c r="V67">
        <f>HYPERLINK("https://klasma.github.io/Logging_ANGE/klagomål/A 53172-2020.docx")</f>
        <v/>
      </c>
      <c r="W67">
        <f>HYPERLINK("https://klasma.github.io/Logging_ANGE/klagomålsmail/A 53172-2020.docx")</f>
        <v/>
      </c>
      <c r="X67">
        <f>HYPERLINK("https://klasma.github.io/Logging_ANGE/tillsyn/A 53172-2020.docx")</f>
        <v/>
      </c>
      <c r="Y67">
        <f>HYPERLINK("https://klasma.github.io/Logging_ANGE/tillsynsmail/A 53172-2020.docx")</f>
        <v/>
      </c>
    </row>
    <row r="68" ht="15" customHeight="1">
      <c r="A68" t="inlineStr">
        <is>
          <t>A 15666-2021</t>
        </is>
      </c>
      <c r="B68" s="1" t="n">
        <v>44285</v>
      </c>
      <c r="C68" s="1" t="n">
        <v>45179</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f>
        <v/>
      </c>
      <c r="T68">
        <f>HYPERLINK("https://klasma.github.io/Logging_ANGE/kartor/A 15666-2021.png")</f>
        <v/>
      </c>
      <c r="V68">
        <f>HYPERLINK("https://klasma.github.io/Logging_ANGE/klagomål/A 15666-2021.docx")</f>
        <v/>
      </c>
      <c r="W68">
        <f>HYPERLINK("https://klasma.github.io/Logging_ANGE/klagomålsmail/A 15666-2021.docx")</f>
        <v/>
      </c>
      <c r="X68">
        <f>HYPERLINK("https://klasma.github.io/Logging_ANGE/tillsyn/A 15666-2021.docx")</f>
        <v/>
      </c>
      <c r="Y68">
        <f>HYPERLINK("https://klasma.github.io/Logging_ANGE/tillsynsmail/A 15666-2021.docx")</f>
        <v/>
      </c>
    </row>
    <row r="69" ht="15" customHeight="1">
      <c r="A69" t="inlineStr">
        <is>
          <t>A 27956-2021</t>
        </is>
      </c>
      <c r="B69" s="1" t="n">
        <v>44354</v>
      </c>
      <c r="C69" s="1" t="n">
        <v>45179</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f>
        <v/>
      </c>
      <c r="T69">
        <f>HYPERLINK("https://klasma.github.io/Logging_ANGE/kartor/A 27956-2021.png")</f>
        <v/>
      </c>
      <c r="V69">
        <f>HYPERLINK("https://klasma.github.io/Logging_ANGE/klagomål/A 27956-2021.docx")</f>
        <v/>
      </c>
      <c r="W69">
        <f>HYPERLINK("https://klasma.github.io/Logging_ANGE/klagomålsmail/A 27956-2021.docx")</f>
        <v/>
      </c>
      <c r="X69">
        <f>HYPERLINK("https://klasma.github.io/Logging_ANGE/tillsyn/A 27956-2021.docx")</f>
        <v/>
      </c>
      <c r="Y69">
        <f>HYPERLINK("https://klasma.github.io/Logging_ANGE/tillsynsmail/A 27956-2021.docx")</f>
        <v/>
      </c>
    </row>
    <row r="70" ht="15" customHeight="1">
      <c r="A70" t="inlineStr">
        <is>
          <t>A 45122-2021</t>
        </is>
      </c>
      <c r="B70" s="1" t="n">
        <v>44439</v>
      </c>
      <c r="C70" s="1" t="n">
        <v>45179</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f>
        <v/>
      </c>
      <c r="T70">
        <f>HYPERLINK("https://klasma.github.io/Logging_ANGE/kartor/A 45122-2021.png")</f>
        <v/>
      </c>
      <c r="V70">
        <f>HYPERLINK("https://klasma.github.io/Logging_ANGE/klagomål/A 45122-2021.docx")</f>
        <v/>
      </c>
      <c r="W70">
        <f>HYPERLINK("https://klasma.github.io/Logging_ANGE/klagomålsmail/A 45122-2021.docx")</f>
        <v/>
      </c>
      <c r="X70">
        <f>HYPERLINK("https://klasma.github.io/Logging_ANGE/tillsyn/A 45122-2021.docx")</f>
        <v/>
      </c>
      <c r="Y70">
        <f>HYPERLINK("https://klasma.github.io/Logging_ANGE/tillsynsmail/A 45122-2021.docx")</f>
        <v/>
      </c>
    </row>
    <row r="71" ht="15" customHeight="1">
      <c r="A71" t="inlineStr">
        <is>
          <t>A 8236-2022</t>
        </is>
      </c>
      <c r="B71" s="1" t="n">
        <v>44609</v>
      </c>
      <c r="C71" s="1" t="n">
        <v>45179</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f>
        <v/>
      </c>
      <c r="T71">
        <f>HYPERLINK("https://klasma.github.io/Logging_ANGE/kartor/A 8236-2022.png")</f>
        <v/>
      </c>
      <c r="V71">
        <f>HYPERLINK("https://klasma.github.io/Logging_ANGE/klagomål/A 8236-2022.docx")</f>
        <v/>
      </c>
      <c r="W71">
        <f>HYPERLINK("https://klasma.github.io/Logging_ANGE/klagomålsmail/A 8236-2022.docx")</f>
        <v/>
      </c>
      <c r="X71">
        <f>HYPERLINK("https://klasma.github.io/Logging_ANGE/tillsyn/A 8236-2022.docx")</f>
        <v/>
      </c>
      <c r="Y71">
        <f>HYPERLINK("https://klasma.github.io/Logging_ANGE/tillsynsmail/A 8236-2022.docx")</f>
        <v/>
      </c>
    </row>
    <row r="72" ht="15" customHeight="1">
      <c r="A72" t="inlineStr">
        <is>
          <t>A 10317-2022</t>
        </is>
      </c>
      <c r="B72" s="1" t="n">
        <v>44622</v>
      </c>
      <c r="C72" s="1" t="n">
        <v>45179</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f>
        <v/>
      </c>
      <c r="T72">
        <f>HYPERLINK("https://klasma.github.io/Logging_ANGE/kartor/A 10317-2022.png")</f>
        <v/>
      </c>
      <c r="U72">
        <f>HYPERLINK("https://klasma.github.io/Logging_ANGE/knärot/A 10317-2022.png")</f>
        <v/>
      </c>
      <c r="V72">
        <f>HYPERLINK("https://klasma.github.io/Logging_ANGE/klagomål/A 10317-2022.docx")</f>
        <v/>
      </c>
      <c r="W72">
        <f>HYPERLINK("https://klasma.github.io/Logging_ANGE/klagomålsmail/A 10317-2022.docx")</f>
        <v/>
      </c>
      <c r="X72">
        <f>HYPERLINK("https://klasma.github.io/Logging_ANGE/tillsyn/A 10317-2022.docx")</f>
        <v/>
      </c>
      <c r="Y72">
        <f>HYPERLINK("https://klasma.github.io/Logging_ANGE/tillsynsmail/A 10317-2022.docx")</f>
        <v/>
      </c>
    </row>
    <row r="73" ht="15" customHeight="1">
      <c r="A73" t="inlineStr">
        <is>
          <t>A 7533-2023</t>
        </is>
      </c>
      <c r="B73" s="1" t="n">
        <v>44971</v>
      </c>
      <c r="C73" s="1" t="n">
        <v>45179</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f>
        <v/>
      </c>
      <c r="T73">
        <f>HYPERLINK("https://klasma.github.io/Logging_ANGE/kartor/A 7533-2023.png")</f>
        <v/>
      </c>
      <c r="V73">
        <f>HYPERLINK("https://klasma.github.io/Logging_ANGE/klagomål/A 7533-2023.docx")</f>
        <v/>
      </c>
      <c r="W73">
        <f>HYPERLINK("https://klasma.github.io/Logging_ANGE/klagomålsmail/A 7533-2023.docx")</f>
        <v/>
      </c>
      <c r="X73">
        <f>HYPERLINK("https://klasma.github.io/Logging_ANGE/tillsyn/A 7533-2023.docx")</f>
        <v/>
      </c>
      <c r="Y73">
        <f>HYPERLINK("https://klasma.github.io/Logging_ANGE/tillsynsmail/A 7533-2023.docx")</f>
        <v/>
      </c>
    </row>
    <row r="74" ht="15" customHeight="1">
      <c r="A74" t="inlineStr">
        <is>
          <t>A 22996-2023</t>
        </is>
      </c>
      <c r="B74" s="1" t="n">
        <v>45072</v>
      </c>
      <c r="C74" s="1" t="n">
        <v>45179</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f>
        <v/>
      </c>
      <c r="T74">
        <f>HYPERLINK("https://klasma.github.io/Logging_ANGE/kartor/A 22996-2023.png")</f>
        <v/>
      </c>
      <c r="U74">
        <f>HYPERLINK("https://klasma.github.io/Logging_ANGE/knärot/A 22996-2023.png")</f>
        <v/>
      </c>
      <c r="V74">
        <f>HYPERLINK("https://klasma.github.io/Logging_ANGE/klagomål/A 22996-2023.docx")</f>
        <v/>
      </c>
      <c r="W74">
        <f>HYPERLINK("https://klasma.github.io/Logging_ANGE/klagomålsmail/A 22996-2023.docx")</f>
        <v/>
      </c>
      <c r="X74">
        <f>HYPERLINK("https://klasma.github.io/Logging_ANGE/tillsyn/A 22996-2023.docx")</f>
        <v/>
      </c>
      <c r="Y74">
        <f>HYPERLINK("https://klasma.github.io/Logging_ANGE/tillsynsmail/A 22996-2023.docx")</f>
        <v/>
      </c>
    </row>
    <row r="75" ht="15" customHeight="1">
      <c r="A75" t="inlineStr">
        <is>
          <t>A 26361-2023</t>
        </is>
      </c>
      <c r="B75" s="1" t="n">
        <v>45091</v>
      </c>
      <c r="C75" s="1" t="n">
        <v>45179</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f>
        <v/>
      </c>
      <c r="T75">
        <f>HYPERLINK("https://klasma.github.io/Logging_ANGE/kartor/A 26361-2023.png")</f>
        <v/>
      </c>
      <c r="U75">
        <f>HYPERLINK("https://klasma.github.io/Logging_ANGE/knärot/A 26361-2023.png")</f>
        <v/>
      </c>
      <c r="V75">
        <f>HYPERLINK("https://klasma.github.io/Logging_ANGE/klagomål/A 26361-2023.docx")</f>
        <v/>
      </c>
      <c r="W75">
        <f>HYPERLINK("https://klasma.github.io/Logging_ANGE/klagomålsmail/A 26361-2023.docx")</f>
        <v/>
      </c>
      <c r="X75">
        <f>HYPERLINK("https://klasma.github.io/Logging_ANGE/tillsyn/A 26361-2023.docx")</f>
        <v/>
      </c>
      <c r="Y75">
        <f>HYPERLINK("https://klasma.github.io/Logging_ANGE/tillsynsmail/A 26361-2023.docx")</f>
        <v/>
      </c>
    </row>
    <row r="76" ht="15" customHeight="1">
      <c r="A76" t="inlineStr">
        <is>
          <t>A 28274-2023</t>
        </is>
      </c>
      <c r="B76" s="1" t="n">
        <v>45099</v>
      </c>
      <c r="C76" s="1" t="n">
        <v>45179</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f>
        <v/>
      </c>
      <c r="T76">
        <f>HYPERLINK("https://klasma.github.io/Logging_ANGE/kartor/A 28274-2023.png")</f>
        <v/>
      </c>
      <c r="U76">
        <f>HYPERLINK("https://klasma.github.io/Logging_ANGE/knärot/A 28274-2023.png")</f>
        <v/>
      </c>
      <c r="V76">
        <f>HYPERLINK("https://klasma.github.io/Logging_ANGE/klagomål/A 28274-2023.docx")</f>
        <v/>
      </c>
      <c r="W76">
        <f>HYPERLINK("https://klasma.github.io/Logging_ANGE/klagomålsmail/A 28274-2023.docx")</f>
        <v/>
      </c>
      <c r="X76">
        <f>HYPERLINK("https://klasma.github.io/Logging_ANGE/tillsyn/A 28274-2023.docx")</f>
        <v/>
      </c>
      <c r="Y76">
        <f>HYPERLINK("https://klasma.github.io/Logging_ANGE/tillsynsmail/A 28274-2023.docx")</f>
        <v/>
      </c>
    </row>
    <row r="77" ht="15" customHeight="1">
      <c r="A77" t="inlineStr">
        <is>
          <t>A 30839-2023</t>
        </is>
      </c>
      <c r="B77" s="1" t="n">
        <v>45112</v>
      </c>
      <c r="C77" s="1" t="n">
        <v>45179</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f>
        <v/>
      </c>
      <c r="T77">
        <f>HYPERLINK("https://klasma.github.io/Logging_ANGE/kartor/A 30839-2023.png")</f>
        <v/>
      </c>
      <c r="U77">
        <f>HYPERLINK("https://klasma.github.io/Logging_ANGE/knärot/A 30839-2023.png")</f>
        <v/>
      </c>
      <c r="V77">
        <f>HYPERLINK("https://klasma.github.io/Logging_ANGE/klagomål/A 30839-2023.docx")</f>
        <v/>
      </c>
      <c r="W77">
        <f>HYPERLINK("https://klasma.github.io/Logging_ANGE/klagomålsmail/A 30839-2023.docx")</f>
        <v/>
      </c>
      <c r="X77">
        <f>HYPERLINK("https://klasma.github.io/Logging_ANGE/tillsyn/A 30839-2023.docx")</f>
        <v/>
      </c>
      <c r="Y77">
        <f>HYPERLINK("https://klasma.github.io/Logging_ANGE/tillsynsmail/A 30839-2023.docx")</f>
        <v/>
      </c>
    </row>
    <row r="78" ht="15" customHeight="1">
      <c r="A78" t="inlineStr">
        <is>
          <t>A 61641-2018</t>
        </is>
      </c>
      <c r="B78" s="1" t="n">
        <v>43424</v>
      </c>
      <c r="C78" s="1" t="n">
        <v>45179</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f>
        <v/>
      </c>
      <c r="T78">
        <f>HYPERLINK("https://klasma.github.io/Logging_ANGE/kartor/A 61641-2018.png")</f>
        <v/>
      </c>
      <c r="V78">
        <f>HYPERLINK("https://klasma.github.io/Logging_ANGE/klagomål/A 61641-2018.docx")</f>
        <v/>
      </c>
      <c r="W78">
        <f>HYPERLINK("https://klasma.github.io/Logging_ANGE/klagomålsmail/A 61641-2018.docx")</f>
        <v/>
      </c>
      <c r="X78">
        <f>HYPERLINK("https://klasma.github.io/Logging_ANGE/tillsyn/A 61641-2018.docx")</f>
        <v/>
      </c>
      <c r="Y78">
        <f>HYPERLINK("https://klasma.github.io/Logging_ANGE/tillsynsmail/A 61641-2018.docx")</f>
        <v/>
      </c>
    </row>
    <row r="79" ht="15" customHeight="1">
      <c r="A79" t="inlineStr">
        <is>
          <t>A 7140-2019</t>
        </is>
      </c>
      <c r="B79" s="1" t="n">
        <v>43496</v>
      </c>
      <c r="C79" s="1" t="n">
        <v>45179</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f>
        <v/>
      </c>
      <c r="T79">
        <f>HYPERLINK("https://klasma.github.io/Logging_ANGE/kartor/A 7140-2019.png")</f>
        <v/>
      </c>
      <c r="V79">
        <f>HYPERLINK("https://klasma.github.io/Logging_ANGE/klagomål/A 7140-2019.docx")</f>
        <v/>
      </c>
      <c r="W79">
        <f>HYPERLINK("https://klasma.github.io/Logging_ANGE/klagomålsmail/A 7140-2019.docx")</f>
        <v/>
      </c>
      <c r="X79">
        <f>HYPERLINK("https://klasma.github.io/Logging_ANGE/tillsyn/A 7140-2019.docx")</f>
        <v/>
      </c>
      <c r="Y79">
        <f>HYPERLINK("https://klasma.github.io/Logging_ANGE/tillsynsmail/A 7140-2019.docx")</f>
        <v/>
      </c>
    </row>
    <row r="80" ht="15" customHeight="1">
      <c r="A80" t="inlineStr">
        <is>
          <t>A 34494-2019</t>
        </is>
      </c>
      <c r="B80" s="1" t="n">
        <v>43656</v>
      </c>
      <c r="C80" s="1" t="n">
        <v>45179</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f>
        <v/>
      </c>
      <c r="T80">
        <f>HYPERLINK("https://klasma.github.io/Logging_ANGE/kartor/A 34494-2019.png")</f>
        <v/>
      </c>
      <c r="V80">
        <f>HYPERLINK("https://klasma.github.io/Logging_ANGE/klagomål/A 34494-2019.docx")</f>
        <v/>
      </c>
      <c r="W80">
        <f>HYPERLINK("https://klasma.github.io/Logging_ANGE/klagomålsmail/A 34494-2019.docx")</f>
        <v/>
      </c>
      <c r="X80">
        <f>HYPERLINK("https://klasma.github.io/Logging_ANGE/tillsyn/A 34494-2019.docx")</f>
        <v/>
      </c>
      <c r="Y80">
        <f>HYPERLINK("https://klasma.github.io/Logging_ANGE/tillsynsmail/A 34494-2019.docx")</f>
        <v/>
      </c>
    </row>
    <row r="81" ht="15" customHeight="1">
      <c r="A81" t="inlineStr">
        <is>
          <t>A 38332-2019</t>
        </is>
      </c>
      <c r="B81" s="1" t="n">
        <v>43684</v>
      </c>
      <c r="C81" s="1" t="n">
        <v>45179</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f>
        <v/>
      </c>
      <c r="T81">
        <f>HYPERLINK("https://klasma.github.io/Logging_ANGE/kartor/A 38332-2019.png")</f>
        <v/>
      </c>
      <c r="V81">
        <f>HYPERLINK("https://klasma.github.io/Logging_ANGE/klagomål/A 38332-2019.docx")</f>
        <v/>
      </c>
      <c r="W81">
        <f>HYPERLINK("https://klasma.github.io/Logging_ANGE/klagomålsmail/A 38332-2019.docx")</f>
        <v/>
      </c>
      <c r="X81">
        <f>HYPERLINK("https://klasma.github.io/Logging_ANGE/tillsyn/A 38332-2019.docx")</f>
        <v/>
      </c>
      <c r="Y81">
        <f>HYPERLINK("https://klasma.github.io/Logging_ANGE/tillsynsmail/A 38332-2019.docx")</f>
        <v/>
      </c>
    </row>
    <row r="82" ht="15" customHeight="1">
      <c r="A82" t="inlineStr">
        <is>
          <t>A 3991-2020</t>
        </is>
      </c>
      <c r="B82" s="1" t="n">
        <v>43856</v>
      </c>
      <c r="C82" s="1" t="n">
        <v>45179</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f>
        <v/>
      </c>
      <c r="T82">
        <f>HYPERLINK("https://klasma.github.io/Logging_ANGE/kartor/A 3991-2020.png")</f>
        <v/>
      </c>
      <c r="V82">
        <f>HYPERLINK("https://klasma.github.io/Logging_ANGE/klagomål/A 3991-2020.docx")</f>
        <v/>
      </c>
      <c r="W82">
        <f>HYPERLINK("https://klasma.github.io/Logging_ANGE/klagomålsmail/A 3991-2020.docx")</f>
        <v/>
      </c>
      <c r="X82">
        <f>HYPERLINK("https://klasma.github.io/Logging_ANGE/tillsyn/A 3991-2020.docx")</f>
        <v/>
      </c>
      <c r="Y82">
        <f>HYPERLINK("https://klasma.github.io/Logging_ANGE/tillsynsmail/A 3991-2020.docx")</f>
        <v/>
      </c>
    </row>
    <row r="83" ht="15" customHeight="1">
      <c r="A83" t="inlineStr">
        <is>
          <t>A 51694-2020</t>
        </is>
      </c>
      <c r="B83" s="1" t="n">
        <v>44113</v>
      </c>
      <c r="C83" s="1" t="n">
        <v>45179</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f>
        <v/>
      </c>
      <c r="T83">
        <f>HYPERLINK("https://klasma.github.io/Logging_ANGE/kartor/A 51694-2020.png")</f>
        <v/>
      </c>
      <c r="V83">
        <f>HYPERLINK("https://klasma.github.io/Logging_ANGE/klagomål/A 51694-2020.docx")</f>
        <v/>
      </c>
      <c r="W83">
        <f>HYPERLINK("https://klasma.github.io/Logging_ANGE/klagomålsmail/A 51694-2020.docx")</f>
        <v/>
      </c>
      <c r="X83">
        <f>HYPERLINK("https://klasma.github.io/Logging_ANGE/tillsyn/A 51694-2020.docx")</f>
        <v/>
      </c>
      <c r="Y83">
        <f>HYPERLINK("https://klasma.github.io/Logging_ANGE/tillsynsmail/A 51694-2020.docx")</f>
        <v/>
      </c>
    </row>
    <row r="84" ht="15" customHeight="1">
      <c r="A84" t="inlineStr">
        <is>
          <t>A 58902-2020</t>
        </is>
      </c>
      <c r="B84" s="1" t="n">
        <v>44146</v>
      </c>
      <c r="C84" s="1" t="n">
        <v>45179</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f>
        <v/>
      </c>
      <c r="T84">
        <f>HYPERLINK("https://klasma.github.io/Logging_ANGE/kartor/A 58902-2020.png")</f>
        <v/>
      </c>
      <c r="V84">
        <f>HYPERLINK("https://klasma.github.io/Logging_ANGE/klagomål/A 58902-2020.docx")</f>
        <v/>
      </c>
      <c r="W84">
        <f>HYPERLINK("https://klasma.github.io/Logging_ANGE/klagomålsmail/A 58902-2020.docx")</f>
        <v/>
      </c>
      <c r="X84">
        <f>HYPERLINK("https://klasma.github.io/Logging_ANGE/tillsyn/A 58902-2020.docx")</f>
        <v/>
      </c>
      <c r="Y84">
        <f>HYPERLINK("https://klasma.github.io/Logging_ANGE/tillsynsmail/A 58902-2020.docx")</f>
        <v/>
      </c>
    </row>
    <row r="85" ht="15" customHeight="1">
      <c r="A85" t="inlineStr">
        <is>
          <t>A 36635-2021</t>
        </is>
      </c>
      <c r="B85" s="1" t="n">
        <v>44391</v>
      </c>
      <c r="C85" s="1" t="n">
        <v>45179</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f>
        <v/>
      </c>
      <c r="T85">
        <f>HYPERLINK("https://klasma.github.io/Logging_ANGE/kartor/A 36635-2021.png")</f>
        <v/>
      </c>
      <c r="U85">
        <f>HYPERLINK("https://klasma.github.io/Logging_ANGE/knärot/A 36635-2021.png")</f>
        <v/>
      </c>
      <c r="V85">
        <f>HYPERLINK("https://klasma.github.io/Logging_ANGE/klagomål/A 36635-2021.docx")</f>
        <v/>
      </c>
      <c r="W85">
        <f>HYPERLINK("https://klasma.github.io/Logging_ANGE/klagomålsmail/A 36635-2021.docx")</f>
        <v/>
      </c>
      <c r="X85">
        <f>HYPERLINK("https://klasma.github.io/Logging_ANGE/tillsyn/A 36635-2021.docx")</f>
        <v/>
      </c>
      <c r="Y85">
        <f>HYPERLINK("https://klasma.github.io/Logging_ANGE/tillsynsmail/A 36635-2021.docx")</f>
        <v/>
      </c>
    </row>
    <row r="86" ht="15" customHeight="1">
      <c r="A86" t="inlineStr">
        <is>
          <t>A 55591-2021</t>
        </is>
      </c>
      <c r="B86" s="1" t="n">
        <v>44475</v>
      </c>
      <c r="C86" s="1" t="n">
        <v>45179</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f>
        <v/>
      </c>
      <c r="T86">
        <f>HYPERLINK("https://klasma.github.io/Logging_ANGE/kartor/A 55591-2021.png")</f>
        <v/>
      </c>
      <c r="V86">
        <f>HYPERLINK("https://klasma.github.io/Logging_ANGE/klagomål/A 55591-2021.docx")</f>
        <v/>
      </c>
      <c r="W86">
        <f>HYPERLINK("https://klasma.github.io/Logging_ANGE/klagomålsmail/A 55591-2021.docx")</f>
        <v/>
      </c>
      <c r="X86">
        <f>HYPERLINK("https://klasma.github.io/Logging_ANGE/tillsyn/A 55591-2021.docx")</f>
        <v/>
      </c>
      <c r="Y86">
        <f>HYPERLINK("https://klasma.github.io/Logging_ANGE/tillsynsmail/A 55591-2021.docx")</f>
        <v/>
      </c>
    </row>
    <row r="87" ht="15" customHeight="1">
      <c r="A87" t="inlineStr">
        <is>
          <t>A 61472-2021</t>
        </is>
      </c>
      <c r="B87" s="1" t="n">
        <v>44500</v>
      </c>
      <c r="C87" s="1" t="n">
        <v>45179</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f>
        <v/>
      </c>
      <c r="T87">
        <f>HYPERLINK("https://klasma.github.io/Logging_ANGE/kartor/A 61472-2021.png")</f>
        <v/>
      </c>
      <c r="V87">
        <f>HYPERLINK("https://klasma.github.io/Logging_ANGE/klagomål/A 61472-2021.docx")</f>
        <v/>
      </c>
      <c r="W87">
        <f>HYPERLINK("https://klasma.github.io/Logging_ANGE/klagomålsmail/A 61472-2021.docx")</f>
        <v/>
      </c>
      <c r="X87">
        <f>HYPERLINK("https://klasma.github.io/Logging_ANGE/tillsyn/A 61472-2021.docx")</f>
        <v/>
      </c>
      <c r="Y87">
        <f>HYPERLINK("https://klasma.github.io/Logging_ANGE/tillsynsmail/A 61472-2021.docx")</f>
        <v/>
      </c>
    </row>
    <row r="88" ht="15" customHeight="1">
      <c r="A88" t="inlineStr">
        <is>
          <t>A 62861-2021</t>
        </is>
      </c>
      <c r="B88" s="1" t="n">
        <v>44503</v>
      </c>
      <c r="C88" s="1" t="n">
        <v>45179</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f>
        <v/>
      </c>
      <c r="T88">
        <f>HYPERLINK("https://klasma.github.io/Logging_ANGE/kartor/A 62861-2021.png")</f>
        <v/>
      </c>
      <c r="U88">
        <f>HYPERLINK("https://klasma.github.io/Logging_ANGE/knärot/A 62861-2021.png")</f>
        <v/>
      </c>
      <c r="V88">
        <f>HYPERLINK("https://klasma.github.io/Logging_ANGE/klagomål/A 62861-2021.docx")</f>
        <v/>
      </c>
      <c r="W88">
        <f>HYPERLINK("https://klasma.github.io/Logging_ANGE/klagomålsmail/A 62861-2021.docx")</f>
        <v/>
      </c>
      <c r="X88">
        <f>HYPERLINK("https://klasma.github.io/Logging_ANGE/tillsyn/A 62861-2021.docx")</f>
        <v/>
      </c>
      <c r="Y88">
        <f>HYPERLINK("https://klasma.github.io/Logging_ANGE/tillsynsmail/A 62861-2021.docx")</f>
        <v/>
      </c>
    </row>
    <row r="89" ht="15" customHeight="1">
      <c r="A89" t="inlineStr">
        <is>
          <t>A 1082-2022</t>
        </is>
      </c>
      <c r="B89" s="1" t="n">
        <v>44571</v>
      </c>
      <c r="C89" s="1" t="n">
        <v>45179</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f>
        <v/>
      </c>
      <c r="T89">
        <f>HYPERLINK("https://klasma.github.io/Logging_ANGE/kartor/A 1082-2022.png")</f>
        <v/>
      </c>
      <c r="V89">
        <f>HYPERLINK("https://klasma.github.io/Logging_ANGE/klagomål/A 1082-2022.docx")</f>
        <v/>
      </c>
      <c r="W89">
        <f>HYPERLINK("https://klasma.github.io/Logging_ANGE/klagomålsmail/A 1082-2022.docx")</f>
        <v/>
      </c>
      <c r="X89">
        <f>HYPERLINK("https://klasma.github.io/Logging_ANGE/tillsyn/A 1082-2022.docx")</f>
        <v/>
      </c>
      <c r="Y89">
        <f>HYPERLINK("https://klasma.github.io/Logging_ANGE/tillsynsmail/A 1082-2022.docx")</f>
        <v/>
      </c>
    </row>
    <row r="90" ht="15" customHeight="1">
      <c r="A90" t="inlineStr">
        <is>
          <t>A 8234-2022</t>
        </is>
      </c>
      <c r="B90" s="1" t="n">
        <v>44609</v>
      </c>
      <c r="C90" s="1" t="n">
        <v>45179</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f>
        <v/>
      </c>
      <c r="T90">
        <f>HYPERLINK("https://klasma.github.io/Logging_ANGE/kartor/A 8234-2022.png")</f>
        <v/>
      </c>
      <c r="V90">
        <f>HYPERLINK("https://klasma.github.io/Logging_ANGE/klagomål/A 8234-2022.docx")</f>
        <v/>
      </c>
      <c r="W90">
        <f>HYPERLINK("https://klasma.github.io/Logging_ANGE/klagomålsmail/A 8234-2022.docx")</f>
        <v/>
      </c>
      <c r="X90">
        <f>HYPERLINK("https://klasma.github.io/Logging_ANGE/tillsyn/A 8234-2022.docx")</f>
        <v/>
      </c>
      <c r="Y90">
        <f>HYPERLINK("https://klasma.github.io/Logging_ANGE/tillsynsmail/A 8234-2022.docx")</f>
        <v/>
      </c>
    </row>
    <row r="91" ht="15" customHeight="1">
      <c r="A91" t="inlineStr">
        <is>
          <t>A 38429-2022</t>
        </is>
      </c>
      <c r="B91" s="1" t="n">
        <v>44812</v>
      </c>
      <c r="C91" s="1" t="n">
        <v>45179</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f>
        <v/>
      </c>
      <c r="T91">
        <f>HYPERLINK("https://klasma.github.io/Logging_ANGE/kartor/A 38429-2022.png")</f>
        <v/>
      </c>
      <c r="V91">
        <f>HYPERLINK("https://klasma.github.io/Logging_ANGE/klagomål/A 38429-2022.docx")</f>
        <v/>
      </c>
      <c r="W91">
        <f>HYPERLINK("https://klasma.github.io/Logging_ANGE/klagomålsmail/A 38429-2022.docx")</f>
        <v/>
      </c>
      <c r="X91">
        <f>HYPERLINK("https://klasma.github.io/Logging_ANGE/tillsyn/A 38429-2022.docx")</f>
        <v/>
      </c>
      <c r="Y91">
        <f>HYPERLINK("https://klasma.github.io/Logging_ANGE/tillsynsmail/A 38429-2022.docx")</f>
        <v/>
      </c>
    </row>
    <row r="92" ht="15" customHeight="1">
      <c r="A92" t="inlineStr">
        <is>
          <t>A 47438-2022</t>
        </is>
      </c>
      <c r="B92" s="1" t="n">
        <v>44853</v>
      </c>
      <c r="C92" s="1" t="n">
        <v>45179</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f>
        <v/>
      </c>
      <c r="T92">
        <f>HYPERLINK("https://klasma.github.io/Logging_ANGE/kartor/A 47438-2022.png")</f>
        <v/>
      </c>
      <c r="V92">
        <f>HYPERLINK("https://klasma.github.io/Logging_ANGE/klagomål/A 47438-2022.docx")</f>
        <v/>
      </c>
      <c r="W92">
        <f>HYPERLINK("https://klasma.github.io/Logging_ANGE/klagomålsmail/A 47438-2022.docx")</f>
        <v/>
      </c>
      <c r="X92">
        <f>HYPERLINK("https://klasma.github.io/Logging_ANGE/tillsyn/A 47438-2022.docx")</f>
        <v/>
      </c>
      <c r="Y92">
        <f>HYPERLINK("https://klasma.github.io/Logging_ANGE/tillsynsmail/A 47438-2022.docx")</f>
        <v/>
      </c>
    </row>
    <row r="93" ht="15" customHeight="1">
      <c r="A93" t="inlineStr">
        <is>
          <t>A 48152-2022</t>
        </is>
      </c>
      <c r="B93" s="1" t="n">
        <v>44853</v>
      </c>
      <c r="C93" s="1" t="n">
        <v>45179</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f>
        <v/>
      </c>
      <c r="T93">
        <f>HYPERLINK("https://klasma.github.io/Logging_ANGE/kartor/A 48152-2022.png")</f>
        <v/>
      </c>
      <c r="V93">
        <f>HYPERLINK("https://klasma.github.io/Logging_ANGE/klagomål/A 48152-2022.docx")</f>
        <v/>
      </c>
      <c r="W93">
        <f>HYPERLINK("https://klasma.github.io/Logging_ANGE/klagomålsmail/A 48152-2022.docx")</f>
        <v/>
      </c>
      <c r="X93">
        <f>HYPERLINK("https://klasma.github.io/Logging_ANGE/tillsyn/A 48152-2022.docx")</f>
        <v/>
      </c>
      <c r="Y93">
        <f>HYPERLINK("https://klasma.github.io/Logging_ANGE/tillsynsmail/A 48152-2022.docx")</f>
        <v/>
      </c>
    </row>
    <row r="94" ht="15" customHeight="1">
      <c r="A94" t="inlineStr">
        <is>
          <t>A 23521-2023</t>
        </is>
      </c>
      <c r="B94" s="1" t="n">
        <v>45076</v>
      </c>
      <c r="C94" s="1" t="n">
        <v>45179</v>
      </c>
      <c r="D94" t="inlineStr">
        <is>
          <t>VÄSTERNORRLANDS LÄN</t>
        </is>
      </c>
      <c r="E94" t="inlineStr">
        <is>
          <t>ÅNGE</t>
        </is>
      </c>
      <c r="F94" t="inlineStr">
        <is>
          <t>SCA</t>
        </is>
      </c>
      <c r="G94" t="n">
        <v>5</v>
      </c>
      <c r="H94" t="n">
        <v>0</v>
      </c>
      <c r="I94" t="n">
        <v>0</v>
      </c>
      <c r="J94" t="n">
        <v>2</v>
      </c>
      <c r="K94" t="n">
        <v>0</v>
      </c>
      <c r="L94" t="n">
        <v>0</v>
      </c>
      <c r="M94" t="n">
        <v>0</v>
      </c>
      <c r="N94" t="n">
        <v>0</v>
      </c>
      <c r="O94" t="n">
        <v>2</v>
      </c>
      <c r="P94" t="n">
        <v>0</v>
      </c>
      <c r="Q94" t="n">
        <v>2</v>
      </c>
      <c r="R94" s="2" t="inlineStr">
        <is>
          <t>Garnlav
Rosenticka</t>
        </is>
      </c>
      <c r="S94">
        <f>HYPERLINK("https://klasma.github.io/Logging_ANGE/artfynd/A 23521-2023.xlsx")</f>
        <v/>
      </c>
      <c r="T94">
        <f>HYPERLINK("https://klasma.github.io/Logging_ANGE/kartor/A 23521-2023.png")</f>
        <v/>
      </c>
      <c r="V94">
        <f>HYPERLINK("https://klasma.github.io/Logging_ANGE/klagomål/A 23521-2023.docx")</f>
        <v/>
      </c>
      <c r="W94">
        <f>HYPERLINK("https://klasma.github.io/Logging_ANGE/klagomålsmail/A 23521-2023.docx")</f>
        <v/>
      </c>
      <c r="X94">
        <f>HYPERLINK("https://klasma.github.io/Logging_ANGE/tillsyn/A 23521-2023.docx")</f>
        <v/>
      </c>
      <c r="Y94">
        <f>HYPERLINK("https://klasma.github.io/Logging_ANGE/tillsynsmail/A 23521-2023.docx")</f>
        <v/>
      </c>
    </row>
    <row r="95" ht="15" customHeight="1">
      <c r="A95" t="inlineStr">
        <is>
          <t>A 29325-2023</t>
        </is>
      </c>
      <c r="B95" s="1" t="n">
        <v>45105</v>
      </c>
      <c r="C95" s="1" t="n">
        <v>45179</v>
      </c>
      <c r="D95" t="inlineStr">
        <is>
          <t>VÄSTERNORRLANDS LÄN</t>
        </is>
      </c>
      <c r="E95" t="inlineStr">
        <is>
          <t>ÅNGE</t>
        </is>
      </c>
      <c r="G95" t="n">
        <v>12.4</v>
      </c>
      <c r="H95" t="n">
        <v>0</v>
      </c>
      <c r="I95" t="n">
        <v>0</v>
      </c>
      <c r="J95" t="n">
        <v>2</v>
      </c>
      <c r="K95" t="n">
        <v>0</v>
      </c>
      <c r="L95" t="n">
        <v>0</v>
      </c>
      <c r="M95" t="n">
        <v>0</v>
      </c>
      <c r="N95" t="n">
        <v>0</v>
      </c>
      <c r="O95" t="n">
        <v>2</v>
      </c>
      <c r="P95" t="n">
        <v>0</v>
      </c>
      <c r="Q95" t="n">
        <v>2</v>
      </c>
      <c r="R95" s="2" t="inlineStr">
        <is>
          <t>Kolflarnlav
Mörk kolflarnlav</t>
        </is>
      </c>
      <c r="S95">
        <f>HYPERLINK("https://klasma.github.io/Logging_ANGE/artfynd/A 29325-2023.xlsx")</f>
        <v/>
      </c>
      <c r="T95">
        <f>HYPERLINK("https://klasma.github.io/Logging_ANGE/kartor/A 29325-2023.png")</f>
        <v/>
      </c>
      <c r="V95">
        <f>HYPERLINK("https://klasma.github.io/Logging_ANGE/klagomål/A 29325-2023.docx")</f>
        <v/>
      </c>
      <c r="W95">
        <f>HYPERLINK("https://klasma.github.io/Logging_ANGE/klagomålsmail/A 29325-2023.docx")</f>
        <v/>
      </c>
      <c r="X95">
        <f>HYPERLINK("https://klasma.github.io/Logging_ANGE/tillsyn/A 29325-2023.docx")</f>
        <v/>
      </c>
      <c r="Y95">
        <f>HYPERLINK("https://klasma.github.io/Logging_ANGE/tillsynsmail/A 29325-2023.docx")</f>
        <v/>
      </c>
    </row>
    <row r="96" ht="15" customHeight="1">
      <c r="A96" t="inlineStr">
        <is>
          <t>A 32494-2023</t>
        </is>
      </c>
      <c r="B96" s="1" t="n">
        <v>45121</v>
      </c>
      <c r="C96" s="1" t="n">
        <v>45179</v>
      </c>
      <c r="D96" t="inlineStr">
        <is>
          <t>VÄSTERNORRLANDS LÄN</t>
        </is>
      </c>
      <c r="E96" t="inlineStr">
        <is>
          <t>ÅNGE</t>
        </is>
      </c>
      <c r="F96" t="inlineStr">
        <is>
          <t>Sveaskog</t>
        </is>
      </c>
      <c r="G96" t="n">
        <v>4.4</v>
      </c>
      <c r="H96" t="n">
        <v>0</v>
      </c>
      <c r="I96" t="n">
        <v>0</v>
      </c>
      <c r="J96" t="n">
        <v>2</v>
      </c>
      <c r="K96" t="n">
        <v>0</v>
      </c>
      <c r="L96" t="n">
        <v>0</v>
      </c>
      <c r="M96" t="n">
        <v>0</v>
      </c>
      <c r="N96" t="n">
        <v>0</v>
      </c>
      <c r="O96" t="n">
        <v>2</v>
      </c>
      <c r="P96" t="n">
        <v>0</v>
      </c>
      <c r="Q96" t="n">
        <v>2</v>
      </c>
      <c r="R96" s="2" t="inlineStr">
        <is>
          <t>Garnlav
Lunglav</t>
        </is>
      </c>
      <c r="S96">
        <f>HYPERLINK("https://klasma.github.io/Logging_ANGE/artfynd/A 32494-2023.xlsx")</f>
        <v/>
      </c>
      <c r="T96">
        <f>HYPERLINK("https://klasma.github.io/Logging_ANGE/kartor/A 32494-2023.png")</f>
        <v/>
      </c>
      <c r="V96">
        <f>HYPERLINK("https://klasma.github.io/Logging_ANGE/klagomål/A 32494-2023.docx")</f>
        <v/>
      </c>
      <c r="W96">
        <f>HYPERLINK("https://klasma.github.io/Logging_ANGE/klagomålsmail/A 32494-2023.docx")</f>
        <v/>
      </c>
      <c r="X96">
        <f>HYPERLINK("https://klasma.github.io/Logging_ANGE/tillsyn/A 32494-2023.docx")</f>
        <v/>
      </c>
      <c r="Y96">
        <f>HYPERLINK("https://klasma.github.io/Logging_ANGE/tillsynsmail/A 32494-2023.docx")</f>
        <v/>
      </c>
    </row>
    <row r="97" ht="15" customHeight="1">
      <c r="A97" t="inlineStr">
        <is>
          <t>A 32559-2023</t>
        </is>
      </c>
      <c r="B97" s="1" t="n">
        <v>45121</v>
      </c>
      <c r="C97" s="1" t="n">
        <v>45179</v>
      </c>
      <c r="D97" t="inlineStr">
        <is>
          <t>VÄSTERNORRLANDS LÄN</t>
        </is>
      </c>
      <c r="E97" t="inlineStr">
        <is>
          <t>ÅNGE</t>
        </is>
      </c>
      <c r="F97" t="inlineStr">
        <is>
          <t>Kyrkan</t>
        </is>
      </c>
      <c r="G97" t="n">
        <v>88.90000000000001</v>
      </c>
      <c r="H97" t="n">
        <v>2</v>
      </c>
      <c r="I97" t="n">
        <v>1</v>
      </c>
      <c r="J97" t="n">
        <v>0</v>
      </c>
      <c r="K97" t="n">
        <v>0</v>
      </c>
      <c r="L97" t="n">
        <v>0</v>
      </c>
      <c r="M97" t="n">
        <v>0</v>
      </c>
      <c r="N97" t="n">
        <v>0</v>
      </c>
      <c r="O97" t="n">
        <v>0</v>
      </c>
      <c r="P97" t="n">
        <v>0</v>
      </c>
      <c r="Q97" t="n">
        <v>2</v>
      </c>
      <c r="R97" s="2" t="inlineStr">
        <is>
          <t>Korallrot
Fläcknycklar</t>
        </is>
      </c>
      <c r="S97">
        <f>HYPERLINK("https://klasma.github.io/Logging_ANGE/artfynd/A 32559-2023.xlsx")</f>
        <v/>
      </c>
      <c r="T97">
        <f>HYPERLINK("https://klasma.github.io/Logging_ANGE/kartor/A 32559-2023.png")</f>
        <v/>
      </c>
      <c r="V97">
        <f>HYPERLINK("https://klasma.github.io/Logging_ANGE/klagomål/A 32559-2023.docx")</f>
        <v/>
      </c>
      <c r="W97">
        <f>HYPERLINK("https://klasma.github.io/Logging_ANGE/klagomålsmail/A 32559-2023.docx")</f>
        <v/>
      </c>
      <c r="X97">
        <f>HYPERLINK("https://klasma.github.io/Logging_ANGE/tillsyn/A 32559-2023.docx")</f>
        <v/>
      </c>
      <c r="Y97">
        <f>HYPERLINK("https://klasma.github.io/Logging_ANGE/tillsynsmail/A 32559-2023.docx")</f>
        <v/>
      </c>
    </row>
    <row r="98" ht="15" customHeight="1">
      <c r="A98" t="inlineStr">
        <is>
          <t>A 58559-2018</t>
        </is>
      </c>
      <c r="B98" s="1" t="n">
        <v>43409</v>
      </c>
      <c r="C98" s="1" t="n">
        <v>45179</v>
      </c>
      <c r="D98" t="inlineStr">
        <is>
          <t>VÄSTERNORRLANDS LÄN</t>
        </is>
      </c>
      <c r="E98" t="inlineStr">
        <is>
          <t>ÅNGE</t>
        </is>
      </c>
      <c r="F98" t="inlineStr">
        <is>
          <t>SCA</t>
        </is>
      </c>
      <c r="G98" t="n">
        <v>5.2</v>
      </c>
      <c r="H98" t="n">
        <v>0</v>
      </c>
      <c r="I98" t="n">
        <v>0</v>
      </c>
      <c r="J98" t="n">
        <v>1</v>
      </c>
      <c r="K98" t="n">
        <v>0</v>
      </c>
      <c r="L98" t="n">
        <v>0</v>
      </c>
      <c r="M98" t="n">
        <v>0</v>
      </c>
      <c r="N98" t="n">
        <v>0</v>
      </c>
      <c r="O98" t="n">
        <v>1</v>
      </c>
      <c r="P98" t="n">
        <v>0</v>
      </c>
      <c r="Q98" t="n">
        <v>1</v>
      </c>
      <c r="R98" s="2" t="inlineStr">
        <is>
          <t>Småflikig brosklav</t>
        </is>
      </c>
      <c r="S98">
        <f>HYPERLINK("https://klasma.github.io/Logging_ANGE/artfynd/A 58559-2018.xlsx")</f>
        <v/>
      </c>
      <c r="T98">
        <f>HYPERLINK("https://klasma.github.io/Logging_ANGE/kartor/A 58559-2018.png")</f>
        <v/>
      </c>
      <c r="V98">
        <f>HYPERLINK("https://klasma.github.io/Logging_ANGE/klagomål/A 58559-2018.docx")</f>
        <v/>
      </c>
      <c r="W98">
        <f>HYPERLINK("https://klasma.github.io/Logging_ANGE/klagomålsmail/A 58559-2018.docx")</f>
        <v/>
      </c>
      <c r="X98">
        <f>HYPERLINK("https://klasma.github.io/Logging_ANGE/tillsyn/A 58559-2018.docx")</f>
        <v/>
      </c>
      <c r="Y98">
        <f>HYPERLINK("https://klasma.github.io/Logging_ANGE/tillsynsmail/A 58559-2018.docx")</f>
        <v/>
      </c>
    </row>
    <row r="99" ht="15" customHeight="1">
      <c r="A99" t="inlineStr">
        <is>
          <t>A 4951-2019</t>
        </is>
      </c>
      <c r="B99" s="1" t="n">
        <v>43479</v>
      </c>
      <c r="C99" s="1" t="n">
        <v>45179</v>
      </c>
      <c r="D99" t="inlineStr">
        <is>
          <t>VÄSTERNORRLANDS LÄN</t>
        </is>
      </c>
      <c r="E99" t="inlineStr">
        <is>
          <t>ÅNGE</t>
        </is>
      </c>
      <c r="F99" t="inlineStr">
        <is>
          <t>SCA</t>
        </is>
      </c>
      <c r="G99" t="n">
        <v>12.3</v>
      </c>
      <c r="H99" t="n">
        <v>1</v>
      </c>
      <c r="I99" t="n">
        <v>0</v>
      </c>
      <c r="J99" t="n">
        <v>1</v>
      </c>
      <c r="K99" t="n">
        <v>0</v>
      </c>
      <c r="L99" t="n">
        <v>0</v>
      </c>
      <c r="M99" t="n">
        <v>0</v>
      </c>
      <c r="N99" t="n">
        <v>0</v>
      </c>
      <c r="O99" t="n">
        <v>1</v>
      </c>
      <c r="P99" t="n">
        <v>0</v>
      </c>
      <c r="Q99" t="n">
        <v>1</v>
      </c>
      <c r="R99" s="2" t="inlineStr">
        <is>
          <t>Varglav</t>
        </is>
      </c>
      <c r="S99">
        <f>HYPERLINK("https://klasma.github.io/Logging_ANGE/artfynd/A 4951-2019.xlsx")</f>
        <v/>
      </c>
      <c r="T99">
        <f>HYPERLINK("https://klasma.github.io/Logging_ANGE/kartor/A 4951-2019.png")</f>
        <v/>
      </c>
      <c r="V99">
        <f>HYPERLINK("https://klasma.github.io/Logging_ANGE/klagomål/A 4951-2019.docx")</f>
        <v/>
      </c>
      <c r="W99">
        <f>HYPERLINK("https://klasma.github.io/Logging_ANGE/klagomålsmail/A 4951-2019.docx")</f>
        <v/>
      </c>
      <c r="X99">
        <f>HYPERLINK("https://klasma.github.io/Logging_ANGE/tillsyn/A 4951-2019.docx")</f>
        <v/>
      </c>
      <c r="Y99">
        <f>HYPERLINK("https://klasma.github.io/Logging_ANGE/tillsynsmail/A 4951-2019.docx")</f>
        <v/>
      </c>
    </row>
    <row r="100" ht="15" customHeight="1">
      <c r="A100" t="inlineStr">
        <is>
          <t>A 16864-2019</t>
        </is>
      </c>
      <c r="B100" s="1" t="n">
        <v>43549</v>
      </c>
      <c r="C100" s="1" t="n">
        <v>45179</v>
      </c>
      <c r="D100" t="inlineStr">
        <is>
          <t>VÄSTERNORRLANDS LÄN</t>
        </is>
      </c>
      <c r="E100" t="inlineStr">
        <is>
          <t>ÅNGE</t>
        </is>
      </c>
      <c r="F100" t="inlineStr">
        <is>
          <t>SCA</t>
        </is>
      </c>
      <c r="G100" t="n">
        <v>4.2</v>
      </c>
      <c r="H100" t="n">
        <v>0</v>
      </c>
      <c r="I100" t="n">
        <v>1</v>
      </c>
      <c r="J100" t="n">
        <v>0</v>
      </c>
      <c r="K100" t="n">
        <v>0</v>
      </c>
      <c r="L100" t="n">
        <v>0</v>
      </c>
      <c r="M100" t="n">
        <v>0</v>
      </c>
      <c r="N100" t="n">
        <v>0</v>
      </c>
      <c r="O100" t="n">
        <v>0</v>
      </c>
      <c r="P100" t="n">
        <v>0</v>
      </c>
      <c r="Q100" t="n">
        <v>1</v>
      </c>
      <c r="R100" s="2" t="inlineStr">
        <is>
          <t>Ögonpyrola</t>
        </is>
      </c>
      <c r="S100">
        <f>HYPERLINK("https://klasma.github.io/Logging_ANGE/artfynd/A 16864-2019.xlsx")</f>
        <v/>
      </c>
      <c r="T100">
        <f>HYPERLINK("https://klasma.github.io/Logging_ANGE/kartor/A 16864-2019.png")</f>
        <v/>
      </c>
      <c r="V100">
        <f>HYPERLINK("https://klasma.github.io/Logging_ANGE/klagomål/A 16864-2019.docx")</f>
        <v/>
      </c>
      <c r="W100">
        <f>HYPERLINK("https://klasma.github.io/Logging_ANGE/klagomålsmail/A 16864-2019.docx")</f>
        <v/>
      </c>
      <c r="X100">
        <f>HYPERLINK("https://klasma.github.io/Logging_ANGE/tillsyn/A 16864-2019.docx")</f>
        <v/>
      </c>
      <c r="Y100">
        <f>HYPERLINK("https://klasma.github.io/Logging_ANGE/tillsynsmail/A 16864-2019.docx")</f>
        <v/>
      </c>
    </row>
    <row r="101" ht="15" customHeight="1">
      <c r="A101" t="inlineStr">
        <is>
          <t>A 6564-2020</t>
        </is>
      </c>
      <c r="B101" s="1" t="n">
        <v>43867</v>
      </c>
      <c r="C101" s="1" t="n">
        <v>45179</v>
      </c>
      <c r="D101" t="inlineStr">
        <is>
          <t>VÄSTERNORRLANDS LÄN</t>
        </is>
      </c>
      <c r="E101" t="inlineStr">
        <is>
          <t>ÅNGE</t>
        </is>
      </c>
      <c r="G101" t="n">
        <v>4.2</v>
      </c>
      <c r="H101" t="n">
        <v>1</v>
      </c>
      <c r="I101" t="n">
        <v>0</v>
      </c>
      <c r="J101" t="n">
        <v>0</v>
      </c>
      <c r="K101" t="n">
        <v>0</v>
      </c>
      <c r="L101" t="n">
        <v>0</v>
      </c>
      <c r="M101" t="n">
        <v>0</v>
      </c>
      <c r="N101" t="n">
        <v>0</v>
      </c>
      <c r="O101" t="n">
        <v>0</v>
      </c>
      <c r="P101" t="n">
        <v>0</v>
      </c>
      <c r="Q101" t="n">
        <v>1</v>
      </c>
      <c r="R101" s="2" t="inlineStr">
        <is>
          <t>Huggorm</t>
        </is>
      </c>
      <c r="S101">
        <f>HYPERLINK("https://klasma.github.io/Logging_ANGE/artfynd/A 6564-2020.xlsx")</f>
        <v/>
      </c>
      <c r="T101">
        <f>HYPERLINK("https://klasma.github.io/Logging_ANGE/kartor/A 6564-2020.png")</f>
        <v/>
      </c>
      <c r="V101">
        <f>HYPERLINK("https://klasma.github.io/Logging_ANGE/klagomål/A 6564-2020.docx")</f>
        <v/>
      </c>
      <c r="W101">
        <f>HYPERLINK("https://klasma.github.io/Logging_ANGE/klagomålsmail/A 6564-2020.docx")</f>
        <v/>
      </c>
      <c r="X101">
        <f>HYPERLINK("https://klasma.github.io/Logging_ANGE/tillsyn/A 6564-2020.docx")</f>
        <v/>
      </c>
      <c r="Y101">
        <f>HYPERLINK("https://klasma.github.io/Logging_ANGE/tillsynsmail/A 6564-2020.docx")</f>
        <v/>
      </c>
    </row>
    <row r="102" ht="15" customHeight="1">
      <c r="A102" t="inlineStr">
        <is>
          <t>A 19275-2020</t>
        </is>
      </c>
      <c r="B102" s="1" t="n">
        <v>43937</v>
      </c>
      <c r="C102" s="1" t="n">
        <v>45179</v>
      </c>
      <c r="D102" t="inlineStr">
        <is>
          <t>VÄSTERNORRLANDS LÄN</t>
        </is>
      </c>
      <c r="E102" t="inlineStr">
        <is>
          <t>ÅNGE</t>
        </is>
      </c>
      <c r="G102" t="n">
        <v>1.8</v>
      </c>
      <c r="H102" t="n">
        <v>1</v>
      </c>
      <c r="I102" t="n">
        <v>0</v>
      </c>
      <c r="J102" t="n">
        <v>0</v>
      </c>
      <c r="K102" t="n">
        <v>0</v>
      </c>
      <c r="L102" t="n">
        <v>0</v>
      </c>
      <c r="M102" t="n">
        <v>0</v>
      </c>
      <c r="N102" t="n">
        <v>0</v>
      </c>
      <c r="O102" t="n">
        <v>0</v>
      </c>
      <c r="P102" t="n">
        <v>0</v>
      </c>
      <c r="Q102" t="n">
        <v>1</v>
      </c>
      <c r="R102" s="2" t="inlineStr">
        <is>
          <t>Käppkrokmossa</t>
        </is>
      </c>
      <c r="S102">
        <f>HYPERLINK("https://klasma.github.io/Logging_ANGE/artfynd/A 19275-2020.xlsx")</f>
        <v/>
      </c>
      <c r="T102">
        <f>HYPERLINK("https://klasma.github.io/Logging_ANGE/kartor/A 19275-2020.png")</f>
        <v/>
      </c>
      <c r="V102">
        <f>HYPERLINK("https://klasma.github.io/Logging_ANGE/klagomål/A 19275-2020.docx")</f>
        <v/>
      </c>
      <c r="W102">
        <f>HYPERLINK("https://klasma.github.io/Logging_ANGE/klagomålsmail/A 19275-2020.docx")</f>
        <v/>
      </c>
      <c r="X102">
        <f>HYPERLINK("https://klasma.github.io/Logging_ANGE/tillsyn/A 19275-2020.docx")</f>
        <v/>
      </c>
      <c r="Y102">
        <f>HYPERLINK("https://klasma.github.io/Logging_ANGE/tillsynsmail/A 19275-2020.docx")</f>
        <v/>
      </c>
    </row>
    <row r="103" ht="15" customHeight="1">
      <c r="A103" t="inlineStr">
        <is>
          <t>A 22692-2020</t>
        </is>
      </c>
      <c r="B103" s="1" t="n">
        <v>43963</v>
      </c>
      <c r="C103" s="1" t="n">
        <v>45179</v>
      </c>
      <c r="D103" t="inlineStr">
        <is>
          <t>VÄSTERNORRLANDS LÄN</t>
        </is>
      </c>
      <c r="E103" t="inlineStr">
        <is>
          <t>ÅNGE</t>
        </is>
      </c>
      <c r="F103" t="inlineStr">
        <is>
          <t>SCA</t>
        </is>
      </c>
      <c r="G103" t="n">
        <v>5.4</v>
      </c>
      <c r="H103" t="n">
        <v>0</v>
      </c>
      <c r="I103" t="n">
        <v>0</v>
      </c>
      <c r="J103" t="n">
        <v>1</v>
      </c>
      <c r="K103" t="n">
        <v>0</v>
      </c>
      <c r="L103" t="n">
        <v>0</v>
      </c>
      <c r="M103" t="n">
        <v>0</v>
      </c>
      <c r="N103" t="n">
        <v>0</v>
      </c>
      <c r="O103" t="n">
        <v>1</v>
      </c>
      <c r="P103" t="n">
        <v>0</v>
      </c>
      <c r="Q103" t="n">
        <v>1</v>
      </c>
      <c r="R103" s="2" t="inlineStr">
        <is>
          <t>Orange taggsvamp</t>
        </is>
      </c>
      <c r="S103">
        <f>HYPERLINK("https://klasma.github.io/Logging_ANGE/artfynd/A 22692-2020.xlsx")</f>
        <v/>
      </c>
      <c r="T103">
        <f>HYPERLINK("https://klasma.github.io/Logging_ANGE/kartor/A 22692-2020.png")</f>
        <v/>
      </c>
      <c r="V103">
        <f>HYPERLINK("https://klasma.github.io/Logging_ANGE/klagomål/A 22692-2020.docx")</f>
        <v/>
      </c>
      <c r="W103">
        <f>HYPERLINK("https://klasma.github.io/Logging_ANGE/klagomålsmail/A 22692-2020.docx")</f>
        <v/>
      </c>
      <c r="X103">
        <f>HYPERLINK("https://klasma.github.io/Logging_ANGE/tillsyn/A 22692-2020.docx")</f>
        <v/>
      </c>
      <c r="Y103">
        <f>HYPERLINK("https://klasma.github.io/Logging_ANGE/tillsynsmail/A 22692-2020.docx")</f>
        <v/>
      </c>
    </row>
    <row r="104" ht="15" customHeight="1">
      <c r="A104" t="inlineStr">
        <is>
          <t>A 32755-2020</t>
        </is>
      </c>
      <c r="B104" s="1" t="n">
        <v>44019</v>
      </c>
      <c r="C104" s="1" t="n">
        <v>45179</v>
      </c>
      <c r="D104" t="inlineStr">
        <is>
          <t>VÄSTERNORRLANDS LÄN</t>
        </is>
      </c>
      <c r="E104" t="inlineStr">
        <is>
          <t>ÅNGE</t>
        </is>
      </c>
      <c r="F104" t="inlineStr">
        <is>
          <t>SCA</t>
        </is>
      </c>
      <c r="G104" t="n">
        <v>6.1</v>
      </c>
      <c r="H104" t="n">
        <v>0</v>
      </c>
      <c r="I104" t="n">
        <v>0</v>
      </c>
      <c r="J104" t="n">
        <v>1</v>
      </c>
      <c r="K104" t="n">
        <v>0</v>
      </c>
      <c r="L104" t="n">
        <v>0</v>
      </c>
      <c r="M104" t="n">
        <v>0</v>
      </c>
      <c r="N104" t="n">
        <v>0</v>
      </c>
      <c r="O104" t="n">
        <v>1</v>
      </c>
      <c r="P104" t="n">
        <v>0</v>
      </c>
      <c r="Q104" t="n">
        <v>1</v>
      </c>
      <c r="R104" s="2" t="inlineStr">
        <is>
          <t>Ullticka</t>
        </is>
      </c>
      <c r="S104">
        <f>HYPERLINK("https://klasma.github.io/Logging_ANGE/artfynd/A 32755-2020.xlsx")</f>
        <v/>
      </c>
      <c r="T104">
        <f>HYPERLINK("https://klasma.github.io/Logging_ANGE/kartor/A 32755-2020.png")</f>
        <v/>
      </c>
      <c r="V104">
        <f>HYPERLINK("https://klasma.github.io/Logging_ANGE/klagomål/A 32755-2020.docx")</f>
        <v/>
      </c>
      <c r="W104">
        <f>HYPERLINK("https://klasma.github.io/Logging_ANGE/klagomålsmail/A 32755-2020.docx")</f>
        <v/>
      </c>
      <c r="X104">
        <f>HYPERLINK("https://klasma.github.io/Logging_ANGE/tillsyn/A 32755-2020.docx")</f>
        <v/>
      </c>
      <c r="Y104">
        <f>HYPERLINK("https://klasma.github.io/Logging_ANGE/tillsynsmail/A 32755-2020.docx")</f>
        <v/>
      </c>
    </row>
    <row r="105" ht="15" customHeight="1">
      <c r="A105" t="inlineStr">
        <is>
          <t>A 40416-2020</t>
        </is>
      </c>
      <c r="B105" s="1" t="n">
        <v>44068</v>
      </c>
      <c r="C105" s="1" t="n">
        <v>45179</v>
      </c>
      <c r="D105" t="inlineStr">
        <is>
          <t>VÄSTERNORRLANDS LÄN</t>
        </is>
      </c>
      <c r="E105" t="inlineStr">
        <is>
          <t>ÅNGE</t>
        </is>
      </c>
      <c r="F105" t="inlineStr">
        <is>
          <t>SCA</t>
        </is>
      </c>
      <c r="G105" t="n">
        <v>7.7</v>
      </c>
      <c r="H105" t="n">
        <v>1</v>
      </c>
      <c r="I105" t="n">
        <v>0</v>
      </c>
      <c r="J105" t="n">
        <v>0</v>
      </c>
      <c r="K105" t="n">
        <v>1</v>
      </c>
      <c r="L105" t="n">
        <v>0</v>
      </c>
      <c r="M105" t="n">
        <v>0</v>
      </c>
      <c r="N105" t="n">
        <v>0</v>
      </c>
      <c r="O105" t="n">
        <v>1</v>
      </c>
      <c r="P105" t="n">
        <v>1</v>
      </c>
      <c r="Q105" t="n">
        <v>1</v>
      </c>
      <c r="R105" s="2" t="inlineStr">
        <is>
          <t>Knärot</t>
        </is>
      </c>
      <c r="S105">
        <f>HYPERLINK("https://klasma.github.io/Logging_ANGE/artfynd/A 40416-2020.xlsx")</f>
        <v/>
      </c>
      <c r="T105">
        <f>HYPERLINK("https://klasma.github.io/Logging_ANGE/kartor/A 40416-2020.png")</f>
        <v/>
      </c>
      <c r="U105">
        <f>HYPERLINK("https://klasma.github.io/Logging_ANGE/knärot/A 40416-2020.png")</f>
        <v/>
      </c>
      <c r="V105">
        <f>HYPERLINK("https://klasma.github.io/Logging_ANGE/klagomål/A 40416-2020.docx")</f>
        <v/>
      </c>
      <c r="W105">
        <f>HYPERLINK("https://klasma.github.io/Logging_ANGE/klagomålsmail/A 40416-2020.docx")</f>
        <v/>
      </c>
      <c r="X105">
        <f>HYPERLINK("https://klasma.github.io/Logging_ANGE/tillsyn/A 40416-2020.docx")</f>
        <v/>
      </c>
      <c r="Y105">
        <f>HYPERLINK("https://klasma.github.io/Logging_ANGE/tillsynsmail/A 40416-2020.docx")</f>
        <v/>
      </c>
    </row>
    <row r="106" ht="15" customHeight="1">
      <c r="A106" t="inlineStr">
        <is>
          <t>A 51756-2020</t>
        </is>
      </c>
      <c r="B106" s="1" t="n">
        <v>44114</v>
      </c>
      <c r="C106" s="1" t="n">
        <v>45179</v>
      </c>
      <c r="D106" t="inlineStr">
        <is>
          <t>VÄSTERNORRLANDS LÄN</t>
        </is>
      </c>
      <c r="E106" t="inlineStr">
        <is>
          <t>ÅNGE</t>
        </is>
      </c>
      <c r="G106" t="n">
        <v>0.8</v>
      </c>
      <c r="H106" t="n">
        <v>1</v>
      </c>
      <c r="I106" t="n">
        <v>0</v>
      </c>
      <c r="J106" t="n">
        <v>0</v>
      </c>
      <c r="K106" t="n">
        <v>0</v>
      </c>
      <c r="L106" t="n">
        <v>1</v>
      </c>
      <c r="M106" t="n">
        <v>0</v>
      </c>
      <c r="N106" t="n">
        <v>0</v>
      </c>
      <c r="O106" t="n">
        <v>1</v>
      </c>
      <c r="P106" t="n">
        <v>1</v>
      </c>
      <c r="Q106" t="n">
        <v>1</v>
      </c>
      <c r="R106" s="2" t="inlineStr">
        <is>
          <t>Mikroskapania</t>
        </is>
      </c>
      <c r="S106">
        <f>HYPERLINK("https://klasma.github.io/Logging_ANGE/artfynd/A 51756-2020.xlsx")</f>
        <v/>
      </c>
      <c r="T106">
        <f>HYPERLINK("https://klasma.github.io/Logging_ANGE/kartor/A 51756-2020.png")</f>
        <v/>
      </c>
      <c r="V106">
        <f>HYPERLINK("https://klasma.github.io/Logging_ANGE/klagomål/A 51756-2020.docx")</f>
        <v/>
      </c>
      <c r="W106">
        <f>HYPERLINK("https://klasma.github.io/Logging_ANGE/klagomålsmail/A 51756-2020.docx")</f>
        <v/>
      </c>
      <c r="X106">
        <f>HYPERLINK("https://klasma.github.io/Logging_ANGE/tillsyn/A 51756-2020.docx")</f>
        <v/>
      </c>
      <c r="Y106">
        <f>HYPERLINK("https://klasma.github.io/Logging_ANGE/tillsynsmail/A 51756-2020.docx")</f>
        <v/>
      </c>
    </row>
    <row r="107" ht="15" customHeight="1">
      <c r="A107" t="inlineStr">
        <is>
          <t>A 63983-2020</t>
        </is>
      </c>
      <c r="B107" s="1" t="n">
        <v>44167</v>
      </c>
      <c r="C107" s="1" t="n">
        <v>45179</v>
      </c>
      <c r="D107" t="inlineStr">
        <is>
          <t>VÄSTERNORRLANDS LÄN</t>
        </is>
      </c>
      <c r="E107" t="inlineStr">
        <is>
          <t>ÅNGE</t>
        </is>
      </c>
      <c r="F107" t="inlineStr">
        <is>
          <t>Kommuner</t>
        </is>
      </c>
      <c r="G107" t="n">
        <v>27.1</v>
      </c>
      <c r="H107" t="n">
        <v>1</v>
      </c>
      <c r="I107" t="n">
        <v>0</v>
      </c>
      <c r="J107" t="n">
        <v>0</v>
      </c>
      <c r="K107" t="n">
        <v>1</v>
      </c>
      <c r="L107" t="n">
        <v>0</v>
      </c>
      <c r="M107" t="n">
        <v>0</v>
      </c>
      <c r="N107" t="n">
        <v>0</v>
      </c>
      <c r="O107" t="n">
        <v>1</v>
      </c>
      <c r="P107" t="n">
        <v>1</v>
      </c>
      <c r="Q107" t="n">
        <v>1</v>
      </c>
      <c r="R107" s="2" t="inlineStr">
        <is>
          <t>Knärot</t>
        </is>
      </c>
      <c r="S107">
        <f>HYPERLINK("https://klasma.github.io/Logging_ANGE/artfynd/A 63983-2020.xlsx")</f>
        <v/>
      </c>
      <c r="T107">
        <f>HYPERLINK("https://klasma.github.io/Logging_ANGE/kartor/A 63983-2020.png")</f>
        <v/>
      </c>
      <c r="U107">
        <f>HYPERLINK("https://klasma.github.io/Logging_ANGE/knärot/A 63983-2020.png")</f>
        <v/>
      </c>
      <c r="V107">
        <f>HYPERLINK("https://klasma.github.io/Logging_ANGE/klagomål/A 63983-2020.docx")</f>
        <v/>
      </c>
      <c r="W107">
        <f>HYPERLINK("https://klasma.github.io/Logging_ANGE/klagomålsmail/A 63983-2020.docx")</f>
        <v/>
      </c>
      <c r="X107">
        <f>HYPERLINK("https://klasma.github.io/Logging_ANGE/tillsyn/A 63983-2020.docx")</f>
        <v/>
      </c>
      <c r="Y107">
        <f>HYPERLINK("https://klasma.github.io/Logging_ANGE/tillsynsmail/A 63983-2020.docx")</f>
        <v/>
      </c>
    </row>
    <row r="108" ht="15" customHeight="1">
      <c r="A108" t="inlineStr">
        <is>
          <t>A 5558-2021</t>
        </is>
      </c>
      <c r="B108" s="1" t="n">
        <v>44230</v>
      </c>
      <c r="C108" s="1" t="n">
        <v>45179</v>
      </c>
      <c r="D108" t="inlineStr">
        <is>
          <t>VÄSTERNORRLANDS LÄN</t>
        </is>
      </c>
      <c r="E108" t="inlineStr">
        <is>
          <t>ÅNGE</t>
        </is>
      </c>
      <c r="G108" t="n">
        <v>60.6</v>
      </c>
      <c r="H108" t="n">
        <v>0</v>
      </c>
      <c r="I108" t="n">
        <v>0</v>
      </c>
      <c r="J108" t="n">
        <v>1</v>
      </c>
      <c r="K108" t="n">
        <v>0</v>
      </c>
      <c r="L108" t="n">
        <v>0</v>
      </c>
      <c r="M108" t="n">
        <v>0</v>
      </c>
      <c r="N108" t="n">
        <v>0</v>
      </c>
      <c r="O108" t="n">
        <v>1</v>
      </c>
      <c r="P108" t="n">
        <v>0</v>
      </c>
      <c r="Q108" t="n">
        <v>1</v>
      </c>
      <c r="R108" s="2" t="inlineStr">
        <is>
          <t>Garnlav</t>
        </is>
      </c>
      <c r="S108">
        <f>HYPERLINK("https://klasma.github.io/Logging_ANGE/artfynd/A 5558-2021.xlsx")</f>
        <v/>
      </c>
      <c r="T108">
        <f>HYPERLINK("https://klasma.github.io/Logging_ANGE/kartor/A 5558-2021.png")</f>
        <v/>
      </c>
      <c r="V108">
        <f>HYPERLINK("https://klasma.github.io/Logging_ANGE/klagomål/A 5558-2021.docx")</f>
        <v/>
      </c>
      <c r="W108">
        <f>HYPERLINK("https://klasma.github.io/Logging_ANGE/klagomålsmail/A 5558-2021.docx")</f>
        <v/>
      </c>
      <c r="X108">
        <f>HYPERLINK("https://klasma.github.io/Logging_ANGE/tillsyn/A 5558-2021.docx")</f>
        <v/>
      </c>
      <c r="Y108">
        <f>HYPERLINK("https://klasma.github.io/Logging_ANGE/tillsynsmail/A 5558-2021.docx")</f>
        <v/>
      </c>
    </row>
    <row r="109" ht="15" customHeight="1">
      <c r="A109" t="inlineStr">
        <is>
          <t>A 41493-2021</t>
        </is>
      </c>
      <c r="B109" s="1" t="n">
        <v>44424</v>
      </c>
      <c r="C109" s="1" t="n">
        <v>45179</v>
      </c>
      <c r="D109" t="inlineStr">
        <is>
          <t>VÄSTERNORRLANDS LÄN</t>
        </is>
      </c>
      <c r="E109" t="inlineStr">
        <is>
          <t>ÅNGE</t>
        </is>
      </c>
      <c r="F109" t="inlineStr">
        <is>
          <t>SCA</t>
        </is>
      </c>
      <c r="G109" t="n">
        <v>8</v>
      </c>
      <c r="H109" t="n">
        <v>1</v>
      </c>
      <c r="I109" t="n">
        <v>0</v>
      </c>
      <c r="J109" t="n">
        <v>0</v>
      </c>
      <c r="K109" t="n">
        <v>1</v>
      </c>
      <c r="L109" t="n">
        <v>0</v>
      </c>
      <c r="M109" t="n">
        <v>0</v>
      </c>
      <c r="N109" t="n">
        <v>0</v>
      </c>
      <c r="O109" t="n">
        <v>1</v>
      </c>
      <c r="P109" t="n">
        <v>1</v>
      </c>
      <c r="Q109" t="n">
        <v>1</v>
      </c>
      <c r="R109" s="2" t="inlineStr">
        <is>
          <t>Knärot</t>
        </is>
      </c>
      <c r="S109">
        <f>HYPERLINK("https://klasma.github.io/Logging_ANGE/artfynd/A 41493-2021.xlsx")</f>
        <v/>
      </c>
      <c r="T109">
        <f>HYPERLINK("https://klasma.github.io/Logging_ANGE/kartor/A 41493-2021.png")</f>
        <v/>
      </c>
      <c r="U109">
        <f>HYPERLINK("https://klasma.github.io/Logging_ANGE/knärot/A 41493-2021.png")</f>
        <v/>
      </c>
      <c r="V109">
        <f>HYPERLINK("https://klasma.github.io/Logging_ANGE/klagomål/A 41493-2021.docx")</f>
        <v/>
      </c>
      <c r="W109">
        <f>HYPERLINK("https://klasma.github.io/Logging_ANGE/klagomålsmail/A 41493-2021.docx")</f>
        <v/>
      </c>
      <c r="X109">
        <f>HYPERLINK("https://klasma.github.io/Logging_ANGE/tillsyn/A 41493-2021.docx")</f>
        <v/>
      </c>
      <c r="Y109">
        <f>HYPERLINK("https://klasma.github.io/Logging_ANGE/tillsynsmail/A 41493-2021.docx")</f>
        <v/>
      </c>
    </row>
    <row r="110" ht="15" customHeight="1">
      <c r="A110" t="inlineStr">
        <is>
          <t>A 45355-2021</t>
        </is>
      </c>
      <c r="B110" s="1" t="n">
        <v>44439</v>
      </c>
      <c r="C110" s="1" t="n">
        <v>45179</v>
      </c>
      <c r="D110" t="inlineStr">
        <is>
          <t>VÄSTERNORRLANDS LÄN</t>
        </is>
      </c>
      <c r="E110" t="inlineStr">
        <is>
          <t>ÅNGE</t>
        </is>
      </c>
      <c r="F110" t="inlineStr">
        <is>
          <t>SCA</t>
        </is>
      </c>
      <c r="G110" t="n">
        <v>1.7</v>
      </c>
      <c r="H110" t="n">
        <v>0</v>
      </c>
      <c r="I110" t="n">
        <v>0</v>
      </c>
      <c r="J110" t="n">
        <v>1</v>
      </c>
      <c r="K110" t="n">
        <v>0</v>
      </c>
      <c r="L110" t="n">
        <v>0</v>
      </c>
      <c r="M110" t="n">
        <v>0</v>
      </c>
      <c r="N110" t="n">
        <v>0</v>
      </c>
      <c r="O110" t="n">
        <v>1</v>
      </c>
      <c r="P110" t="n">
        <v>0</v>
      </c>
      <c r="Q110" t="n">
        <v>1</v>
      </c>
      <c r="R110" s="2" t="inlineStr">
        <is>
          <t>Stiftgelélav</t>
        </is>
      </c>
      <c r="S110">
        <f>HYPERLINK("https://klasma.github.io/Logging_ANGE/artfynd/A 45355-2021.xlsx")</f>
        <v/>
      </c>
      <c r="T110">
        <f>HYPERLINK("https://klasma.github.io/Logging_ANGE/kartor/A 45355-2021.png")</f>
        <v/>
      </c>
      <c r="V110">
        <f>HYPERLINK("https://klasma.github.io/Logging_ANGE/klagomål/A 45355-2021.docx")</f>
        <v/>
      </c>
      <c r="W110">
        <f>HYPERLINK("https://klasma.github.io/Logging_ANGE/klagomålsmail/A 45355-2021.docx")</f>
        <v/>
      </c>
      <c r="X110">
        <f>HYPERLINK("https://klasma.github.io/Logging_ANGE/tillsyn/A 45355-2021.docx")</f>
        <v/>
      </c>
      <c r="Y110">
        <f>HYPERLINK("https://klasma.github.io/Logging_ANGE/tillsynsmail/A 45355-2021.docx")</f>
        <v/>
      </c>
    </row>
    <row r="111" ht="15" customHeight="1">
      <c r="A111" t="inlineStr">
        <is>
          <t>A 54751-2021</t>
        </is>
      </c>
      <c r="B111" s="1" t="n">
        <v>44473</v>
      </c>
      <c r="C111" s="1" t="n">
        <v>45179</v>
      </c>
      <c r="D111" t="inlineStr">
        <is>
          <t>VÄSTERNORRLANDS LÄN</t>
        </is>
      </c>
      <c r="E111" t="inlineStr">
        <is>
          <t>ÅNGE</t>
        </is>
      </c>
      <c r="G111" t="n">
        <v>6.5</v>
      </c>
      <c r="H111" t="n">
        <v>0</v>
      </c>
      <c r="I111" t="n">
        <v>0</v>
      </c>
      <c r="J111" t="n">
        <v>0</v>
      </c>
      <c r="K111" t="n">
        <v>1</v>
      </c>
      <c r="L111" t="n">
        <v>0</v>
      </c>
      <c r="M111" t="n">
        <v>0</v>
      </c>
      <c r="N111" t="n">
        <v>0</v>
      </c>
      <c r="O111" t="n">
        <v>1</v>
      </c>
      <c r="P111" t="n">
        <v>1</v>
      </c>
      <c r="Q111" t="n">
        <v>1</v>
      </c>
      <c r="R111" s="2" t="inlineStr">
        <is>
          <t>Gräddporing</t>
        </is>
      </c>
      <c r="S111">
        <f>HYPERLINK("https://klasma.github.io/Logging_ANGE/artfynd/A 54751-2021.xlsx")</f>
        <v/>
      </c>
      <c r="T111">
        <f>HYPERLINK("https://klasma.github.io/Logging_ANGE/kartor/A 54751-2021.png")</f>
        <v/>
      </c>
      <c r="V111">
        <f>HYPERLINK("https://klasma.github.io/Logging_ANGE/klagomål/A 54751-2021.docx")</f>
        <v/>
      </c>
      <c r="W111">
        <f>HYPERLINK("https://klasma.github.io/Logging_ANGE/klagomålsmail/A 54751-2021.docx")</f>
        <v/>
      </c>
      <c r="X111">
        <f>HYPERLINK("https://klasma.github.io/Logging_ANGE/tillsyn/A 54751-2021.docx")</f>
        <v/>
      </c>
      <c r="Y111">
        <f>HYPERLINK("https://klasma.github.io/Logging_ANGE/tillsynsmail/A 54751-2021.docx")</f>
        <v/>
      </c>
    </row>
    <row r="112" ht="15" customHeight="1">
      <c r="A112" t="inlineStr">
        <is>
          <t>A 57562-2021</t>
        </is>
      </c>
      <c r="B112" s="1" t="n">
        <v>44483</v>
      </c>
      <c r="C112" s="1" t="n">
        <v>45179</v>
      </c>
      <c r="D112" t="inlineStr">
        <is>
          <t>VÄSTERNORRLANDS LÄN</t>
        </is>
      </c>
      <c r="E112" t="inlineStr">
        <is>
          <t>ÅNGE</t>
        </is>
      </c>
      <c r="F112" t="inlineStr">
        <is>
          <t>SCA</t>
        </is>
      </c>
      <c r="G112" t="n">
        <v>10.7</v>
      </c>
      <c r="H112" t="n">
        <v>0</v>
      </c>
      <c r="I112" t="n">
        <v>1</v>
      </c>
      <c r="J112" t="n">
        <v>0</v>
      </c>
      <c r="K112" t="n">
        <v>0</v>
      </c>
      <c r="L112" t="n">
        <v>0</v>
      </c>
      <c r="M112" t="n">
        <v>0</v>
      </c>
      <c r="N112" t="n">
        <v>0</v>
      </c>
      <c r="O112" t="n">
        <v>0</v>
      </c>
      <c r="P112" t="n">
        <v>0</v>
      </c>
      <c r="Q112" t="n">
        <v>1</v>
      </c>
      <c r="R112" s="2" t="inlineStr">
        <is>
          <t>Ögonpyrola</t>
        </is>
      </c>
      <c r="S112">
        <f>HYPERLINK("https://klasma.github.io/Logging_ANGE/artfynd/A 57562-2021.xlsx")</f>
        <v/>
      </c>
      <c r="T112">
        <f>HYPERLINK("https://klasma.github.io/Logging_ANGE/kartor/A 57562-2021.png")</f>
        <v/>
      </c>
      <c r="V112">
        <f>HYPERLINK("https://klasma.github.io/Logging_ANGE/klagomål/A 57562-2021.docx")</f>
        <v/>
      </c>
      <c r="W112">
        <f>HYPERLINK("https://klasma.github.io/Logging_ANGE/klagomålsmail/A 57562-2021.docx")</f>
        <v/>
      </c>
      <c r="X112">
        <f>HYPERLINK("https://klasma.github.io/Logging_ANGE/tillsyn/A 57562-2021.docx")</f>
        <v/>
      </c>
      <c r="Y112">
        <f>HYPERLINK("https://klasma.github.io/Logging_ANGE/tillsynsmail/A 57562-2021.docx")</f>
        <v/>
      </c>
    </row>
    <row r="113" ht="15" customHeight="1">
      <c r="A113" t="inlineStr">
        <is>
          <t>A 60767-2021</t>
        </is>
      </c>
      <c r="B113" s="1" t="n">
        <v>44496</v>
      </c>
      <c r="C113" s="1" t="n">
        <v>45179</v>
      </c>
      <c r="D113" t="inlineStr">
        <is>
          <t>VÄSTERNORRLANDS LÄN</t>
        </is>
      </c>
      <c r="E113" t="inlineStr">
        <is>
          <t>ÅNGE</t>
        </is>
      </c>
      <c r="F113" t="inlineStr">
        <is>
          <t>SCA</t>
        </is>
      </c>
      <c r="G113" t="n">
        <v>4.5</v>
      </c>
      <c r="H113" t="n">
        <v>1</v>
      </c>
      <c r="I113" t="n">
        <v>0</v>
      </c>
      <c r="J113" t="n">
        <v>0</v>
      </c>
      <c r="K113" t="n">
        <v>1</v>
      </c>
      <c r="L113" t="n">
        <v>0</v>
      </c>
      <c r="M113" t="n">
        <v>0</v>
      </c>
      <c r="N113" t="n">
        <v>0</v>
      </c>
      <c r="O113" t="n">
        <v>1</v>
      </c>
      <c r="P113" t="n">
        <v>1</v>
      </c>
      <c r="Q113" t="n">
        <v>1</v>
      </c>
      <c r="R113" s="2" t="inlineStr">
        <is>
          <t>Knärot</t>
        </is>
      </c>
      <c r="S113">
        <f>HYPERLINK("https://klasma.github.io/Logging_ANGE/artfynd/A 60767-2021.xlsx")</f>
        <v/>
      </c>
      <c r="T113">
        <f>HYPERLINK("https://klasma.github.io/Logging_ANGE/kartor/A 60767-2021.png")</f>
        <v/>
      </c>
      <c r="U113">
        <f>HYPERLINK("https://klasma.github.io/Logging_ANGE/knärot/A 60767-2021.png")</f>
        <v/>
      </c>
      <c r="V113">
        <f>HYPERLINK("https://klasma.github.io/Logging_ANGE/klagomål/A 60767-2021.docx")</f>
        <v/>
      </c>
      <c r="W113">
        <f>HYPERLINK("https://klasma.github.io/Logging_ANGE/klagomålsmail/A 60767-2021.docx")</f>
        <v/>
      </c>
      <c r="X113">
        <f>HYPERLINK("https://klasma.github.io/Logging_ANGE/tillsyn/A 60767-2021.docx")</f>
        <v/>
      </c>
      <c r="Y113">
        <f>HYPERLINK("https://klasma.github.io/Logging_ANGE/tillsynsmail/A 60767-2021.docx")</f>
        <v/>
      </c>
    </row>
    <row r="114" ht="15" customHeight="1">
      <c r="A114" t="inlineStr">
        <is>
          <t>A 61458-2021</t>
        </is>
      </c>
      <c r="B114" s="1" t="n">
        <v>44500</v>
      </c>
      <c r="C114" s="1" t="n">
        <v>45179</v>
      </c>
      <c r="D114" t="inlineStr">
        <is>
          <t>VÄSTERNORRLANDS LÄN</t>
        </is>
      </c>
      <c r="E114" t="inlineStr">
        <is>
          <t>ÅNGE</t>
        </is>
      </c>
      <c r="F114" t="inlineStr">
        <is>
          <t>SCA</t>
        </is>
      </c>
      <c r="G114" t="n">
        <v>11.1</v>
      </c>
      <c r="H114" t="n">
        <v>1</v>
      </c>
      <c r="I114" t="n">
        <v>0</v>
      </c>
      <c r="J114" t="n">
        <v>0</v>
      </c>
      <c r="K114" t="n">
        <v>1</v>
      </c>
      <c r="L114" t="n">
        <v>0</v>
      </c>
      <c r="M114" t="n">
        <v>0</v>
      </c>
      <c r="N114" t="n">
        <v>0</v>
      </c>
      <c r="O114" t="n">
        <v>1</v>
      </c>
      <c r="P114" t="n">
        <v>1</v>
      </c>
      <c r="Q114" t="n">
        <v>1</v>
      </c>
      <c r="R114" s="2" t="inlineStr">
        <is>
          <t>Knärot</t>
        </is>
      </c>
      <c r="S114">
        <f>HYPERLINK("https://klasma.github.io/Logging_ANGE/artfynd/A 61458-2021.xlsx")</f>
        <v/>
      </c>
      <c r="T114">
        <f>HYPERLINK("https://klasma.github.io/Logging_ANGE/kartor/A 61458-2021.png")</f>
        <v/>
      </c>
      <c r="U114">
        <f>HYPERLINK("https://klasma.github.io/Logging_ANGE/knärot/A 61458-2021.png")</f>
        <v/>
      </c>
      <c r="V114">
        <f>HYPERLINK("https://klasma.github.io/Logging_ANGE/klagomål/A 61458-2021.docx")</f>
        <v/>
      </c>
      <c r="W114">
        <f>HYPERLINK("https://klasma.github.io/Logging_ANGE/klagomålsmail/A 61458-2021.docx")</f>
        <v/>
      </c>
      <c r="X114">
        <f>HYPERLINK("https://klasma.github.io/Logging_ANGE/tillsyn/A 61458-2021.docx")</f>
        <v/>
      </c>
      <c r="Y114">
        <f>HYPERLINK("https://klasma.github.io/Logging_ANGE/tillsynsmail/A 61458-2021.docx")</f>
        <v/>
      </c>
    </row>
    <row r="115" ht="15" customHeight="1">
      <c r="A115" t="inlineStr">
        <is>
          <t>A 61479-2021</t>
        </is>
      </c>
      <c r="B115" s="1" t="n">
        <v>44500</v>
      </c>
      <c r="C115" s="1" t="n">
        <v>45179</v>
      </c>
      <c r="D115" t="inlineStr">
        <is>
          <t>VÄSTERNORRLANDS LÄN</t>
        </is>
      </c>
      <c r="E115" t="inlineStr">
        <is>
          <t>ÅNGE</t>
        </is>
      </c>
      <c r="F115" t="inlineStr">
        <is>
          <t>SCA</t>
        </is>
      </c>
      <c r="G115" t="n">
        <v>7.2</v>
      </c>
      <c r="H115" t="n">
        <v>1</v>
      </c>
      <c r="I115" t="n">
        <v>0</v>
      </c>
      <c r="J115" t="n">
        <v>0</v>
      </c>
      <c r="K115" t="n">
        <v>1</v>
      </c>
      <c r="L115" t="n">
        <v>0</v>
      </c>
      <c r="M115" t="n">
        <v>0</v>
      </c>
      <c r="N115" t="n">
        <v>0</v>
      </c>
      <c r="O115" t="n">
        <v>1</v>
      </c>
      <c r="P115" t="n">
        <v>1</v>
      </c>
      <c r="Q115" t="n">
        <v>1</v>
      </c>
      <c r="R115" s="2" t="inlineStr">
        <is>
          <t>Knärot</t>
        </is>
      </c>
      <c r="S115">
        <f>HYPERLINK("https://klasma.github.io/Logging_ANGE/artfynd/A 61479-2021.xlsx")</f>
        <v/>
      </c>
      <c r="T115">
        <f>HYPERLINK("https://klasma.github.io/Logging_ANGE/kartor/A 61479-2021.png")</f>
        <v/>
      </c>
      <c r="U115">
        <f>HYPERLINK("https://klasma.github.io/Logging_ANGE/knärot/A 61479-2021.png")</f>
        <v/>
      </c>
      <c r="V115">
        <f>HYPERLINK("https://klasma.github.io/Logging_ANGE/klagomål/A 61479-2021.docx")</f>
        <v/>
      </c>
      <c r="W115">
        <f>HYPERLINK("https://klasma.github.io/Logging_ANGE/klagomålsmail/A 61479-2021.docx")</f>
        <v/>
      </c>
      <c r="X115">
        <f>HYPERLINK("https://klasma.github.io/Logging_ANGE/tillsyn/A 61479-2021.docx")</f>
        <v/>
      </c>
      <c r="Y115">
        <f>HYPERLINK("https://klasma.github.io/Logging_ANGE/tillsynsmail/A 61479-2021.docx")</f>
        <v/>
      </c>
    </row>
    <row r="116" ht="15" customHeight="1">
      <c r="A116" t="inlineStr">
        <is>
          <t>A 71366-2021</t>
        </is>
      </c>
      <c r="B116" s="1" t="n">
        <v>44539</v>
      </c>
      <c r="C116" s="1" t="n">
        <v>45179</v>
      </c>
      <c r="D116" t="inlineStr">
        <is>
          <t>VÄSTERNORRLANDS LÄN</t>
        </is>
      </c>
      <c r="E116" t="inlineStr">
        <is>
          <t>ÅNGE</t>
        </is>
      </c>
      <c r="F116" t="inlineStr">
        <is>
          <t>SCA</t>
        </is>
      </c>
      <c r="G116" t="n">
        <v>2.3</v>
      </c>
      <c r="H116" t="n">
        <v>1</v>
      </c>
      <c r="I116" t="n">
        <v>0</v>
      </c>
      <c r="J116" t="n">
        <v>0</v>
      </c>
      <c r="K116" t="n">
        <v>1</v>
      </c>
      <c r="L116" t="n">
        <v>0</v>
      </c>
      <c r="M116" t="n">
        <v>0</v>
      </c>
      <c r="N116" t="n">
        <v>0</v>
      </c>
      <c r="O116" t="n">
        <v>1</v>
      </c>
      <c r="P116" t="n">
        <v>1</v>
      </c>
      <c r="Q116" t="n">
        <v>1</v>
      </c>
      <c r="R116" s="2" t="inlineStr">
        <is>
          <t>Knärot</t>
        </is>
      </c>
      <c r="S116">
        <f>HYPERLINK("https://klasma.github.io/Logging_ANGE/artfynd/A 71366-2021.xlsx")</f>
        <v/>
      </c>
      <c r="T116">
        <f>HYPERLINK("https://klasma.github.io/Logging_ANGE/kartor/A 71366-2021.png")</f>
        <v/>
      </c>
      <c r="U116">
        <f>HYPERLINK("https://klasma.github.io/Logging_ANGE/knärot/A 71366-2021.png")</f>
        <v/>
      </c>
      <c r="V116">
        <f>HYPERLINK("https://klasma.github.io/Logging_ANGE/klagomål/A 71366-2021.docx")</f>
        <v/>
      </c>
      <c r="W116">
        <f>HYPERLINK("https://klasma.github.io/Logging_ANGE/klagomålsmail/A 71366-2021.docx")</f>
        <v/>
      </c>
      <c r="X116">
        <f>HYPERLINK("https://klasma.github.io/Logging_ANGE/tillsyn/A 71366-2021.docx")</f>
        <v/>
      </c>
      <c r="Y116">
        <f>HYPERLINK("https://klasma.github.io/Logging_ANGE/tillsynsmail/A 71366-2021.docx")</f>
        <v/>
      </c>
    </row>
    <row r="117" ht="15" customHeight="1">
      <c r="A117" t="inlineStr">
        <is>
          <t>A 20367-2022</t>
        </is>
      </c>
      <c r="B117" s="1" t="n">
        <v>44699</v>
      </c>
      <c r="C117" s="1" t="n">
        <v>45179</v>
      </c>
      <c r="D117" t="inlineStr">
        <is>
          <t>VÄSTERNORRLANDS LÄN</t>
        </is>
      </c>
      <c r="E117" t="inlineStr">
        <is>
          <t>ÅNGE</t>
        </is>
      </c>
      <c r="G117" t="n">
        <v>9.6</v>
      </c>
      <c r="H117" t="n">
        <v>1</v>
      </c>
      <c r="I117" t="n">
        <v>0</v>
      </c>
      <c r="J117" t="n">
        <v>0</v>
      </c>
      <c r="K117" t="n">
        <v>0</v>
      </c>
      <c r="L117" t="n">
        <v>0</v>
      </c>
      <c r="M117" t="n">
        <v>0</v>
      </c>
      <c r="N117" t="n">
        <v>0</v>
      </c>
      <c r="O117" t="n">
        <v>0</v>
      </c>
      <c r="P117" t="n">
        <v>0</v>
      </c>
      <c r="Q117" t="n">
        <v>1</v>
      </c>
      <c r="R117" s="2" t="inlineStr">
        <is>
          <t>Fläcknycklar</t>
        </is>
      </c>
      <c r="S117">
        <f>HYPERLINK("https://klasma.github.io/Logging_ANGE/artfynd/A 20367-2022.xlsx")</f>
        <v/>
      </c>
      <c r="T117">
        <f>HYPERLINK("https://klasma.github.io/Logging_ANGE/kartor/A 20367-2022.png")</f>
        <v/>
      </c>
      <c r="V117">
        <f>HYPERLINK("https://klasma.github.io/Logging_ANGE/klagomål/A 20367-2022.docx")</f>
        <v/>
      </c>
      <c r="W117">
        <f>HYPERLINK("https://klasma.github.io/Logging_ANGE/klagomålsmail/A 20367-2022.docx")</f>
        <v/>
      </c>
      <c r="X117">
        <f>HYPERLINK("https://klasma.github.io/Logging_ANGE/tillsyn/A 20367-2022.docx")</f>
        <v/>
      </c>
      <c r="Y117">
        <f>HYPERLINK("https://klasma.github.io/Logging_ANGE/tillsynsmail/A 20367-2022.docx")</f>
        <v/>
      </c>
    </row>
    <row r="118" ht="15" customHeight="1">
      <c r="A118" t="inlineStr">
        <is>
          <t>A 39933-2022</t>
        </is>
      </c>
      <c r="B118" s="1" t="n">
        <v>44819</v>
      </c>
      <c r="C118" s="1" t="n">
        <v>45179</v>
      </c>
      <c r="D118" t="inlineStr">
        <is>
          <t>VÄSTERNORRLANDS LÄN</t>
        </is>
      </c>
      <c r="E118" t="inlineStr">
        <is>
          <t>ÅNGE</t>
        </is>
      </c>
      <c r="F118" t="inlineStr">
        <is>
          <t>SCA</t>
        </is>
      </c>
      <c r="G118" t="n">
        <v>13.8</v>
      </c>
      <c r="H118" t="n">
        <v>1</v>
      </c>
      <c r="I118" t="n">
        <v>0</v>
      </c>
      <c r="J118" t="n">
        <v>0</v>
      </c>
      <c r="K118" t="n">
        <v>1</v>
      </c>
      <c r="L118" t="n">
        <v>0</v>
      </c>
      <c r="M118" t="n">
        <v>0</v>
      </c>
      <c r="N118" t="n">
        <v>0</v>
      </c>
      <c r="O118" t="n">
        <v>1</v>
      </c>
      <c r="P118" t="n">
        <v>1</v>
      </c>
      <c r="Q118" t="n">
        <v>1</v>
      </c>
      <c r="R118" s="2" t="inlineStr">
        <is>
          <t>Knärot</t>
        </is>
      </c>
      <c r="S118">
        <f>HYPERLINK("https://klasma.github.io/Logging_ANGE/artfynd/A 39933-2022.xlsx")</f>
        <v/>
      </c>
      <c r="T118">
        <f>HYPERLINK("https://klasma.github.io/Logging_ANGE/kartor/A 39933-2022.png")</f>
        <v/>
      </c>
      <c r="U118">
        <f>HYPERLINK("https://klasma.github.io/Logging_ANGE/knärot/A 39933-2022.png")</f>
        <v/>
      </c>
      <c r="V118">
        <f>HYPERLINK("https://klasma.github.io/Logging_ANGE/klagomål/A 39933-2022.docx")</f>
        <v/>
      </c>
      <c r="W118">
        <f>HYPERLINK("https://klasma.github.io/Logging_ANGE/klagomålsmail/A 39933-2022.docx")</f>
        <v/>
      </c>
      <c r="X118">
        <f>HYPERLINK("https://klasma.github.io/Logging_ANGE/tillsyn/A 39933-2022.docx")</f>
        <v/>
      </c>
      <c r="Y118">
        <f>HYPERLINK("https://klasma.github.io/Logging_ANGE/tillsynsmail/A 39933-2022.docx")</f>
        <v/>
      </c>
    </row>
    <row r="119" ht="15" customHeight="1">
      <c r="A119" t="inlineStr">
        <is>
          <t>A 47784-2022</t>
        </is>
      </c>
      <c r="B119" s="1" t="n">
        <v>44854</v>
      </c>
      <c r="C119" s="1" t="n">
        <v>45179</v>
      </c>
      <c r="D119" t="inlineStr">
        <is>
          <t>VÄSTERNORRLANDS LÄN</t>
        </is>
      </c>
      <c r="E119" t="inlineStr">
        <is>
          <t>ÅNGE</t>
        </is>
      </c>
      <c r="F119" t="inlineStr">
        <is>
          <t>SCA</t>
        </is>
      </c>
      <c r="G119" t="n">
        <v>14.8</v>
      </c>
      <c r="H119" t="n">
        <v>0</v>
      </c>
      <c r="I119" t="n">
        <v>0</v>
      </c>
      <c r="J119" t="n">
        <v>1</v>
      </c>
      <c r="K119" t="n">
        <v>0</v>
      </c>
      <c r="L119" t="n">
        <v>0</v>
      </c>
      <c r="M119" t="n">
        <v>0</v>
      </c>
      <c r="N119" t="n">
        <v>0</v>
      </c>
      <c r="O119" t="n">
        <v>1</v>
      </c>
      <c r="P119" t="n">
        <v>0</v>
      </c>
      <c r="Q119" t="n">
        <v>1</v>
      </c>
      <c r="R119" s="2" t="inlineStr">
        <is>
          <t>Reliktbock</t>
        </is>
      </c>
      <c r="S119">
        <f>HYPERLINK("https://klasma.github.io/Logging_ANGE/artfynd/A 47784-2022.xlsx")</f>
        <v/>
      </c>
      <c r="T119">
        <f>HYPERLINK("https://klasma.github.io/Logging_ANGE/kartor/A 47784-2022.png")</f>
        <v/>
      </c>
      <c r="V119">
        <f>HYPERLINK("https://klasma.github.io/Logging_ANGE/klagomål/A 47784-2022.docx")</f>
        <v/>
      </c>
      <c r="W119">
        <f>HYPERLINK("https://klasma.github.io/Logging_ANGE/klagomålsmail/A 47784-2022.docx")</f>
        <v/>
      </c>
      <c r="X119">
        <f>HYPERLINK("https://klasma.github.io/Logging_ANGE/tillsyn/A 47784-2022.docx")</f>
        <v/>
      </c>
      <c r="Y119">
        <f>HYPERLINK("https://klasma.github.io/Logging_ANGE/tillsynsmail/A 47784-2022.docx")</f>
        <v/>
      </c>
    </row>
    <row r="120" ht="15" customHeight="1">
      <c r="A120" t="inlineStr">
        <is>
          <t>A 54822-2022</t>
        </is>
      </c>
      <c r="B120" s="1" t="n">
        <v>44883</v>
      </c>
      <c r="C120" s="1" t="n">
        <v>45179</v>
      </c>
      <c r="D120" t="inlineStr">
        <is>
          <t>VÄSTERNORRLANDS LÄN</t>
        </is>
      </c>
      <c r="E120" t="inlineStr">
        <is>
          <t>ÅNGE</t>
        </is>
      </c>
      <c r="G120" t="n">
        <v>3.8</v>
      </c>
      <c r="H120" t="n">
        <v>1</v>
      </c>
      <c r="I120" t="n">
        <v>0</v>
      </c>
      <c r="J120" t="n">
        <v>0</v>
      </c>
      <c r="K120" t="n">
        <v>0</v>
      </c>
      <c r="L120" t="n">
        <v>0</v>
      </c>
      <c r="M120" t="n">
        <v>0</v>
      </c>
      <c r="N120" t="n">
        <v>0</v>
      </c>
      <c r="O120" t="n">
        <v>0</v>
      </c>
      <c r="P120" t="n">
        <v>0</v>
      </c>
      <c r="Q120" t="n">
        <v>1</v>
      </c>
      <c r="R120" s="2" t="inlineStr">
        <is>
          <t>Mindre vattensalamander</t>
        </is>
      </c>
      <c r="S120">
        <f>HYPERLINK("https://klasma.github.io/Logging_ANGE/artfynd/A 54822-2022.xlsx")</f>
        <v/>
      </c>
      <c r="T120">
        <f>HYPERLINK("https://klasma.github.io/Logging_ANGE/kartor/A 54822-2022.png")</f>
        <v/>
      </c>
      <c r="V120">
        <f>HYPERLINK("https://klasma.github.io/Logging_ANGE/klagomål/A 54822-2022.docx")</f>
        <v/>
      </c>
      <c r="W120">
        <f>HYPERLINK("https://klasma.github.io/Logging_ANGE/klagomålsmail/A 54822-2022.docx")</f>
        <v/>
      </c>
      <c r="X120">
        <f>HYPERLINK("https://klasma.github.io/Logging_ANGE/tillsyn/A 54822-2022.docx")</f>
        <v/>
      </c>
      <c r="Y120">
        <f>HYPERLINK("https://klasma.github.io/Logging_ANGE/tillsynsmail/A 54822-2022.docx")</f>
        <v/>
      </c>
    </row>
    <row r="121" ht="15" customHeight="1">
      <c r="A121" t="inlineStr">
        <is>
          <t>A 7485-2023</t>
        </is>
      </c>
      <c r="B121" s="1" t="n">
        <v>44964</v>
      </c>
      <c r="C121" s="1" t="n">
        <v>45179</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f>
        <v/>
      </c>
      <c r="T121">
        <f>HYPERLINK("https://klasma.github.io/Logging_ANGE/kartor/A 7485-2023.png")</f>
        <v/>
      </c>
      <c r="V121">
        <f>HYPERLINK("https://klasma.github.io/Logging_ANGE/klagomål/A 7485-2023.docx")</f>
        <v/>
      </c>
      <c r="W121">
        <f>HYPERLINK("https://klasma.github.io/Logging_ANGE/klagomålsmail/A 7485-2023.docx")</f>
        <v/>
      </c>
      <c r="X121">
        <f>HYPERLINK("https://klasma.github.io/Logging_ANGE/tillsyn/A 7485-2023.docx")</f>
        <v/>
      </c>
      <c r="Y121">
        <f>HYPERLINK("https://klasma.github.io/Logging_ANGE/tillsynsmail/A 7485-2023.docx")</f>
        <v/>
      </c>
    </row>
    <row r="122" ht="15" customHeight="1">
      <c r="A122" t="inlineStr">
        <is>
          <t>A 22998-2023</t>
        </is>
      </c>
      <c r="B122" s="1" t="n">
        <v>45072</v>
      </c>
      <c r="C122" s="1" t="n">
        <v>45179</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f>
        <v/>
      </c>
      <c r="T122">
        <f>HYPERLINK("https://klasma.github.io/Logging_ANGE/kartor/A 22998-2023.png")</f>
        <v/>
      </c>
      <c r="V122">
        <f>HYPERLINK("https://klasma.github.io/Logging_ANGE/klagomål/A 22998-2023.docx")</f>
        <v/>
      </c>
      <c r="W122">
        <f>HYPERLINK("https://klasma.github.io/Logging_ANGE/klagomålsmail/A 22998-2023.docx")</f>
        <v/>
      </c>
      <c r="X122">
        <f>HYPERLINK("https://klasma.github.io/Logging_ANGE/tillsyn/A 22998-2023.docx")</f>
        <v/>
      </c>
      <c r="Y122">
        <f>HYPERLINK("https://klasma.github.io/Logging_ANGE/tillsynsmail/A 22998-2023.docx")</f>
        <v/>
      </c>
    </row>
    <row r="123" ht="15" customHeight="1">
      <c r="A123" t="inlineStr">
        <is>
          <t>A 25322-2023</t>
        </is>
      </c>
      <c r="B123" s="1" t="n">
        <v>45086</v>
      </c>
      <c r="C123" s="1" t="n">
        <v>45179</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f>
        <v/>
      </c>
      <c r="T123">
        <f>HYPERLINK("https://klasma.github.io/Logging_ANGE/kartor/A 25322-2023.png")</f>
        <v/>
      </c>
      <c r="V123">
        <f>HYPERLINK("https://klasma.github.io/Logging_ANGE/klagomål/A 25322-2023.docx")</f>
        <v/>
      </c>
      <c r="W123">
        <f>HYPERLINK("https://klasma.github.io/Logging_ANGE/klagomålsmail/A 25322-2023.docx")</f>
        <v/>
      </c>
      <c r="X123">
        <f>HYPERLINK("https://klasma.github.io/Logging_ANGE/tillsyn/A 25322-2023.docx")</f>
        <v/>
      </c>
      <c r="Y123">
        <f>HYPERLINK("https://klasma.github.io/Logging_ANGE/tillsynsmail/A 25322-2023.docx")</f>
        <v/>
      </c>
    </row>
    <row r="124" ht="15" customHeight="1">
      <c r="A124" t="inlineStr">
        <is>
          <t>A 32897-2023</t>
        </is>
      </c>
      <c r="B124" s="1" t="n">
        <v>45124</v>
      </c>
      <c r="C124" s="1" t="n">
        <v>45179</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f>
        <v/>
      </c>
      <c r="T124">
        <f>HYPERLINK("https://klasma.github.io/Logging_ANGE/kartor/A 32897-2023.png")</f>
        <v/>
      </c>
      <c r="V124">
        <f>HYPERLINK("https://klasma.github.io/Logging_ANGE/klagomål/A 32897-2023.docx")</f>
        <v/>
      </c>
      <c r="W124">
        <f>HYPERLINK("https://klasma.github.io/Logging_ANGE/klagomålsmail/A 32897-2023.docx")</f>
        <v/>
      </c>
      <c r="X124">
        <f>HYPERLINK("https://klasma.github.io/Logging_ANGE/tillsyn/A 32897-2023.docx")</f>
        <v/>
      </c>
      <c r="Y124">
        <f>HYPERLINK("https://klasma.github.io/Logging_ANGE/tillsynsmail/A 32897-2023.docx")</f>
        <v/>
      </c>
    </row>
    <row r="125" ht="15" customHeight="1">
      <c r="A125" t="inlineStr">
        <is>
          <t>A 34489-2023</t>
        </is>
      </c>
      <c r="B125" s="1" t="n">
        <v>45139</v>
      </c>
      <c r="C125" s="1" t="n">
        <v>45179</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f>
        <v/>
      </c>
      <c r="T125">
        <f>HYPERLINK("https://klasma.github.io/Logging_ANGE/kartor/A 34489-2023.png")</f>
        <v/>
      </c>
      <c r="U125">
        <f>HYPERLINK("https://klasma.github.io/Logging_ANGE/knärot/A 34489-2023.png")</f>
        <v/>
      </c>
      <c r="V125">
        <f>HYPERLINK("https://klasma.github.io/Logging_ANGE/klagomål/A 34489-2023.docx")</f>
        <v/>
      </c>
      <c r="W125">
        <f>HYPERLINK("https://klasma.github.io/Logging_ANGE/klagomålsmail/A 34489-2023.docx")</f>
        <v/>
      </c>
      <c r="X125">
        <f>HYPERLINK("https://klasma.github.io/Logging_ANGE/tillsyn/A 34489-2023.docx")</f>
        <v/>
      </c>
      <c r="Y125">
        <f>HYPERLINK("https://klasma.github.io/Logging_ANGE/tillsynsmail/A 34489-2023.docx")</f>
        <v/>
      </c>
    </row>
    <row r="126" ht="15" customHeight="1">
      <c r="A126" t="inlineStr">
        <is>
          <t>A 35973-2023</t>
        </is>
      </c>
      <c r="B126" s="1" t="n">
        <v>45148</v>
      </c>
      <c r="C126" s="1" t="n">
        <v>45179</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f>
        <v/>
      </c>
      <c r="T126">
        <f>HYPERLINK("https://klasma.github.io/Logging_ANGE/kartor/A 35973-2023.png")</f>
        <v/>
      </c>
      <c r="V126">
        <f>HYPERLINK("https://klasma.github.io/Logging_ANGE/klagomål/A 35973-2023.docx")</f>
        <v/>
      </c>
      <c r="W126">
        <f>HYPERLINK("https://klasma.github.io/Logging_ANGE/klagomålsmail/A 35973-2023.docx")</f>
        <v/>
      </c>
      <c r="X126">
        <f>HYPERLINK("https://klasma.github.io/Logging_ANGE/tillsyn/A 35973-2023.docx")</f>
        <v/>
      </c>
      <c r="Y126">
        <f>HYPERLINK("https://klasma.github.io/Logging_ANGE/tillsynsmail/A 35973-2023.docx")</f>
        <v/>
      </c>
    </row>
    <row r="127" ht="15" customHeight="1">
      <c r="A127" t="inlineStr">
        <is>
          <t>A 37755-2018</t>
        </is>
      </c>
      <c r="B127" s="1" t="n">
        <v>43334</v>
      </c>
      <c r="C127" s="1" t="n">
        <v>45179</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45179</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45179</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45179</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45179</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45179</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45179</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45179</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45179</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45179</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45179</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45179</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45179</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45179</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45179</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45179</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45179</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45179</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45179</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45179</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45179</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45179</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45179</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45179</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45179</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45179</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45179</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45179</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45179</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45179</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45179</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45179</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45179</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45179</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45179</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45179</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45179</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45179</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45179</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45179</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45179</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45179</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45179</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45179</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45179</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45179</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45179</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45179</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45179</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45179</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45179</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45179</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45179</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45179</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45179</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45179</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45179</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45179</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45179</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45179</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45179</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45179</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45179</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45179</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45179</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45179</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45179</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45179</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45179</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45179</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45179</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45179</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45179</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45179</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45179</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45179</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45179</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45179</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45179</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45179</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45179</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45179</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45179</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45179</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45179</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45179</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45179</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45179</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45179</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45179</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45179</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45179</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45179</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45179</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45179</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45179</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45179</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45179</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45179</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45179</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45179</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45179</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45179</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45179</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45179</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45179</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45179</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45179</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45179</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45179</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45179</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45179</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45179</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45179</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45179</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45179</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45179</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45179</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45179</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45179</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45179</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45179</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45179</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45179</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45179</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45179</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45179</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45179</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45179</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45179</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45179</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45179</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f>
        <v/>
      </c>
      <c r="V258">
        <f>HYPERLINK("https://klasma.github.io/Logging_ANGE/klagomål/A 34135-2019.docx")</f>
        <v/>
      </c>
      <c r="W258">
        <f>HYPERLINK("https://klasma.github.io/Logging_ANGE/klagomålsmail/A 34135-2019.docx")</f>
        <v/>
      </c>
      <c r="X258">
        <f>HYPERLINK("https://klasma.github.io/Logging_ANGE/tillsyn/A 34135-2019.docx")</f>
        <v/>
      </c>
      <c r="Y258">
        <f>HYPERLINK("https://klasma.github.io/Logging_ANGE/tillsynsmail/A 34135-2019.docx")</f>
        <v/>
      </c>
    </row>
    <row r="259" ht="15" customHeight="1">
      <c r="A259" t="inlineStr">
        <is>
          <t>A 36438-2019</t>
        </is>
      </c>
      <c r="B259" s="1" t="n">
        <v>43664</v>
      </c>
      <c r="C259" s="1" t="n">
        <v>45179</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45179</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45179</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45179</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45179</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45179</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45179</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45179</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45179</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45179</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45179</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45179</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45179</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45179</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45179</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45179</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45179</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45179</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45179</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45179</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45179</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45179</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45179</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45179</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45179</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45179</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45179</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45179</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45179</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45179</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45179</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45179</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45179</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45179</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45179</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45179</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45179</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45179</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45179</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45179</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45179</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45179</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45179</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45179</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45179</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45179</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45179</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45179</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45179</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45179</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45179</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45179</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45179</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45179</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45179</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45179</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45179</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45179</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45179</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45179</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45179</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45179</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45179</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45179</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45179</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45179</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45179</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45179</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45179</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45179</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45179</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45179</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45179</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45179</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45179</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45179</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45179</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45179</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45179</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45179</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45179</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45179</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45179</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45179</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45179</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45179</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45179</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45179</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45179</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45179</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45179</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45179</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45179</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45179</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45179</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45179</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45179</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45179</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45179</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45179</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45179</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45179</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45179</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45179</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45179</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45179</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45179</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45179</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45179</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45179</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45179</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45179</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45179</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45179</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45179</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45179</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45179</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45179</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45179</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45179</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45179</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45179</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45179</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45179</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45179</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45179</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45179</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45179</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45179</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45179</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45179</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45179</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45179</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45179</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45179</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45179</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45179</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45179</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45179</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45179</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45179</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45179</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45179</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45179</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45179</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45179</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45179</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45179</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45179</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45179</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45179</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45179</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45179</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45179</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45179</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45179</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45179</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45179</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45179</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45179</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45179</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45179</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45179</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45179</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45179</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45179</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45179</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45179</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45179</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45179</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45179</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45179</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45179</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45179</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45179</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45179</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45179</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45179</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45179</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45179</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45179</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45179</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45179</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45179</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45179</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45179</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45179</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f>
        <v/>
      </c>
      <c r="V445">
        <f>HYPERLINK("https://klasma.github.io/Logging_ANGE/klagomål/A 48810-2020.docx")</f>
        <v/>
      </c>
      <c r="W445">
        <f>HYPERLINK("https://klasma.github.io/Logging_ANGE/klagomålsmail/A 48810-2020.docx")</f>
        <v/>
      </c>
      <c r="X445">
        <f>HYPERLINK("https://klasma.github.io/Logging_ANGE/tillsyn/A 48810-2020.docx")</f>
        <v/>
      </c>
      <c r="Y445">
        <f>HYPERLINK("https://klasma.github.io/Logging_ANGE/tillsynsmail/A 48810-2020.docx")</f>
        <v/>
      </c>
    </row>
    <row r="446" ht="15" customHeight="1">
      <c r="A446" t="inlineStr">
        <is>
          <t>A 49838-2020</t>
        </is>
      </c>
      <c r="B446" s="1" t="n">
        <v>44106</v>
      </c>
      <c r="C446" s="1" t="n">
        <v>45179</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45179</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45179</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45179</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45179</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45179</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45179</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45179</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45179</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45179</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45179</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45179</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45179</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45179</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45179</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45179</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45179</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45179</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45179</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45179</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45179</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45179</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45179</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45179</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45179</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45179</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45179</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45179</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45179</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45179</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45179</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45179</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45179</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45179</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45179</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45179</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45179</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45179</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45179</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45179</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45179</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45179</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45179</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45179</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45179</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45179</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45179</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45179</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45179</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45179</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45179</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45179</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45179</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45179</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45179</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45179</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45179</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45179</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45179</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45179</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45179</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45179</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45179</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45179</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45179</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45179</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45179</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45179</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45179</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45179</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45179</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45179</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45179</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45179</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45179</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45179</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45179</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45179</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45179</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45179</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45179</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45179</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45179</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45179</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45179</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45179</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45179</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45179</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45179</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45179</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45179</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45179</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45179</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45179</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45179</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45179</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45179</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45179</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45179</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45179</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45179</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45179</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45179</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45179</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45179</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45179</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45179</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45179</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45179</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45179</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45179</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45179</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45179</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45179</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45179</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45179</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45179</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45179</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45179</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45179</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45179</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45179</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45179</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45179</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45179</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45179</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45179</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45179</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45179</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45179</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45179</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45179</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45179</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45179</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45179</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45179</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45179</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45179</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45179</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45179</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45179</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45179</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45179</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45179</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45179</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45179</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45179</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45179</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45179</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45179</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45179</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45179</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45179</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45179</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45179</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45179</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45179</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45179</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45179</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45179</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45179</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45179</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45179</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45179</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45179</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45179</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45179</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45179</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45179</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45179</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45179</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45179</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45179</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45179</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45179</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45179</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45179</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45179</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45179</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45179</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45179</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45179</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45179</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45179</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45179</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45179</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45179</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45179</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45179</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45179</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45179</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45179</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45179</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45179</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45179</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45179</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45179</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45179</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45179</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45179</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45179</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45179</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45179</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45179</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45179</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45179</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45179</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45179</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45179</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45179</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45179</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45179</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45179</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45179</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45179</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45179</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f>
        <v/>
      </c>
      <c r="V661">
        <f>HYPERLINK("https://klasma.github.io/Logging_ANGE/klagomål/A 18989-2022.docx")</f>
        <v/>
      </c>
      <c r="W661">
        <f>HYPERLINK("https://klasma.github.io/Logging_ANGE/klagomålsmail/A 18989-2022.docx")</f>
        <v/>
      </c>
      <c r="X661">
        <f>HYPERLINK("https://klasma.github.io/Logging_ANGE/tillsyn/A 18989-2022.docx")</f>
        <v/>
      </c>
      <c r="Y661">
        <f>HYPERLINK("https://klasma.github.io/Logging_ANGE/tillsynsmail/A 18989-2022.docx")</f>
        <v/>
      </c>
    </row>
    <row r="662" ht="15" customHeight="1">
      <c r="A662" t="inlineStr">
        <is>
          <t>A 19035-2022</t>
        </is>
      </c>
      <c r="B662" s="1" t="n">
        <v>44691</v>
      </c>
      <c r="C662" s="1" t="n">
        <v>45179</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45179</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45179</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45179</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45179</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45179</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45179</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45179</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45179</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45179</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45179</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45179</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45179</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45179</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45179</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45179</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45179</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45179</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45179</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45179</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45179</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45179</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45179</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45179</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45179</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45179</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45179</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45179</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45179</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45179</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45179</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45179</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45179</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45179</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45179</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45179</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45179</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45179</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45179</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45179</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45179</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45179</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45179</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45179</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45179</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45179</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f>
        <v/>
      </c>
      <c r="V707">
        <f>HYPERLINK("https://klasma.github.io/Logging_ANGE/klagomål/A 41825-2022.docx")</f>
        <v/>
      </c>
      <c r="W707">
        <f>HYPERLINK("https://klasma.github.io/Logging_ANGE/klagomålsmail/A 41825-2022.docx")</f>
        <v/>
      </c>
      <c r="X707">
        <f>HYPERLINK("https://klasma.github.io/Logging_ANGE/tillsyn/A 41825-2022.docx")</f>
        <v/>
      </c>
      <c r="Y707">
        <f>HYPERLINK("https://klasma.github.io/Logging_ANGE/tillsynsmail/A 41825-2022.docx")</f>
        <v/>
      </c>
    </row>
    <row r="708" ht="15" customHeight="1">
      <c r="A708" t="inlineStr">
        <is>
          <t>A 42857-2022</t>
        </is>
      </c>
      <c r="B708" s="1" t="n">
        <v>44832</v>
      </c>
      <c r="C708" s="1" t="n">
        <v>45179</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45179</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45179</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45179</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45179</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45179</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45179</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45179</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45179</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45179</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45179</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45179</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45179</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45179</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45179</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45179</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45179</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45179</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45179</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45179</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45179</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45179</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45179</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45179</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45179</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45179</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45179</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45179</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45179</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45179</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45179</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45179</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45179</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45179</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45179</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45179</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45179</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45179</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45179</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45179</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45179</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45179</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45179</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45179</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45179</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45179</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45179</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45179</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45179</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45179</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45179</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45179</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45179</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45179</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45179</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45179</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45179</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45179</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45179</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45179</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45179</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45179</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45179</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45179</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45179</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45179</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45179</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45179</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45179</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45179</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45179</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45179</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45179</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45179</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45179</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45179</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45179</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45179</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45179</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45179</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45179</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45179</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45179</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45179</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45179</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45179</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45179</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45179</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45179</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45179</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45179</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45179</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45179</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45179</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45179</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45179</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45179</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45179</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45179</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45179</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45179</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45179</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45179</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45179</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45179</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45179</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45179</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45179</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45179</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45179</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45179</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45179</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45179</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45179</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45179</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45179</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45179</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45179</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45179</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45179</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45179</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45179</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45179</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45179</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45179</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45179</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45179</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45179</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45179</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45179</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45179</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45179</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45179</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45179</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45179</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45179</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45179</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45179</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45179</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45179</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45179</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45179</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45179</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45179</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45179</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45179</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45179</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45179</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45179</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45179</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45179</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45179</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45179</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45179</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45179</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45179</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45179</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45179</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45179</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45179</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45179</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45179</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45179</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45179</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45179</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45179</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45179</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45179</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45179</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45179</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45179</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45179</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45179</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45179</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45179</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45179</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45179</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45179</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45179</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45179</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45179</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45179</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45179</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45179</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45179</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45179</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45179</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45179</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45179</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45179</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45179</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45179</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45179</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45179</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45179</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45179</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45179</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45179</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45179</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45179</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45179</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45179</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45179</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45179</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45179</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45179</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45179</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45179</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45179</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45179</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45179</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45179</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45179</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45179</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45179</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45179</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45179</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45179</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45179</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45179</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45179</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45179</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45179</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45179</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45179</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45179</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45179</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45179</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45179</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45179</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45179</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45179</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45179</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45179</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45179</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45179</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45179</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45179</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45179</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45179</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45179</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45179</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45179</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45179</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45179</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45179</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45179</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c r="A955" t="inlineStr">
        <is>
          <t>A 40663-2023</t>
        </is>
      </c>
      <c r="B955" s="1" t="n">
        <v>45169</v>
      </c>
      <c r="C955" s="1" t="n">
        <v>45179</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2023-09-10T04:34:43Z</dcterms:created>
  <dcterms:modified xmlns:dcterms="http://purl.org/dc/terms/" xmlns:xsi="http://www.w3.org/2001/XMLSchema-instance" xsi:type="dcterms:W3CDTF">2023-09-10T04:34:44Z</dcterms:modified>
</cp:coreProperties>
</file>