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45190</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45190</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45190</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45190</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45190</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45190</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45190</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45190</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45190</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45190</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45190</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45190</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45190</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45190</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45190</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45190</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45190</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45190</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45190</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45190</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45190</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45190</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45190</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45190</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45190</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45190</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45190</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45190</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45190</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45190</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45190</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45190</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45190</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45190</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45190</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45190</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45190</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45190</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45190</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45190</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45190</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45190</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45190</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45190</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45190</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45190</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45190</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45190</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45190</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45190</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45190</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45190</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45190</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45190</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45190</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45190</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45190</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45190</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45190</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45190</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45190</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29082-2020</t>
        </is>
      </c>
      <c r="B63" s="1" t="n">
        <v>44002</v>
      </c>
      <c r="C63" s="1" t="n">
        <v>45190</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 "A 29082-2020")</f>
        <v/>
      </c>
      <c r="T63">
        <f>HYPERLINK("https://klasma.github.io/Logging_ARE/kartor/A 29082-2020.png", "A 29082-2020")</f>
        <v/>
      </c>
      <c r="V63">
        <f>HYPERLINK("https://klasma.github.io/Logging_ARE/klagomål/A 29082-2020.docx", "A 29082-2020")</f>
        <v/>
      </c>
      <c r="W63">
        <f>HYPERLINK("https://klasma.github.io/Logging_ARE/klagomålsmail/A 29082-2020.docx", "A 29082-2020")</f>
        <v/>
      </c>
      <c r="X63">
        <f>HYPERLINK("https://klasma.github.io/Logging_ARE/tillsyn/A 29082-2020.docx", "A 29082-2020")</f>
        <v/>
      </c>
      <c r="Y63">
        <f>HYPERLINK("https://klasma.github.io/Logging_ARE/tillsynsmail/A 29082-2020.docx", "A 29082-2020")</f>
        <v/>
      </c>
    </row>
    <row r="64" ht="15" customHeight="1">
      <c r="A64" t="inlineStr">
        <is>
          <t>A 54743-2020</t>
        </is>
      </c>
      <c r="B64" s="1" t="n">
        <v>44127</v>
      </c>
      <c r="C64" s="1" t="n">
        <v>45190</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 "A 54743-2020")</f>
        <v/>
      </c>
      <c r="T64">
        <f>HYPERLINK("https://klasma.github.io/Logging_ARE/kartor/A 54743-2020.png", "A 54743-2020")</f>
        <v/>
      </c>
      <c r="V64">
        <f>HYPERLINK("https://klasma.github.io/Logging_ARE/klagomål/A 54743-2020.docx", "A 54743-2020")</f>
        <v/>
      </c>
      <c r="W64">
        <f>HYPERLINK("https://klasma.github.io/Logging_ARE/klagomålsmail/A 54743-2020.docx", "A 54743-2020")</f>
        <v/>
      </c>
      <c r="X64">
        <f>HYPERLINK("https://klasma.github.io/Logging_ARE/tillsyn/A 54743-2020.docx", "A 54743-2020")</f>
        <v/>
      </c>
      <c r="Y64">
        <f>HYPERLINK("https://klasma.github.io/Logging_ARE/tillsynsmail/A 54743-2020.docx", "A 54743-2020")</f>
        <v/>
      </c>
    </row>
    <row r="65" ht="15" customHeight="1">
      <c r="A65" t="inlineStr">
        <is>
          <t>A 54988-2020</t>
        </is>
      </c>
      <c r="B65" s="1" t="n">
        <v>44130</v>
      </c>
      <c r="C65" s="1" t="n">
        <v>45190</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 "A 54988-2020")</f>
        <v/>
      </c>
      <c r="T65">
        <f>HYPERLINK("https://klasma.github.io/Logging_ARE/kartor/A 54988-2020.png", "A 54988-2020")</f>
        <v/>
      </c>
      <c r="V65">
        <f>HYPERLINK("https://klasma.github.io/Logging_ARE/klagomål/A 54988-2020.docx", "A 54988-2020")</f>
        <v/>
      </c>
      <c r="W65">
        <f>HYPERLINK("https://klasma.github.io/Logging_ARE/klagomålsmail/A 54988-2020.docx", "A 54988-2020")</f>
        <v/>
      </c>
      <c r="X65">
        <f>HYPERLINK("https://klasma.github.io/Logging_ARE/tillsyn/A 54988-2020.docx", "A 54988-2020")</f>
        <v/>
      </c>
      <c r="Y65">
        <f>HYPERLINK("https://klasma.github.io/Logging_ARE/tillsynsmail/A 54988-2020.docx", "A 54988-2020")</f>
        <v/>
      </c>
    </row>
    <row r="66" ht="15" customHeight="1">
      <c r="A66" t="inlineStr">
        <is>
          <t>A 61189-2020</t>
        </is>
      </c>
      <c r="B66" s="1" t="n">
        <v>44155</v>
      </c>
      <c r="C66" s="1" t="n">
        <v>45190</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 "A 61189-2020")</f>
        <v/>
      </c>
      <c r="T66">
        <f>HYPERLINK("https://klasma.github.io/Logging_ARE/kartor/A 61189-2020.png", "A 61189-2020")</f>
        <v/>
      </c>
      <c r="V66">
        <f>HYPERLINK("https://klasma.github.io/Logging_ARE/klagomål/A 61189-2020.docx", "A 61189-2020")</f>
        <v/>
      </c>
      <c r="W66">
        <f>HYPERLINK("https://klasma.github.io/Logging_ARE/klagomålsmail/A 61189-2020.docx", "A 61189-2020")</f>
        <v/>
      </c>
      <c r="X66">
        <f>HYPERLINK("https://klasma.github.io/Logging_ARE/tillsyn/A 61189-2020.docx", "A 61189-2020")</f>
        <v/>
      </c>
      <c r="Y66">
        <f>HYPERLINK("https://klasma.github.io/Logging_ARE/tillsynsmail/A 61189-2020.docx", "A 61189-2020")</f>
        <v/>
      </c>
    </row>
    <row r="67" ht="15" customHeight="1">
      <c r="A67" t="inlineStr">
        <is>
          <t>A 10773-2021</t>
        </is>
      </c>
      <c r="B67" s="1" t="n">
        <v>44259</v>
      </c>
      <c r="C67" s="1" t="n">
        <v>45190</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 "A 10773-2021")</f>
        <v/>
      </c>
      <c r="T67">
        <f>HYPERLINK("https://klasma.github.io/Logging_ARE/kartor/A 10773-2021.png", "A 10773-2021")</f>
        <v/>
      </c>
      <c r="V67">
        <f>HYPERLINK("https://klasma.github.io/Logging_ARE/klagomål/A 10773-2021.docx", "A 10773-2021")</f>
        <v/>
      </c>
      <c r="W67">
        <f>HYPERLINK("https://klasma.github.io/Logging_ARE/klagomålsmail/A 10773-2021.docx", "A 10773-2021")</f>
        <v/>
      </c>
      <c r="X67">
        <f>HYPERLINK("https://klasma.github.io/Logging_ARE/tillsyn/A 10773-2021.docx", "A 10773-2021")</f>
        <v/>
      </c>
      <c r="Y67">
        <f>HYPERLINK("https://klasma.github.io/Logging_ARE/tillsynsmail/A 10773-2021.docx", "A 10773-2021")</f>
        <v/>
      </c>
    </row>
    <row r="68" ht="15" customHeight="1">
      <c r="A68" t="inlineStr">
        <is>
          <t>A 14198-2021</t>
        </is>
      </c>
      <c r="B68" s="1" t="n">
        <v>44278</v>
      </c>
      <c r="C68" s="1" t="n">
        <v>45190</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 "A 14198-2021")</f>
        <v/>
      </c>
      <c r="T68">
        <f>HYPERLINK("https://klasma.github.io/Logging_ARE/kartor/A 14198-2021.png", "A 14198-2021")</f>
        <v/>
      </c>
      <c r="V68">
        <f>HYPERLINK("https://klasma.github.io/Logging_ARE/klagomål/A 14198-2021.docx", "A 14198-2021")</f>
        <v/>
      </c>
      <c r="W68">
        <f>HYPERLINK("https://klasma.github.io/Logging_ARE/klagomålsmail/A 14198-2021.docx", "A 14198-2021")</f>
        <v/>
      </c>
      <c r="X68">
        <f>HYPERLINK("https://klasma.github.io/Logging_ARE/tillsyn/A 14198-2021.docx", "A 14198-2021")</f>
        <v/>
      </c>
      <c r="Y68">
        <f>HYPERLINK("https://klasma.github.io/Logging_ARE/tillsynsmail/A 14198-2021.docx", "A 14198-2021")</f>
        <v/>
      </c>
    </row>
    <row r="69" ht="15" customHeight="1">
      <c r="A69" t="inlineStr">
        <is>
          <t>A 23572-2021</t>
        </is>
      </c>
      <c r="B69" s="1" t="n">
        <v>44334</v>
      </c>
      <c r="C69" s="1" t="n">
        <v>45190</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 "A 23572-2021")</f>
        <v/>
      </c>
      <c r="T69">
        <f>HYPERLINK("https://klasma.github.io/Logging_ARE/kartor/A 23572-2021.png", "A 23572-2021")</f>
        <v/>
      </c>
      <c r="V69">
        <f>HYPERLINK("https://klasma.github.io/Logging_ARE/klagomål/A 23572-2021.docx", "A 23572-2021")</f>
        <v/>
      </c>
      <c r="W69">
        <f>HYPERLINK("https://klasma.github.io/Logging_ARE/klagomålsmail/A 23572-2021.docx", "A 23572-2021")</f>
        <v/>
      </c>
      <c r="X69">
        <f>HYPERLINK("https://klasma.github.io/Logging_ARE/tillsyn/A 23572-2021.docx", "A 23572-2021")</f>
        <v/>
      </c>
      <c r="Y69">
        <f>HYPERLINK("https://klasma.github.io/Logging_ARE/tillsynsmail/A 23572-2021.docx", "A 23572-2021")</f>
        <v/>
      </c>
    </row>
    <row r="70" ht="15" customHeight="1">
      <c r="A70" t="inlineStr">
        <is>
          <t>A 72934-2021</t>
        </is>
      </c>
      <c r="B70" s="1" t="n">
        <v>44547</v>
      </c>
      <c r="C70" s="1" t="n">
        <v>45190</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 "A 72934-2021")</f>
        <v/>
      </c>
      <c r="T70">
        <f>HYPERLINK("https://klasma.github.io/Logging_ARE/kartor/A 72934-2021.png", "A 72934-2021")</f>
        <v/>
      </c>
      <c r="V70">
        <f>HYPERLINK("https://klasma.github.io/Logging_ARE/klagomål/A 72934-2021.docx", "A 72934-2021")</f>
        <v/>
      </c>
      <c r="W70">
        <f>HYPERLINK("https://klasma.github.io/Logging_ARE/klagomålsmail/A 72934-2021.docx", "A 72934-2021")</f>
        <v/>
      </c>
      <c r="X70">
        <f>HYPERLINK("https://klasma.github.io/Logging_ARE/tillsyn/A 72934-2021.docx", "A 72934-2021")</f>
        <v/>
      </c>
      <c r="Y70">
        <f>HYPERLINK("https://klasma.github.io/Logging_ARE/tillsynsmail/A 72934-2021.docx", "A 72934-2021")</f>
        <v/>
      </c>
    </row>
    <row r="71" ht="15" customHeight="1">
      <c r="A71" t="inlineStr">
        <is>
          <t>A 12269-2022</t>
        </is>
      </c>
      <c r="B71" s="1" t="n">
        <v>44637</v>
      </c>
      <c r="C71" s="1" t="n">
        <v>45190</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 "A 12269-2022")</f>
        <v/>
      </c>
      <c r="T71">
        <f>HYPERLINK("https://klasma.github.io/Logging_ARE/kartor/A 12269-2022.png", "A 12269-2022")</f>
        <v/>
      </c>
      <c r="V71">
        <f>HYPERLINK("https://klasma.github.io/Logging_ARE/klagomål/A 12269-2022.docx", "A 12269-2022")</f>
        <v/>
      </c>
      <c r="W71">
        <f>HYPERLINK("https://klasma.github.io/Logging_ARE/klagomålsmail/A 12269-2022.docx", "A 12269-2022")</f>
        <v/>
      </c>
      <c r="X71">
        <f>HYPERLINK("https://klasma.github.io/Logging_ARE/tillsyn/A 12269-2022.docx", "A 12269-2022")</f>
        <v/>
      </c>
      <c r="Y71">
        <f>HYPERLINK("https://klasma.github.io/Logging_ARE/tillsynsmail/A 12269-2022.docx", "A 12269-2022")</f>
        <v/>
      </c>
    </row>
    <row r="72" ht="15" customHeight="1">
      <c r="A72" t="inlineStr">
        <is>
          <t>A 49848-2022</t>
        </is>
      </c>
      <c r="B72" s="1" t="n">
        <v>44862</v>
      </c>
      <c r="C72" s="1" t="n">
        <v>45190</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 "A 49848-2022")</f>
        <v/>
      </c>
      <c r="T72">
        <f>HYPERLINK("https://klasma.github.io/Logging_ARE/kartor/A 49848-2022.png", "A 49848-2022")</f>
        <v/>
      </c>
      <c r="V72">
        <f>HYPERLINK("https://klasma.github.io/Logging_ARE/klagomål/A 49848-2022.docx", "A 49848-2022")</f>
        <v/>
      </c>
      <c r="W72">
        <f>HYPERLINK("https://klasma.github.io/Logging_ARE/klagomålsmail/A 49848-2022.docx", "A 49848-2022")</f>
        <v/>
      </c>
      <c r="X72">
        <f>HYPERLINK("https://klasma.github.io/Logging_ARE/tillsyn/A 49848-2022.docx", "A 49848-2022")</f>
        <v/>
      </c>
      <c r="Y72">
        <f>HYPERLINK("https://klasma.github.io/Logging_ARE/tillsynsmail/A 49848-2022.docx", "A 49848-2022")</f>
        <v/>
      </c>
    </row>
    <row r="73" ht="15" customHeight="1">
      <c r="A73" t="inlineStr">
        <is>
          <t>A 56183-2022</t>
        </is>
      </c>
      <c r="B73" s="1" t="n">
        <v>44889</v>
      </c>
      <c r="C73" s="1" t="n">
        <v>45190</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 "A 56183-2022")</f>
        <v/>
      </c>
      <c r="T73">
        <f>HYPERLINK("https://klasma.github.io/Logging_ARE/kartor/A 56183-2022.png", "A 56183-2022")</f>
        <v/>
      </c>
      <c r="V73">
        <f>HYPERLINK("https://klasma.github.io/Logging_ARE/klagomål/A 56183-2022.docx", "A 56183-2022")</f>
        <v/>
      </c>
      <c r="W73">
        <f>HYPERLINK("https://klasma.github.io/Logging_ARE/klagomålsmail/A 56183-2022.docx", "A 56183-2022")</f>
        <v/>
      </c>
      <c r="X73">
        <f>HYPERLINK("https://klasma.github.io/Logging_ARE/tillsyn/A 56183-2022.docx", "A 56183-2022")</f>
        <v/>
      </c>
      <c r="Y73">
        <f>HYPERLINK("https://klasma.github.io/Logging_ARE/tillsynsmail/A 56183-2022.docx", "A 56183-2022")</f>
        <v/>
      </c>
    </row>
    <row r="74" ht="15" customHeight="1">
      <c r="A74" t="inlineStr">
        <is>
          <t>A 58082-2022</t>
        </is>
      </c>
      <c r="B74" s="1" t="n">
        <v>44900</v>
      </c>
      <c r="C74" s="1" t="n">
        <v>45190</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 "A 58082-2022")</f>
        <v/>
      </c>
      <c r="T74">
        <f>HYPERLINK("https://klasma.github.io/Logging_ARE/kartor/A 58082-2022.png", "A 58082-2022")</f>
        <v/>
      </c>
      <c r="V74">
        <f>HYPERLINK("https://klasma.github.io/Logging_ARE/klagomål/A 58082-2022.docx", "A 58082-2022")</f>
        <v/>
      </c>
      <c r="W74">
        <f>HYPERLINK("https://klasma.github.io/Logging_ARE/klagomålsmail/A 58082-2022.docx", "A 58082-2022")</f>
        <v/>
      </c>
      <c r="X74">
        <f>HYPERLINK("https://klasma.github.io/Logging_ARE/tillsyn/A 58082-2022.docx", "A 58082-2022")</f>
        <v/>
      </c>
      <c r="Y74">
        <f>HYPERLINK("https://klasma.github.io/Logging_ARE/tillsynsmail/A 58082-2022.docx", "A 58082-2022")</f>
        <v/>
      </c>
    </row>
    <row r="75" ht="15" customHeight="1">
      <c r="A75" t="inlineStr">
        <is>
          <t>A 59237-2022</t>
        </is>
      </c>
      <c r="B75" s="1" t="n">
        <v>44904</v>
      </c>
      <c r="C75" s="1" t="n">
        <v>45190</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 "A 59237-2022")</f>
        <v/>
      </c>
      <c r="T75">
        <f>HYPERLINK("https://klasma.github.io/Logging_ARE/kartor/A 59237-2022.png", "A 59237-2022")</f>
        <v/>
      </c>
      <c r="V75">
        <f>HYPERLINK("https://klasma.github.io/Logging_ARE/klagomål/A 59237-2022.docx", "A 59237-2022")</f>
        <v/>
      </c>
      <c r="W75">
        <f>HYPERLINK("https://klasma.github.io/Logging_ARE/klagomålsmail/A 59237-2022.docx", "A 59237-2022")</f>
        <v/>
      </c>
      <c r="X75">
        <f>HYPERLINK("https://klasma.github.io/Logging_ARE/tillsyn/A 59237-2022.docx", "A 59237-2022")</f>
        <v/>
      </c>
      <c r="Y75">
        <f>HYPERLINK("https://klasma.github.io/Logging_ARE/tillsynsmail/A 59237-2022.docx", "A 59237-2022")</f>
        <v/>
      </c>
    </row>
    <row r="76" ht="15" customHeight="1">
      <c r="A76" t="inlineStr">
        <is>
          <t>A 8438-2023</t>
        </is>
      </c>
      <c r="B76" s="1" t="n">
        <v>44977</v>
      </c>
      <c r="C76" s="1" t="n">
        <v>45190</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 "A 8438-2023")</f>
        <v/>
      </c>
      <c r="T76">
        <f>HYPERLINK("https://klasma.github.io/Logging_ARE/kartor/A 8438-2023.png", "A 8438-2023")</f>
        <v/>
      </c>
      <c r="V76">
        <f>HYPERLINK("https://klasma.github.io/Logging_ARE/klagomål/A 8438-2023.docx", "A 8438-2023")</f>
        <v/>
      </c>
      <c r="W76">
        <f>HYPERLINK("https://klasma.github.io/Logging_ARE/klagomålsmail/A 8438-2023.docx", "A 8438-2023")</f>
        <v/>
      </c>
      <c r="X76">
        <f>HYPERLINK("https://klasma.github.io/Logging_ARE/tillsyn/A 8438-2023.docx", "A 8438-2023")</f>
        <v/>
      </c>
      <c r="Y76">
        <f>HYPERLINK("https://klasma.github.io/Logging_ARE/tillsynsmail/A 8438-2023.docx", "A 8438-2023")</f>
        <v/>
      </c>
    </row>
    <row r="77" ht="15" customHeight="1">
      <c r="A77" t="inlineStr">
        <is>
          <t>A 8470-2023</t>
        </is>
      </c>
      <c r="B77" s="1" t="n">
        <v>44977</v>
      </c>
      <c r="C77" s="1" t="n">
        <v>45190</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 "A 8470-2023")</f>
        <v/>
      </c>
      <c r="T77">
        <f>HYPERLINK("https://klasma.github.io/Logging_ARE/kartor/A 8470-2023.png", "A 8470-2023")</f>
        <v/>
      </c>
      <c r="V77">
        <f>HYPERLINK("https://klasma.github.io/Logging_ARE/klagomål/A 8470-2023.docx", "A 8470-2023")</f>
        <v/>
      </c>
      <c r="W77">
        <f>HYPERLINK("https://klasma.github.io/Logging_ARE/klagomålsmail/A 8470-2023.docx", "A 8470-2023")</f>
        <v/>
      </c>
      <c r="X77">
        <f>HYPERLINK("https://klasma.github.io/Logging_ARE/tillsyn/A 8470-2023.docx", "A 8470-2023")</f>
        <v/>
      </c>
      <c r="Y77">
        <f>HYPERLINK("https://klasma.github.io/Logging_ARE/tillsynsmail/A 8470-2023.docx", "A 8470-2023")</f>
        <v/>
      </c>
    </row>
    <row r="78" ht="15" customHeight="1">
      <c r="A78" t="inlineStr">
        <is>
          <t>A 10627-2023</t>
        </is>
      </c>
      <c r="B78" s="1" t="n">
        <v>44984</v>
      </c>
      <c r="C78" s="1" t="n">
        <v>45190</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 "A 10627-2023")</f>
        <v/>
      </c>
      <c r="T78">
        <f>HYPERLINK("https://klasma.github.io/Logging_ARE/kartor/A 10627-2023.png", "A 10627-2023")</f>
        <v/>
      </c>
      <c r="V78">
        <f>HYPERLINK("https://klasma.github.io/Logging_ARE/klagomål/A 10627-2023.docx", "A 10627-2023")</f>
        <v/>
      </c>
      <c r="W78">
        <f>HYPERLINK("https://klasma.github.io/Logging_ARE/klagomålsmail/A 10627-2023.docx", "A 10627-2023")</f>
        <v/>
      </c>
      <c r="X78">
        <f>HYPERLINK("https://klasma.github.io/Logging_ARE/tillsyn/A 10627-2023.docx", "A 10627-2023")</f>
        <v/>
      </c>
      <c r="Y78">
        <f>HYPERLINK("https://klasma.github.io/Logging_ARE/tillsynsmail/A 10627-2023.docx", "A 10627-2023")</f>
        <v/>
      </c>
    </row>
    <row r="79" ht="15" customHeight="1">
      <c r="A79" t="inlineStr">
        <is>
          <t>A 20124-2023</t>
        </is>
      </c>
      <c r="B79" s="1" t="n">
        <v>45055</v>
      </c>
      <c r="C79" s="1" t="n">
        <v>45190</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 "A 20124-2023")</f>
        <v/>
      </c>
      <c r="T79">
        <f>HYPERLINK("https://klasma.github.io/Logging_ARE/kartor/A 20124-2023.png", "A 20124-2023")</f>
        <v/>
      </c>
      <c r="V79">
        <f>HYPERLINK("https://klasma.github.io/Logging_ARE/klagomål/A 20124-2023.docx", "A 20124-2023")</f>
        <v/>
      </c>
      <c r="W79">
        <f>HYPERLINK("https://klasma.github.io/Logging_ARE/klagomålsmail/A 20124-2023.docx", "A 20124-2023")</f>
        <v/>
      </c>
      <c r="X79">
        <f>HYPERLINK("https://klasma.github.io/Logging_ARE/tillsyn/A 20124-2023.docx", "A 20124-2023")</f>
        <v/>
      </c>
      <c r="Y79">
        <f>HYPERLINK("https://klasma.github.io/Logging_ARE/tillsynsmail/A 20124-2023.docx", "A 20124-2023")</f>
        <v/>
      </c>
    </row>
    <row r="80" ht="15" customHeight="1">
      <c r="A80" t="inlineStr">
        <is>
          <t>A 23638-2023</t>
        </is>
      </c>
      <c r="B80" s="1" t="n">
        <v>45072</v>
      </c>
      <c r="C80" s="1" t="n">
        <v>45190</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 "A 23638-2023")</f>
        <v/>
      </c>
      <c r="T80">
        <f>HYPERLINK("https://klasma.github.io/Logging_ARE/kartor/A 23638-2023.png", "A 23638-2023")</f>
        <v/>
      </c>
      <c r="V80">
        <f>HYPERLINK("https://klasma.github.io/Logging_ARE/klagomål/A 23638-2023.docx", "A 23638-2023")</f>
        <v/>
      </c>
      <c r="W80">
        <f>HYPERLINK("https://klasma.github.io/Logging_ARE/klagomålsmail/A 23638-2023.docx", "A 23638-2023")</f>
        <v/>
      </c>
      <c r="X80">
        <f>HYPERLINK("https://klasma.github.io/Logging_ARE/tillsyn/A 23638-2023.docx", "A 23638-2023")</f>
        <v/>
      </c>
      <c r="Y80">
        <f>HYPERLINK("https://klasma.github.io/Logging_ARE/tillsynsmail/A 23638-2023.docx", "A 23638-2023")</f>
        <v/>
      </c>
    </row>
    <row r="81" ht="15" customHeight="1">
      <c r="A81" t="inlineStr">
        <is>
          <t>A 23729-2023</t>
        </is>
      </c>
      <c r="B81" s="1" t="n">
        <v>45072</v>
      </c>
      <c r="C81" s="1" t="n">
        <v>45190</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 "A 23729-2023")</f>
        <v/>
      </c>
      <c r="T81">
        <f>HYPERLINK("https://klasma.github.io/Logging_ARE/kartor/A 23729-2023.png", "A 23729-2023")</f>
        <v/>
      </c>
      <c r="V81">
        <f>HYPERLINK("https://klasma.github.io/Logging_ARE/klagomål/A 23729-2023.docx", "A 23729-2023")</f>
        <v/>
      </c>
      <c r="W81">
        <f>HYPERLINK("https://klasma.github.io/Logging_ARE/klagomålsmail/A 23729-2023.docx", "A 23729-2023")</f>
        <v/>
      </c>
      <c r="X81">
        <f>HYPERLINK("https://klasma.github.io/Logging_ARE/tillsyn/A 23729-2023.docx", "A 23729-2023")</f>
        <v/>
      </c>
      <c r="Y81">
        <f>HYPERLINK("https://klasma.github.io/Logging_ARE/tillsynsmail/A 23729-2023.docx", "A 23729-2023")</f>
        <v/>
      </c>
    </row>
    <row r="82" ht="15" customHeight="1">
      <c r="A82" t="inlineStr">
        <is>
          <t>A 24549-2023</t>
        </is>
      </c>
      <c r="B82" s="1" t="n">
        <v>45082</v>
      </c>
      <c r="C82" s="1" t="n">
        <v>45190</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 "A 24549-2023")</f>
        <v/>
      </c>
      <c r="T82">
        <f>HYPERLINK("https://klasma.github.io/Logging_ARE/kartor/A 24549-2023.png", "A 24549-2023")</f>
        <v/>
      </c>
      <c r="V82">
        <f>HYPERLINK("https://klasma.github.io/Logging_ARE/klagomål/A 24549-2023.docx", "A 24549-2023")</f>
        <v/>
      </c>
      <c r="W82">
        <f>HYPERLINK("https://klasma.github.io/Logging_ARE/klagomålsmail/A 24549-2023.docx", "A 24549-2023")</f>
        <v/>
      </c>
      <c r="X82">
        <f>HYPERLINK("https://klasma.github.io/Logging_ARE/tillsyn/A 24549-2023.docx", "A 24549-2023")</f>
        <v/>
      </c>
      <c r="Y82">
        <f>HYPERLINK("https://klasma.github.io/Logging_ARE/tillsynsmail/A 24549-2023.docx", "A 24549-2023")</f>
        <v/>
      </c>
    </row>
    <row r="83" ht="15" customHeight="1">
      <c r="A83" t="inlineStr">
        <is>
          <t>A 12120-2019</t>
        </is>
      </c>
      <c r="B83" s="1" t="n">
        <v>43522</v>
      </c>
      <c r="C83" s="1" t="n">
        <v>45190</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 "A 12120-2019")</f>
        <v/>
      </c>
      <c r="T83">
        <f>HYPERLINK("https://klasma.github.io/Logging_ARE/kartor/A 12120-2019.png", "A 12120-2019")</f>
        <v/>
      </c>
      <c r="V83">
        <f>HYPERLINK("https://klasma.github.io/Logging_ARE/klagomål/A 12120-2019.docx", "A 12120-2019")</f>
        <v/>
      </c>
      <c r="W83">
        <f>HYPERLINK("https://klasma.github.io/Logging_ARE/klagomålsmail/A 12120-2019.docx", "A 12120-2019")</f>
        <v/>
      </c>
      <c r="X83">
        <f>HYPERLINK("https://klasma.github.io/Logging_ARE/tillsyn/A 12120-2019.docx", "A 12120-2019")</f>
        <v/>
      </c>
      <c r="Y83">
        <f>HYPERLINK("https://klasma.github.io/Logging_ARE/tillsynsmail/A 12120-2019.docx", "A 12120-2019")</f>
        <v/>
      </c>
    </row>
    <row r="84" ht="15" customHeight="1">
      <c r="A84" t="inlineStr">
        <is>
          <t>A 35409-2019</t>
        </is>
      </c>
      <c r="B84" s="1" t="n">
        <v>43661</v>
      </c>
      <c r="C84" s="1" t="n">
        <v>45190</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 "A 35409-2019")</f>
        <v/>
      </c>
      <c r="T84">
        <f>HYPERLINK("https://klasma.github.io/Logging_ARE/kartor/A 35409-2019.png", "A 35409-2019")</f>
        <v/>
      </c>
      <c r="V84">
        <f>HYPERLINK("https://klasma.github.io/Logging_ARE/klagomål/A 35409-2019.docx", "A 35409-2019")</f>
        <v/>
      </c>
      <c r="W84">
        <f>HYPERLINK("https://klasma.github.io/Logging_ARE/klagomålsmail/A 35409-2019.docx", "A 35409-2019")</f>
        <v/>
      </c>
      <c r="X84">
        <f>HYPERLINK("https://klasma.github.io/Logging_ARE/tillsyn/A 35409-2019.docx", "A 35409-2019")</f>
        <v/>
      </c>
      <c r="Y84">
        <f>HYPERLINK("https://klasma.github.io/Logging_ARE/tillsynsmail/A 35409-2019.docx", "A 35409-2019")</f>
        <v/>
      </c>
    </row>
    <row r="85" ht="15" customHeight="1">
      <c r="A85" t="inlineStr">
        <is>
          <t>A 46012-2019</t>
        </is>
      </c>
      <c r="B85" s="1" t="n">
        <v>43718</v>
      </c>
      <c r="C85" s="1" t="n">
        <v>45190</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 "A 46012-2019")</f>
        <v/>
      </c>
      <c r="T85">
        <f>HYPERLINK("https://klasma.github.io/Logging_ARE/kartor/A 46012-2019.png", "A 46012-2019")</f>
        <v/>
      </c>
      <c r="U85">
        <f>HYPERLINK("https://klasma.github.io/Logging_ARE/knärot/A 46012-2019.png", "A 46012-2019")</f>
        <v/>
      </c>
      <c r="V85">
        <f>HYPERLINK("https://klasma.github.io/Logging_ARE/klagomål/A 46012-2019.docx", "A 46012-2019")</f>
        <v/>
      </c>
      <c r="W85">
        <f>HYPERLINK("https://klasma.github.io/Logging_ARE/klagomålsmail/A 46012-2019.docx", "A 46012-2019")</f>
        <v/>
      </c>
      <c r="X85">
        <f>HYPERLINK("https://klasma.github.io/Logging_ARE/tillsyn/A 46012-2019.docx", "A 46012-2019")</f>
        <v/>
      </c>
      <c r="Y85">
        <f>HYPERLINK("https://klasma.github.io/Logging_ARE/tillsynsmail/A 46012-2019.docx", "A 46012-2019")</f>
        <v/>
      </c>
    </row>
    <row r="86" ht="15" customHeight="1">
      <c r="A86" t="inlineStr">
        <is>
          <t>A 32661-2020</t>
        </is>
      </c>
      <c r="B86" s="1" t="n">
        <v>44018</v>
      </c>
      <c r="C86" s="1" t="n">
        <v>45190</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 "A 32661-2020")</f>
        <v/>
      </c>
      <c r="T86">
        <f>HYPERLINK("https://klasma.github.io/Logging_ARE/kartor/A 32661-2020.png", "A 32661-2020")</f>
        <v/>
      </c>
      <c r="V86">
        <f>HYPERLINK("https://klasma.github.io/Logging_ARE/klagomål/A 32661-2020.docx", "A 32661-2020")</f>
        <v/>
      </c>
      <c r="W86">
        <f>HYPERLINK("https://klasma.github.io/Logging_ARE/klagomålsmail/A 32661-2020.docx", "A 32661-2020")</f>
        <v/>
      </c>
      <c r="X86">
        <f>HYPERLINK("https://klasma.github.io/Logging_ARE/tillsyn/A 32661-2020.docx", "A 32661-2020")</f>
        <v/>
      </c>
      <c r="Y86">
        <f>HYPERLINK("https://klasma.github.io/Logging_ARE/tillsynsmail/A 32661-2020.docx", "A 32661-2020")</f>
        <v/>
      </c>
    </row>
    <row r="87" ht="15" customHeight="1">
      <c r="A87" t="inlineStr">
        <is>
          <t>A 35623-2020</t>
        </is>
      </c>
      <c r="B87" s="1" t="n">
        <v>44046</v>
      </c>
      <c r="C87" s="1" t="n">
        <v>45190</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 "A 35623-2020")</f>
        <v/>
      </c>
      <c r="T87">
        <f>HYPERLINK("https://klasma.github.io/Logging_ARE/kartor/A 35623-2020.png", "A 35623-2020")</f>
        <v/>
      </c>
      <c r="V87">
        <f>HYPERLINK("https://klasma.github.io/Logging_ARE/klagomål/A 35623-2020.docx", "A 35623-2020")</f>
        <v/>
      </c>
      <c r="W87">
        <f>HYPERLINK("https://klasma.github.io/Logging_ARE/klagomålsmail/A 35623-2020.docx", "A 35623-2020")</f>
        <v/>
      </c>
      <c r="X87">
        <f>HYPERLINK("https://klasma.github.io/Logging_ARE/tillsyn/A 35623-2020.docx", "A 35623-2020")</f>
        <v/>
      </c>
      <c r="Y87">
        <f>HYPERLINK("https://klasma.github.io/Logging_ARE/tillsynsmail/A 35623-2020.docx", "A 35623-2020")</f>
        <v/>
      </c>
    </row>
    <row r="88" ht="15" customHeight="1">
      <c r="A88" t="inlineStr">
        <is>
          <t>A 52778-2020</t>
        </is>
      </c>
      <c r="B88" s="1" t="n">
        <v>44119</v>
      </c>
      <c r="C88" s="1" t="n">
        <v>45190</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 "A 52778-2020")</f>
        <v/>
      </c>
      <c r="T88">
        <f>HYPERLINK("https://klasma.github.io/Logging_ARE/kartor/A 52778-2020.png", "A 52778-2020")</f>
        <v/>
      </c>
      <c r="V88">
        <f>HYPERLINK("https://klasma.github.io/Logging_ARE/klagomål/A 52778-2020.docx", "A 52778-2020")</f>
        <v/>
      </c>
      <c r="W88">
        <f>HYPERLINK("https://klasma.github.io/Logging_ARE/klagomålsmail/A 52778-2020.docx", "A 52778-2020")</f>
        <v/>
      </c>
      <c r="X88">
        <f>HYPERLINK("https://klasma.github.io/Logging_ARE/tillsyn/A 52778-2020.docx", "A 52778-2020")</f>
        <v/>
      </c>
      <c r="Y88">
        <f>HYPERLINK("https://klasma.github.io/Logging_ARE/tillsynsmail/A 52778-2020.docx", "A 52778-2020")</f>
        <v/>
      </c>
    </row>
    <row r="89" ht="15" customHeight="1">
      <c r="A89" t="inlineStr">
        <is>
          <t>A 5388-2021</t>
        </is>
      </c>
      <c r="B89" s="1" t="n">
        <v>44229</v>
      </c>
      <c r="C89" s="1" t="n">
        <v>45190</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 "A 5388-2021")</f>
        <v/>
      </c>
      <c r="T89">
        <f>HYPERLINK("https://klasma.github.io/Logging_ARE/kartor/A 5388-2021.png", "A 5388-2021")</f>
        <v/>
      </c>
      <c r="V89">
        <f>HYPERLINK("https://klasma.github.io/Logging_ARE/klagomål/A 5388-2021.docx", "A 5388-2021")</f>
        <v/>
      </c>
      <c r="W89">
        <f>HYPERLINK("https://klasma.github.io/Logging_ARE/klagomålsmail/A 5388-2021.docx", "A 5388-2021")</f>
        <v/>
      </c>
      <c r="X89">
        <f>HYPERLINK("https://klasma.github.io/Logging_ARE/tillsyn/A 5388-2021.docx", "A 5388-2021")</f>
        <v/>
      </c>
      <c r="Y89">
        <f>HYPERLINK("https://klasma.github.io/Logging_ARE/tillsynsmail/A 5388-2021.docx", "A 5388-2021")</f>
        <v/>
      </c>
    </row>
    <row r="90" ht="15" customHeight="1">
      <c r="A90" t="inlineStr">
        <is>
          <t>A 23566-2021</t>
        </is>
      </c>
      <c r="B90" s="1" t="n">
        <v>44334</v>
      </c>
      <c r="C90" s="1" t="n">
        <v>45190</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 "A 23566-2021")</f>
        <v/>
      </c>
      <c r="T90">
        <f>HYPERLINK("https://klasma.github.io/Logging_ARE/kartor/A 23566-2021.png", "A 23566-2021")</f>
        <v/>
      </c>
      <c r="V90">
        <f>HYPERLINK("https://klasma.github.io/Logging_ARE/klagomål/A 23566-2021.docx", "A 23566-2021")</f>
        <v/>
      </c>
      <c r="W90">
        <f>HYPERLINK("https://klasma.github.io/Logging_ARE/klagomålsmail/A 23566-2021.docx", "A 23566-2021")</f>
        <v/>
      </c>
      <c r="X90">
        <f>HYPERLINK("https://klasma.github.io/Logging_ARE/tillsyn/A 23566-2021.docx", "A 23566-2021")</f>
        <v/>
      </c>
      <c r="Y90">
        <f>HYPERLINK("https://klasma.github.io/Logging_ARE/tillsynsmail/A 23566-2021.docx", "A 23566-2021")</f>
        <v/>
      </c>
    </row>
    <row r="91" ht="15" customHeight="1">
      <c r="A91" t="inlineStr">
        <is>
          <t>A 46984-2021</t>
        </is>
      </c>
      <c r="B91" s="1" t="n">
        <v>44446</v>
      </c>
      <c r="C91" s="1" t="n">
        <v>45190</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 "A 46984-2021")</f>
        <v/>
      </c>
      <c r="T91">
        <f>HYPERLINK("https://klasma.github.io/Logging_ARE/kartor/A 46984-2021.png", "A 46984-2021")</f>
        <v/>
      </c>
      <c r="V91">
        <f>HYPERLINK("https://klasma.github.io/Logging_ARE/klagomål/A 46984-2021.docx", "A 46984-2021")</f>
        <v/>
      </c>
      <c r="W91">
        <f>HYPERLINK("https://klasma.github.io/Logging_ARE/klagomålsmail/A 46984-2021.docx", "A 46984-2021")</f>
        <v/>
      </c>
      <c r="X91">
        <f>HYPERLINK("https://klasma.github.io/Logging_ARE/tillsyn/A 46984-2021.docx", "A 46984-2021")</f>
        <v/>
      </c>
      <c r="Y91">
        <f>HYPERLINK("https://klasma.github.io/Logging_ARE/tillsynsmail/A 46984-2021.docx", "A 46984-2021")</f>
        <v/>
      </c>
    </row>
    <row r="92" ht="15" customHeight="1">
      <c r="A92" t="inlineStr">
        <is>
          <t>A 64663-2021</t>
        </is>
      </c>
      <c r="B92" s="1" t="n">
        <v>44512</v>
      </c>
      <c r="C92" s="1" t="n">
        <v>45190</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 "A 64663-2021")</f>
        <v/>
      </c>
      <c r="T92">
        <f>HYPERLINK("https://klasma.github.io/Logging_ARE/kartor/A 64663-2021.png", "A 64663-2021")</f>
        <v/>
      </c>
      <c r="V92">
        <f>HYPERLINK("https://klasma.github.io/Logging_ARE/klagomål/A 64663-2021.docx", "A 64663-2021")</f>
        <v/>
      </c>
      <c r="W92">
        <f>HYPERLINK("https://klasma.github.io/Logging_ARE/klagomålsmail/A 64663-2021.docx", "A 64663-2021")</f>
        <v/>
      </c>
      <c r="X92">
        <f>HYPERLINK("https://klasma.github.io/Logging_ARE/tillsyn/A 64663-2021.docx", "A 64663-2021")</f>
        <v/>
      </c>
      <c r="Y92">
        <f>HYPERLINK("https://klasma.github.io/Logging_ARE/tillsynsmail/A 64663-2021.docx", "A 64663-2021")</f>
        <v/>
      </c>
    </row>
    <row r="93" ht="15" customHeight="1">
      <c r="A93" t="inlineStr">
        <is>
          <t>A 64668-2021</t>
        </is>
      </c>
      <c r="B93" s="1" t="n">
        <v>44512</v>
      </c>
      <c r="C93" s="1" t="n">
        <v>45190</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 "A 64668-2021")</f>
        <v/>
      </c>
      <c r="T93">
        <f>HYPERLINK("https://klasma.github.io/Logging_ARE/kartor/A 64668-2021.png", "A 64668-2021")</f>
        <v/>
      </c>
      <c r="V93">
        <f>HYPERLINK("https://klasma.github.io/Logging_ARE/klagomål/A 64668-2021.docx", "A 64668-2021")</f>
        <v/>
      </c>
      <c r="W93">
        <f>HYPERLINK("https://klasma.github.io/Logging_ARE/klagomålsmail/A 64668-2021.docx", "A 64668-2021")</f>
        <v/>
      </c>
      <c r="X93">
        <f>HYPERLINK("https://klasma.github.io/Logging_ARE/tillsyn/A 64668-2021.docx", "A 64668-2021")</f>
        <v/>
      </c>
      <c r="Y93">
        <f>HYPERLINK("https://klasma.github.io/Logging_ARE/tillsynsmail/A 64668-2021.docx", "A 64668-2021")</f>
        <v/>
      </c>
    </row>
    <row r="94" ht="15" customHeight="1">
      <c r="A94" t="inlineStr">
        <is>
          <t>A 21006-2022</t>
        </is>
      </c>
      <c r="B94" s="1" t="n">
        <v>44701</v>
      </c>
      <c r="C94" s="1" t="n">
        <v>45190</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 "A 21006-2022")</f>
        <v/>
      </c>
      <c r="T94">
        <f>HYPERLINK("https://klasma.github.io/Logging_ARE/kartor/A 21006-2022.png", "A 21006-2022")</f>
        <v/>
      </c>
      <c r="V94">
        <f>HYPERLINK("https://klasma.github.io/Logging_ARE/klagomål/A 21006-2022.docx", "A 21006-2022")</f>
        <v/>
      </c>
      <c r="W94">
        <f>HYPERLINK("https://klasma.github.io/Logging_ARE/klagomålsmail/A 21006-2022.docx", "A 21006-2022")</f>
        <v/>
      </c>
      <c r="X94">
        <f>HYPERLINK("https://klasma.github.io/Logging_ARE/tillsyn/A 21006-2022.docx", "A 21006-2022")</f>
        <v/>
      </c>
      <c r="Y94">
        <f>HYPERLINK("https://klasma.github.io/Logging_ARE/tillsynsmail/A 21006-2022.docx", "A 21006-2022")</f>
        <v/>
      </c>
    </row>
    <row r="95" ht="15" customHeight="1">
      <c r="A95" t="inlineStr">
        <is>
          <t>A 22231-2022</t>
        </is>
      </c>
      <c r="B95" s="1" t="n">
        <v>44712</v>
      </c>
      <c r="C95" s="1" t="n">
        <v>45190</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 "A 22231-2022")</f>
        <v/>
      </c>
      <c r="T95">
        <f>HYPERLINK("https://klasma.github.io/Logging_ARE/kartor/A 22231-2022.png", "A 22231-2022")</f>
        <v/>
      </c>
      <c r="V95">
        <f>HYPERLINK("https://klasma.github.io/Logging_ARE/klagomål/A 22231-2022.docx", "A 22231-2022")</f>
        <v/>
      </c>
      <c r="W95">
        <f>HYPERLINK("https://klasma.github.io/Logging_ARE/klagomålsmail/A 22231-2022.docx", "A 22231-2022")</f>
        <v/>
      </c>
      <c r="X95">
        <f>HYPERLINK("https://klasma.github.io/Logging_ARE/tillsyn/A 22231-2022.docx", "A 22231-2022")</f>
        <v/>
      </c>
      <c r="Y95">
        <f>HYPERLINK("https://klasma.github.io/Logging_ARE/tillsynsmail/A 22231-2022.docx", "A 22231-2022")</f>
        <v/>
      </c>
    </row>
    <row r="96" ht="15" customHeight="1">
      <c r="A96" t="inlineStr">
        <is>
          <t>A 22974-2022</t>
        </is>
      </c>
      <c r="B96" s="1" t="n">
        <v>44716</v>
      </c>
      <c r="C96" s="1" t="n">
        <v>45190</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 "A 22974-2022")</f>
        <v/>
      </c>
      <c r="T96">
        <f>HYPERLINK("https://klasma.github.io/Logging_ARE/kartor/A 22974-2022.png", "A 22974-2022")</f>
        <v/>
      </c>
      <c r="V96">
        <f>HYPERLINK("https://klasma.github.io/Logging_ARE/klagomål/A 22974-2022.docx", "A 22974-2022")</f>
        <v/>
      </c>
      <c r="W96">
        <f>HYPERLINK("https://klasma.github.io/Logging_ARE/klagomålsmail/A 22974-2022.docx", "A 22974-2022")</f>
        <v/>
      </c>
      <c r="X96">
        <f>HYPERLINK("https://klasma.github.io/Logging_ARE/tillsyn/A 22974-2022.docx", "A 22974-2022")</f>
        <v/>
      </c>
      <c r="Y96">
        <f>HYPERLINK("https://klasma.github.io/Logging_ARE/tillsynsmail/A 22974-2022.docx", "A 22974-2022")</f>
        <v/>
      </c>
    </row>
    <row r="97" ht="15" customHeight="1">
      <c r="A97" t="inlineStr">
        <is>
          <t>A 22973-2022</t>
        </is>
      </c>
      <c r="B97" s="1" t="n">
        <v>44716</v>
      </c>
      <c r="C97" s="1" t="n">
        <v>45190</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 "A 22973-2022")</f>
        <v/>
      </c>
      <c r="T97">
        <f>HYPERLINK("https://klasma.github.io/Logging_ARE/kartor/A 22973-2022.png", "A 22973-2022")</f>
        <v/>
      </c>
      <c r="V97">
        <f>HYPERLINK("https://klasma.github.io/Logging_ARE/klagomål/A 22973-2022.docx", "A 22973-2022")</f>
        <v/>
      </c>
      <c r="W97">
        <f>HYPERLINK("https://klasma.github.io/Logging_ARE/klagomålsmail/A 22973-2022.docx", "A 22973-2022")</f>
        <v/>
      </c>
      <c r="X97">
        <f>HYPERLINK("https://klasma.github.io/Logging_ARE/tillsyn/A 22973-2022.docx", "A 22973-2022")</f>
        <v/>
      </c>
      <c r="Y97">
        <f>HYPERLINK("https://klasma.github.io/Logging_ARE/tillsynsmail/A 22973-2022.docx", "A 22973-2022")</f>
        <v/>
      </c>
    </row>
    <row r="98" ht="15" customHeight="1">
      <c r="A98" t="inlineStr">
        <is>
          <t>A 32207-2022</t>
        </is>
      </c>
      <c r="B98" s="1" t="n">
        <v>44781</v>
      </c>
      <c r="C98" s="1" t="n">
        <v>45190</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 "A 32207-2022")</f>
        <v/>
      </c>
      <c r="T98">
        <f>HYPERLINK("https://klasma.github.io/Logging_ARE/kartor/A 32207-2022.png", "A 32207-2022")</f>
        <v/>
      </c>
      <c r="V98">
        <f>HYPERLINK("https://klasma.github.io/Logging_ARE/klagomål/A 32207-2022.docx", "A 32207-2022")</f>
        <v/>
      </c>
      <c r="W98">
        <f>HYPERLINK("https://klasma.github.io/Logging_ARE/klagomålsmail/A 32207-2022.docx", "A 32207-2022")</f>
        <v/>
      </c>
      <c r="X98">
        <f>HYPERLINK("https://klasma.github.io/Logging_ARE/tillsyn/A 32207-2022.docx", "A 32207-2022")</f>
        <v/>
      </c>
      <c r="Y98">
        <f>HYPERLINK("https://klasma.github.io/Logging_ARE/tillsynsmail/A 32207-2022.docx", "A 32207-2022")</f>
        <v/>
      </c>
    </row>
    <row r="99" ht="15" customHeight="1">
      <c r="A99" t="inlineStr">
        <is>
          <t>A 56472-2022</t>
        </is>
      </c>
      <c r="B99" s="1" t="n">
        <v>44893</v>
      </c>
      <c r="C99" s="1" t="n">
        <v>45190</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 "A 56472-2022")</f>
        <v/>
      </c>
      <c r="T99">
        <f>HYPERLINK("https://klasma.github.io/Logging_ARE/kartor/A 56472-2022.png", "A 56472-2022")</f>
        <v/>
      </c>
      <c r="V99">
        <f>HYPERLINK("https://klasma.github.io/Logging_ARE/klagomål/A 56472-2022.docx", "A 56472-2022")</f>
        <v/>
      </c>
      <c r="W99">
        <f>HYPERLINK("https://klasma.github.io/Logging_ARE/klagomålsmail/A 56472-2022.docx", "A 56472-2022")</f>
        <v/>
      </c>
      <c r="X99">
        <f>HYPERLINK("https://klasma.github.io/Logging_ARE/tillsyn/A 56472-2022.docx", "A 56472-2022")</f>
        <v/>
      </c>
      <c r="Y99">
        <f>HYPERLINK("https://klasma.github.io/Logging_ARE/tillsynsmail/A 56472-2022.docx", "A 56472-2022")</f>
        <v/>
      </c>
    </row>
    <row r="100" ht="15" customHeight="1">
      <c r="A100" t="inlineStr">
        <is>
          <t>A 3152-2023</t>
        </is>
      </c>
      <c r="B100" s="1" t="n">
        <v>44946</v>
      </c>
      <c r="C100" s="1" t="n">
        <v>45190</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 "A 3152-2023")</f>
        <v/>
      </c>
      <c r="T100">
        <f>HYPERLINK("https://klasma.github.io/Logging_ARE/kartor/A 3152-2023.png", "A 3152-2023")</f>
        <v/>
      </c>
      <c r="V100">
        <f>HYPERLINK("https://klasma.github.io/Logging_ARE/klagomål/A 3152-2023.docx", "A 3152-2023")</f>
        <v/>
      </c>
      <c r="W100">
        <f>HYPERLINK("https://klasma.github.io/Logging_ARE/klagomålsmail/A 3152-2023.docx", "A 3152-2023")</f>
        <v/>
      </c>
      <c r="X100">
        <f>HYPERLINK("https://klasma.github.io/Logging_ARE/tillsyn/A 3152-2023.docx", "A 3152-2023")</f>
        <v/>
      </c>
      <c r="Y100">
        <f>HYPERLINK("https://klasma.github.io/Logging_ARE/tillsynsmail/A 3152-2023.docx", "A 3152-2023")</f>
        <v/>
      </c>
    </row>
    <row r="101" ht="15" customHeight="1">
      <c r="A101" t="inlineStr">
        <is>
          <t>A 5418-2023</t>
        </is>
      </c>
      <c r="B101" s="1" t="n">
        <v>44957</v>
      </c>
      <c r="C101" s="1" t="n">
        <v>45190</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 "A 5418-2023")</f>
        <v/>
      </c>
      <c r="T101">
        <f>HYPERLINK("https://klasma.github.io/Logging_ARE/kartor/A 5418-2023.png", "A 5418-2023")</f>
        <v/>
      </c>
      <c r="V101">
        <f>HYPERLINK("https://klasma.github.io/Logging_ARE/klagomål/A 5418-2023.docx", "A 5418-2023")</f>
        <v/>
      </c>
      <c r="W101">
        <f>HYPERLINK("https://klasma.github.io/Logging_ARE/klagomålsmail/A 5418-2023.docx", "A 5418-2023")</f>
        <v/>
      </c>
      <c r="X101">
        <f>HYPERLINK("https://klasma.github.io/Logging_ARE/tillsyn/A 5418-2023.docx", "A 5418-2023")</f>
        <v/>
      </c>
      <c r="Y101">
        <f>HYPERLINK("https://klasma.github.io/Logging_ARE/tillsynsmail/A 5418-2023.docx", "A 5418-2023")</f>
        <v/>
      </c>
    </row>
    <row r="102" ht="15" customHeight="1">
      <c r="A102" t="inlineStr">
        <is>
          <t>A 5531-2023</t>
        </is>
      </c>
      <c r="B102" s="1" t="n">
        <v>44957</v>
      </c>
      <c r="C102" s="1" t="n">
        <v>45190</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 "A 5531-2023")</f>
        <v/>
      </c>
      <c r="T102">
        <f>HYPERLINK("https://klasma.github.io/Logging_ARE/kartor/A 5531-2023.png", "A 5531-2023")</f>
        <v/>
      </c>
      <c r="V102">
        <f>HYPERLINK("https://klasma.github.io/Logging_ARE/klagomål/A 5531-2023.docx", "A 5531-2023")</f>
        <v/>
      </c>
      <c r="W102">
        <f>HYPERLINK("https://klasma.github.io/Logging_ARE/klagomålsmail/A 5531-2023.docx", "A 5531-2023")</f>
        <v/>
      </c>
      <c r="X102">
        <f>HYPERLINK("https://klasma.github.io/Logging_ARE/tillsyn/A 5531-2023.docx", "A 5531-2023")</f>
        <v/>
      </c>
      <c r="Y102">
        <f>HYPERLINK("https://klasma.github.io/Logging_ARE/tillsynsmail/A 5531-2023.docx", "A 5531-2023")</f>
        <v/>
      </c>
    </row>
    <row r="103" ht="15" customHeight="1">
      <c r="A103" t="inlineStr">
        <is>
          <t>A 6108-2023</t>
        </is>
      </c>
      <c r="B103" s="1" t="n">
        <v>44964</v>
      </c>
      <c r="C103" s="1" t="n">
        <v>45190</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 "A 6108-2023")</f>
        <v/>
      </c>
      <c r="T103">
        <f>HYPERLINK("https://klasma.github.io/Logging_ARE/kartor/A 6108-2023.png", "A 6108-2023")</f>
        <v/>
      </c>
      <c r="V103">
        <f>HYPERLINK("https://klasma.github.io/Logging_ARE/klagomål/A 6108-2023.docx", "A 6108-2023")</f>
        <v/>
      </c>
      <c r="W103">
        <f>HYPERLINK("https://klasma.github.io/Logging_ARE/klagomålsmail/A 6108-2023.docx", "A 6108-2023")</f>
        <v/>
      </c>
      <c r="X103">
        <f>HYPERLINK("https://klasma.github.io/Logging_ARE/tillsyn/A 6108-2023.docx", "A 6108-2023")</f>
        <v/>
      </c>
      <c r="Y103">
        <f>HYPERLINK("https://klasma.github.io/Logging_ARE/tillsynsmail/A 6108-2023.docx", "A 6108-2023")</f>
        <v/>
      </c>
    </row>
    <row r="104" ht="15" customHeight="1">
      <c r="A104" t="inlineStr">
        <is>
          <t>A 6107-2023</t>
        </is>
      </c>
      <c r="B104" s="1" t="n">
        <v>44964</v>
      </c>
      <c r="C104" s="1" t="n">
        <v>45190</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 "A 6107-2023")</f>
        <v/>
      </c>
      <c r="T104">
        <f>HYPERLINK("https://klasma.github.io/Logging_ARE/kartor/A 6107-2023.png", "A 6107-2023")</f>
        <v/>
      </c>
      <c r="V104">
        <f>HYPERLINK("https://klasma.github.io/Logging_ARE/klagomål/A 6107-2023.docx", "A 6107-2023")</f>
        <v/>
      </c>
      <c r="W104">
        <f>HYPERLINK("https://klasma.github.io/Logging_ARE/klagomålsmail/A 6107-2023.docx", "A 6107-2023")</f>
        <v/>
      </c>
      <c r="X104">
        <f>HYPERLINK("https://klasma.github.io/Logging_ARE/tillsyn/A 6107-2023.docx", "A 6107-2023")</f>
        <v/>
      </c>
      <c r="Y104">
        <f>HYPERLINK("https://klasma.github.io/Logging_ARE/tillsynsmail/A 6107-2023.docx", "A 6107-2023")</f>
        <v/>
      </c>
    </row>
    <row r="105" ht="15" customHeight="1">
      <c r="A105" t="inlineStr">
        <is>
          <t>A 7170-2023</t>
        </is>
      </c>
      <c r="B105" s="1" t="n">
        <v>44970</v>
      </c>
      <c r="C105" s="1" t="n">
        <v>45190</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 "A 7170-2023")</f>
        <v/>
      </c>
      <c r="T105">
        <f>HYPERLINK("https://klasma.github.io/Logging_ARE/kartor/A 7170-2023.png", "A 7170-2023")</f>
        <v/>
      </c>
      <c r="V105">
        <f>HYPERLINK("https://klasma.github.io/Logging_ARE/klagomål/A 7170-2023.docx", "A 7170-2023")</f>
        <v/>
      </c>
      <c r="W105">
        <f>HYPERLINK("https://klasma.github.io/Logging_ARE/klagomålsmail/A 7170-2023.docx", "A 7170-2023")</f>
        <v/>
      </c>
      <c r="X105">
        <f>HYPERLINK("https://klasma.github.io/Logging_ARE/tillsyn/A 7170-2023.docx", "A 7170-2023")</f>
        <v/>
      </c>
      <c r="Y105">
        <f>HYPERLINK("https://klasma.github.io/Logging_ARE/tillsynsmail/A 7170-2023.docx", "A 7170-2023")</f>
        <v/>
      </c>
    </row>
    <row r="106" ht="15" customHeight="1">
      <c r="A106" t="inlineStr">
        <is>
          <t>A 23706-2023</t>
        </is>
      </c>
      <c r="B106" s="1" t="n">
        <v>45072</v>
      </c>
      <c r="C106" s="1" t="n">
        <v>45190</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 "A 23706-2023")</f>
        <v/>
      </c>
      <c r="T106">
        <f>HYPERLINK("https://klasma.github.io/Logging_ARE/kartor/A 23706-2023.png", "A 23706-2023")</f>
        <v/>
      </c>
      <c r="V106">
        <f>HYPERLINK("https://klasma.github.io/Logging_ARE/klagomål/A 23706-2023.docx", "A 23706-2023")</f>
        <v/>
      </c>
      <c r="W106">
        <f>HYPERLINK("https://klasma.github.io/Logging_ARE/klagomålsmail/A 23706-2023.docx", "A 23706-2023")</f>
        <v/>
      </c>
      <c r="X106">
        <f>HYPERLINK("https://klasma.github.io/Logging_ARE/tillsyn/A 23706-2023.docx", "A 23706-2023")</f>
        <v/>
      </c>
      <c r="Y106">
        <f>HYPERLINK("https://klasma.github.io/Logging_ARE/tillsynsmail/A 23706-2023.docx", "A 23706-2023")</f>
        <v/>
      </c>
    </row>
    <row r="107" ht="15" customHeight="1">
      <c r="A107" t="inlineStr">
        <is>
          <t>A 26098-2023</t>
        </is>
      </c>
      <c r="B107" s="1" t="n">
        <v>45091</v>
      </c>
      <c r="C107" s="1" t="n">
        <v>45190</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 "A 26098-2023")</f>
        <v/>
      </c>
      <c r="T107">
        <f>HYPERLINK("https://klasma.github.io/Logging_ARE/kartor/A 26098-2023.png", "A 26098-2023")</f>
        <v/>
      </c>
      <c r="V107">
        <f>HYPERLINK("https://klasma.github.io/Logging_ARE/klagomål/A 26098-2023.docx", "A 26098-2023")</f>
        <v/>
      </c>
      <c r="W107">
        <f>HYPERLINK("https://klasma.github.io/Logging_ARE/klagomålsmail/A 26098-2023.docx", "A 26098-2023")</f>
        <v/>
      </c>
      <c r="X107">
        <f>HYPERLINK("https://klasma.github.io/Logging_ARE/tillsyn/A 26098-2023.docx", "A 26098-2023")</f>
        <v/>
      </c>
      <c r="Y107">
        <f>HYPERLINK("https://klasma.github.io/Logging_ARE/tillsynsmail/A 26098-2023.docx", "A 26098-2023")</f>
        <v/>
      </c>
    </row>
    <row r="108" ht="15" customHeight="1">
      <c r="A108" t="inlineStr">
        <is>
          <t>A 33947-2018</t>
        </is>
      </c>
      <c r="B108" s="1" t="n">
        <v>43314</v>
      </c>
      <c r="C108" s="1" t="n">
        <v>45190</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 "A 33947-2018")</f>
        <v/>
      </c>
      <c r="T108">
        <f>HYPERLINK("https://klasma.github.io/Logging_ARE/kartor/A 33947-2018.png", "A 33947-2018")</f>
        <v/>
      </c>
      <c r="V108">
        <f>HYPERLINK("https://klasma.github.io/Logging_ARE/klagomål/A 33947-2018.docx", "A 33947-2018")</f>
        <v/>
      </c>
      <c r="W108">
        <f>HYPERLINK("https://klasma.github.io/Logging_ARE/klagomålsmail/A 33947-2018.docx", "A 33947-2018")</f>
        <v/>
      </c>
      <c r="X108">
        <f>HYPERLINK("https://klasma.github.io/Logging_ARE/tillsyn/A 33947-2018.docx", "A 33947-2018")</f>
        <v/>
      </c>
      <c r="Y108">
        <f>HYPERLINK("https://klasma.github.io/Logging_ARE/tillsynsmail/A 33947-2018.docx", "A 33947-2018")</f>
        <v/>
      </c>
    </row>
    <row r="109" ht="15" customHeight="1">
      <c r="A109" t="inlineStr">
        <is>
          <t>A 64479-2018</t>
        </is>
      </c>
      <c r="B109" s="1" t="n">
        <v>43431</v>
      </c>
      <c r="C109" s="1" t="n">
        <v>45190</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 "A 64479-2018")</f>
        <v/>
      </c>
      <c r="T109">
        <f>HYPERLINK("https://klasma.github.io/Logging_ARE/kartor/A 64479-2018.png", "A 64479-2018")</f>
        <v/>
      </c>
      <c r="V109">
        <f>HYPERLINK("https://klasma.github.io/Logging_ARE/klagomål/A 64479-2018.docx", "A 64479-2018")</f>
        <v/>
      </c>
      <c r="W109">
        <f>HYPERLINK("https://klasma.github.io/Logging_ARE/klagomålsmail/A 64479-2018.docx", "A 64479-2018")</f>
        <v/>
      </c>
      <c r="X109">
        <f>HYPERLINK("https://klasma.github.io/Logging_ARE/tillsyn/A 64479-2018.docx", "A 64479-2018")</f>
        <v/>
      </c>
      <c r="Y109">
        <f>HYPERLINK("https://klasma.github.io/Logging_ARE/tillsynsmail/A 64479-2018.docx", "A 64479-2018")</f>
        <v/>
      </c>
    </row>
    <row r="110" ht="15" customHeight="1">
      <c r="A110" t="inlineStr">
        <is>
          <t>A 53603-2019</t>
        </is>
      </c>
      <c r="B110" s="1" t="n">
        <v>43749</v>
      </c>
      <c r="C110" s="1" t="n">
        <v>45190</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 "A 53603-2019")</f>
        <v/>
      </c>
      <c r="T110">
        <f>HYPERLINK("https://klasma.github.io/Logging_ARE/kartor/A 53603-2019.png", "A 53603-2019")</f>
        <v/>
      </c>
      <c r="V110">
        <f>HYPERLINK("https://klasma.github.io/Logging_ARE/klagomål/A 53603-2019.docx", "A 53603-2019")</f>
        <v/>
      </c>
      <c r="W110">
        <f>HYPERLINK("https://klasma.github.io/Logging_ARE/klagomålsmail/A 53603-2019.docx", "A 53603-2019")</f>
        <v/>
      </c>
      <c r="X110">
        <f>HYPERLINK("https://klasma.github.io/Logging_ARE/tillsyn/A 53603-2019.docx", "A 53603-2019")</f>
        <v/>
      </c>
      <c r="Y110">
        <f>HYPERLINK("https://klasma.github.io/Logging_ARE/tillsynsmail/A 53603-2019.docx", "A 53603-2019")</f>
        <v/>
      </c>
    </row>
    <row r="111" ht="15" customHeight="1">
      <c r="A111" t="inlineStr">
        <is>
          <t>A 59825-2019</t>
        </is>
      </c>
      <c r="B111" s="1" t="n">
        <v>43774</v>
      </c>
      <c r="C111" s="1" t="n">
        <v>45190</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 "A 59825-2019")</f>
        <v/>
      </c>
      <c r="T111">
        <f>HYPERLINK("https://klasma.github.io/Logging_ARE/kartor/A 59825-2019.png", "A 59825-2019")</f>
        <v/>
      </c>
      <c r="V111">
        <f>HYPERLINK("https://klasma.github.io/Logging_ARE/klagomål/A 59825-2019.docx", "A 59825-2019")</f>
        <v/>
      </c>
      <c r="W111">
        <f>HYPERLINK("https://klasma.github.io/Logging_ARE/klagomålsmail/A 59825-2019.docx", "A 59825-2019")</f>
        <v/>
      </c>
      <c r="X111">
        <f>HYPERLINK("https://klasma.github.io/Logging_ARE/tillsyn/A 59825-2019.docx", "A 59825-2019")</f>
        <v/>
      </c>
      <c r="Y111">
        <f>HYPERLINK("https://klasma.github.io/Logging_ARE/tillsynsmail/A 59825-2019.docx", "A 59825-2019")</f>
        <v/>
      </c>
    </row>
    <row r="112" ht="15" customHeight="1">
      <c r="A112" t="inlineStr">
        <is>
          <t>A 29084-2020</t>
        </is>
      </c>
      <c r="B112" s="1" t="n">
        <v>44002</v>
      </c>
      <c r="C112" s="1" t="n">
        <v>45190</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 "A 29084-2020")</f>
        <v/>
      </c>
      <c r="T112">
        <f>HYPERLINK("https://klasma.github.io/Logging_ARE/kartor/A 29084-2020.png", "A 29084-2020")</f>
        <v/>
      </c>
      <c r="V112">
        <f>HYPERLINK("https://klasma.github.io/Logging_ARE/klagomål/A 29084-2020.docx", "A 29084-2020")</f>
        <v/>
      </c>
      <c r="W112">
        <f>HYPERLINK("https://klasma.github.io/Logging_ARE/klagomålsmail/A 29084-2020.docx", "A 29084-2020")</f>
        <v/>
      </c>
      <c r="X112">
        <f>HYPERLINK("https://klasma.github.io/Logging_ARE/tillsyn/A 29084-2020.docx", "A 29084-2020")</f>
        <v/>
      </c>
      <c r="Y112">
        <f>HYPERLINK("https://klasma.github.io/Logging_ARE/tillsynsmail/A 29084-2020.docx", "A 29084-2020")</f>
        <v/>
      </c>
    </row>
    <row r="113" ht="15" customHeight="1">
      <c r="A113" t="inlineStr">
        <is>
          <t>A 46959-2020</t>
        </is>
      </c>
      <c r="B113" s="1" t="n">
        <v>44090</v>
      </c>
      <c r="C113" s="1" t="n">
        <v>45190</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 "A 46959-2020")</f>
        <v/>
      </c>
      <c r="T113">
        <f>HYPERLINK("https://klasma.github.io/Logging_ARE/kartor/A 46959-2020.png", "A 46959-2020")</f>
        <v/>
      </c>
      <c r="V113">
        <f>HYPERLINK("https://klasma.github.io/Logging_ARE/klagomål/A 46959-2020.docx", "A 46959-2020")</f>
        <v/>
      </c>
      <c r="W113">
        <f>HYPERLINK("https://klasma.github.io/Logging_ARE/klagomålsmail/A 46959-2020.docx", "A 46959-2020")</f>
        <v/>
      </c>
      <c r="X113">
        <f>HYPERLINK("https://klasma.github.io/Logging_ARE/tillsyn/A 46959-2020.docx", "A 46959-2020")</f>
        <v/>
      </c>
      <c r="Y113">
        <f>HYPERLINK("https://klasma.github.io/Logging_ARE/tillsynsmail/A 46959-2020.docx", "A 46959-2020")</f>
        <v/>
      </c>
    </row>
    <row r="114" ht="15" customHeight="1">
      <c r="A114" t="inlineStr">
        <is>
          <t>A 46966-2020</t>
        </is>
      </c>
      <c r="B114" s="1" t="n">
        <v>44090</v>
      </c>
      <c r="C114" s="1" t="n">
        <v>45190</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 "A 46966-2020")</f>
        <v/>
      </c>
      <c r="T114">
        <f>HYPERLINK("https://klasma.github.io/Logging_ARE/kartor/A 46966-2020.png", "A 46966-2020")</f>
        <v/>
      </c>
      <c r="V114">
        <f>HYPERLINK("https://klasma.github.io/Logging_ARE/klagomål/A 46966-2020.docx", "A 46966-2020")</f>
        <v/>
      </c>
      <c r="W114">
        <f>HYPERLINK("https://klasma.github.io/Logging_ARE/klagomålsmail/A 46966-2020.docx", "A 46966-2020")</f>
        <v/>
      </c>
      <c r="X114">
        <f>HYPERLINK("https://klasma.github.io/Logging_ARE/tillsyn/A 46966-2020.docx", "A 46966-2020")</f>
        <v/>
      </c>
      <c r="Y114">
        <f>HYPERLINK("https://klasma.github.io/Logging_ARE/tillsynsmail/A 46966-2020.docx", "A 46966-2020")</f>
        <v/>
      </c>
    </row>
    <row r="115" ht="15" customHeight="1">
      <c r="A115" t="inlineStr">
        <is>
          <t>A 52542-2020</t>
        </is>
      </c>
      <c r="B115" s="1" t="n">
        <v>44116</v>
      </c>
      <c r="C115" s="1" t="n">
        <v>45190</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 "A 52542-2020")</f>
        <v/>
      </c>
      <c r="T115">
        <f>HYPERLINK("https://klasma.github.io/Logging_ARE/kartor/A 52542-2020.png", "A 52542-2020")</f>
        <v/>
      </c>
      <c r="V115">
        <f>HYPERLINK("https://klasma.github.io/Logging_ARE/klagomål/A 52542-2020.docx", "A 52542-2020")</f>
        <v/>
      </c>
      <c r="W115">
        <f>HYPERLINK("https://klasma.github.io/Logging_ARE/klagomålsmail/A 52542-2020.docx", "A 52542-2020")</f>
        <v/>
      </c>
      <c r="X115">
        <f>HYPERLINK("https://klasma.github.io/Logging_ARE/tillsyn/A 52542-2020.docx", "A 52542-2020")</f>
        <v/>
      </c>
      <c r="Y115">
        <f>HYPERLINK("https://klasma.github.io/Logging_ARE/tillsynsmail/A 52542-2020.docx", "A 52542-2020")</f>
        <v/>
      </c>
    </row>
    <row r="116" ht="15" customHeight="1">
      <c r="A116" t="inlineStr">
        <is>
          <t>A 52095-2020</t>
        </is>
      </c>
      <c r="B116" s="1" t="n">
        <v>44117</v>
      </c>
      <c r="C116" s="1" t="n">
        <v>45190</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 "A 52095-2020")</f>
        <v/>
      </c>
      <c r="T116">
        <f>HYPERLINK("https://klasma.github.io/Logging_ARE/kartor/A 52095-2020.png", "A 52095-2020")</f>
        <v/>
      </c>
      <c r="V116">
        <f>HYPERLINK("https://klasma.github.io/Logging_ARE/klagomål/A 52095-2020.docx", "A 52095-2020")</f>
        <v/>
      </c>
      <c r="W116">
        <f>HYPERLINK("https://klasma.github.io/Logging_ARE/klagomålsmail/A 52095-2020.docx", "A 52095-2020")</f>
        <v/>
      </c>
      <c r="X116">
        <f>HYPERLINK("https://klasma.github.io/Logging_ARE/tillsyn/A 52095-2020.docx", "A 52095-2020")</f>
        <v/>
      </c>
      <c r="Y116">
        <f>HYPERLINK("https://klasma.github.io/Logging_ARE/tillsynsmail/A 52095-2020.docx", "A 52095-2020")</f>
        <v/>
      </c>
    </row>
    <row r="117" ht="15" customHeight="1">
      <c r="A117" t="inlineStr">
        <is>
          <t>A 53598-2020</t>
        </is>
      </c>
      <c r="B117" s="1" t="n">
        <v>44124</v>
      </c>
      <c r="C117" s="1" t="n">
        <v>45190</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 "A 53598-2020")</f>
        <v/>
      </c>
      <c r="T117">
        <f>HYPERLINK("https://klasma.github.io/Logging_ARE/kartor/A 53598-2020.png", "A 53598-2020")</f>
        <v/>
      </c>
      <c r="V117">
        <f>HYPERLINK("https://klasma.github.io/Logging_ARE/klagomål/A 53598-2020.docx", "A 53598-2020")</f>
        <v/>
      </c>
      <c r="W117">
        <f>HYPERLINK("https://klasma.github.io/Logging_ARE/klagomålsmail/A 53598-2020.docx", "A 53598-2020")</f>
        <v/>
      </c>
      <c r="X117">
        <f>HYPERLINK("https://klasma.github.io/Logging_ARE/tillsyn/A 53598-2020.docx", "A 53598-2020")</f>
        <v/>
      </c>
      <c r="Y117">
        <f>HYPERLINK("https://klasma.github.io/Logging_ARE/tillsynsmail/A 53598-2020.docx", "A 53598-2020")</f>
        <v/>
      </c>
    </row>
    <row r="118" ht="15" customHeight="1">
      <c r="A118" t="inlineStr">
        <is>
          <t>A 65517-2020</t>
        </is>
      </c>
      <c r="B118" s="1" t="n">
        <v>44173</v>
      </c>
      <c r="C118" s="1" t="n">
        <v>45190</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 "A 65517-2020")</f>
        <v/>
      </c>
      <c r="T118">
        <f>HYPERLINK("https://klasma.github.io/Logging_ARE/kartor/A 65517-2020.png", "A 65517-2020")</f>
        <v/>
      </c>
      <c r="V118">
        <f>HYPERLINK("https://klasma.github.io/Logging_ARE/klagomål/A 65517-2020.docx", "A 65517-2020")</f>
        <v/>
      </c>
      <c r="W118">
        <f>HYPERLINK("https://klasma.github.io/Logging_ARE/klagomålsmail/A 65517-2020.docx", "A 65517-2020")</f>
        <v/>
      </c>
      <c r="X118">
        <f>HYPERLINK("https://klasma.github.io/Logging_ARE/tillsyn/A 65517-2020.docx", "A 65517-2020")</f>
        <v/>
      </c>
      <c r="Y118">
        <f>HYPERLINK("https://klasma.github.io/Logging_ARE/tillsynsmail/A 65517-2020.docx", "A 65517-2020")</f>
        <v/>
      </c>
    </row>
    <row r="119" ht="15" customHeight="1">
      <c r="A119" t="inlineStr">
        <is>
          <t>A 65446-2020</t>
        </is>
      </c>
      <c r="B119" s="1" t="n">
        <v>44173</v>
      </c>
      <c r="C119" s="1" t="n">
        <v>45190</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 "A 65446-2020")</f>
        <v/>
      </c>
      <c r="T119">
        <f>HYPERLINK("https://klasma.github.io/Logging_ARE/kartor/A 65446-2020.png", "A 65446-2020")</f>
        <v/>
      </c>
      <c r="V119">
        <f>HYPERLINK("https://klasma.github.io/Logging_ARE/klagomål/A 65446-2020.docx", "A 65446-2020")</f>
        <v/>
      </c>
      <c r="W119">
        <f>HYPERLINK("https://klasma.github.io/Logging_ARE/klagomålsmail/A 65446-2020.docx", "A 65446-2020")</f>
        <v/>
      </c>
      <c r="X119">
        <f>HYPERLINK("https://klasma.github.io/Logging_ARE/tillsyn/A 65446-2020.docx", "A 65446-2020")</f>
        <v/>
      </c>
      <c r="Y119">
        <f>HYPERLINK("https://klasma.github.io/Logging_ARE/tillsynsmail/A 65446-2020.docx", "A 65446-2020")</f>
        <v/>
      </c>
    </row>
    <row r="120" ht="15" customHeight="1">
      <c r="A120" t="inlineStr">
        <is>
          <t>A 11781-2021</t>
        </is>
      </c>
      <c r="B120" s="1" t="n">
        <v>44265</v>
      </c>
      <c r="C120" s="1" t="n">
        <v>45190</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 "A 11781-2021")</f>
        <v/>
      </c>
      <c r="T120">
        <f>HYPERLINK("https://klasma.github.io/Logging_ARE/kartor/A 11781-2021.png", "A 11781-2021")</f>
        <v/>
      </c>
      <c r="V120">
        <f>HYPERLINK("https://klasma.github.io/Logging_ARE/klagomål/A 11781-2021.docx", "A 11781-2021")</f>
        <v/>
      </c>
      <c r="W120">
        <f>HYPERLINK("https://klasma.github.io/Logging_ARE/klagomålsmail/A 11781-2021.docx", "A 11781-2021")</f>
        <v/>
      </c>
      <c r="X120">
        <f>HYPERLINK("https://klasma.github.io/Logging_ARE/tillsyn/A 11781-2021.docx", "A 11781-2021")</f>
        <v/>
      </c>
      <c r="Y120">
        <f>HYPERLINK("https://klasma.github.io/Logging_ARE/tillsynsmail/A 11781-2021.docx", "A 11781-2021")</f>
        <v/>
      </c>
    </row>
    <row r="121" ht="15" customHeight="1">
      <c r="A121" t="inlineStr">
        <is>
          <t>A 11767-2021</t>
        </is>
      </c>
      <c r="B121" s="1" t="n">
        <v>44265</v>
      </c>
      <c r="C121" s="1" t="n">
        <v>45190</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 "A 11767-2021")</f>
        <v/>
      </c>
      <c r="T121">
        <f>HYPERLINK("https://klasma.github.io/Logging_ARE/kartor/A 11767-2021.png", "A 11767-2021")</f>
        <v/>
      </c>
      <c r="V121">
        <f>HYPERLINK("https://klasma.github.io/Logging_ARE/klagomål/A 11767-2021.docx", "A 11767-2021")</f>
        <v/>
      </c>
      <c r="W121">
        <f>HYPERLINK("https://klasma.github.io/Logging_ARE/klagomålsmail/A 11767-2021.docx", "A 11767-2021")</f>
        <v/>
      </c>
      <c r="X121">
        <f>HYPERLINK("https://klasma.github.io/Logging_ARE/tillsyn/A 11767-2021.docx", "A 11767-2021")</f>
        <v/>
      </c>
      <c r="Y121">
        <f>HYPERLINK("https://klasma.github.io/Logging_ARE/tillsynsmail/A 11767-2021.docx", "A 11767-2021")</f>
        <v/>
      </c>
    </row>
    <row r="122" ht="15" customHeight="1">
      <c r="A122" t="inlineStr">
        <is>
          <t>A 12970-2021</t>
        </is>
      </c>
      <c r="B122" s="1" t="n">
        <v>44271</v>
      </c>
      <c r="C122" s="1" t="n">
        <v>45190</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 "A 12970-2021")</f>
        <v/>
      </c>
      <c r="T122">
        <f>HYPERLINK("https://klasma.github.io/Logging_ARE/kartor/A 12970-2021.png", "A 12970-2021")</f>
        <v/>
      </c>
      <c r="V122">
        <f>HYPERLINK("https://klasma.github.io/Logging_ARE/klagomål/A 12970-2021.docx", "A 12970-2021")</f>
        <v/>
      </c>
      <c r="W122">
        <f>HYPERLINK("https://klasma.github.io/Logging_ARE/klagomålsmail/A 12970-2021.docx", "A 12970-2021")</f>
        <v/>
      </c>
      <c r="X122">
        <f>HYPERLINK("https://klasma.github.io/Logging_ARE/tillsyn/A 12970-2021.docx", "A 12970-2021")</f>
        <v/>
      </c>
      <c r="Y122">
        <f>HYPERLINK("https://klasma.github.io/Logging_ARE/tillsynsmail/A 12970-2021.docx", "A 12970-2021")</f>
        <v/>
      </c>
    </row>
    <row r="123" ht="15" customHeight="1">
      <c r="A123" t="inlineStr">
        <is>
          <t>A 18543-2021</t>
        </is>
      </c>
      <c r="B123" s="1" t="n">
        <v>44306</v>
      </c>
      <c r="C123" s="1" t="n">
        <v>45190</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 "A 18543-2021")</f>
        <v/>
      </c>
      <c r="T123">
        <f>HYPERLINK("https://klasma.github.io/Logging_ARE/kartor/A 18543-2021.png", "A 18543-2021")</f>
        <v/>
      </c>
      <c r="V123">
        <f>HYPERLINK("https://klasma.github.io/Logging_ARE/klagomål/A 18543-2021.docx", "A 18543-2021")</f>
        <v/>
      </c>
      <c r="W123">
        <f>HYPERLINK("https://klasma.github.io/Logging_ARE/klagomålsmail/A 18543-2021.docx", "A 18543-2021")</f>
        <v/>
      </c>
      <c r="X123">
        <f>HYPERLINK("https://klasma.github.io/Logging_ARE/tillsyn/A 18543-2021.docx", "A 18543-2021")</f>
        <v/>
      </c>
      <c r="Y123">
        <f>HYPERLINK("https://klasma.github.io/Logging_ARE/tillsynsmail/A 18543-2021.docx", "A 18543-2021")</f>
        <v/>
      </c>
    </row>
    <row r="124" ht="15" customHeight="1">
      <c r="A124" t="inlineStr">
        <is>
          <t>A 23556-2021</t>
        </is>
      </c>
      <c r="B124" s="1" t="n">
        <v>44334</v>
      </c>
      <c r="C124" s="1" t="n">
        <v>45190</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 "A 23556-2021")</f>
        <v/>
      </c>
      <c r="T124">
        <f>HYPERLINK("https://klasma.github.io/Logging_ARE/kartor/A 23556-2021.png", "A 23556-2021")</f>
        <v/>
      </c>
      <c r="V124">
        <f>HYPERLINK("https://klasma.github.io/Logging_ARE/klagomål/A 23556-2021.docx", "A 23556-2021")</f>
        <v/>
      </c>
      <c r="W124">
        <f>HYPERLINK("https://klasma.github.io/Logging_ARE/klagomålsmail/A 23556-2021.docx", "A 23556-2021")</f>
        <v/>
      </c>
      <c r="X124">
        <f>HYPERLINK("https://klasma.github.io/Logging_ARE/tillsyn/A 23556-2021.docx", "A 23556-2021")</f>
        <v/>
      </c>
      <c r="Y124">
        <f>HYPERLINK("https://klasma.github.io/Logging_ARE/tillsynsmail/A 23556-2021.docx", "A 23556-2021")</f>
        <v/>
      </c>
    </row>
    <row r="125" ht="15" customHeight="1">
      <c r="A125" t="inlineStr">
        <is>
          <t>A 37082-2021</t>
        </is>
      </c>
      <c r="B125" s="1" t="n">
        <v>44395</v>
      </c>
      <c r="C125" s="1" t="n">
        <v>45190</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 "A 37082-2021")</f>
        <v/>
      </c>
      <c r="T125">
        <f>HYPERLINK("https://klasma.github.io/Logging_ARE/kartor/A 37082-2021.png", "A 37082-2021")</f>
        <v/>
      </c>
      <c r="V125">
        <f>HYPERLINK("https://klasma.github.io/Logging_ARE/klagomål/A 37082-2021.docx", "A 37082-2021")</f>
        <v/>
      </c>
      <c r="W125">
        <f>HYPERLINK("https://klasma.github.io/Logging_ARE/klagomålsmail/A 37082-2021.docx", "A 37082-2021")</f>
        <v/>
      </c>
      <c r="X125">
        <f>HYPERLINK("https://klasma.github.io/Logging_ARE/tillsyn/A 37082-2021.docx", "A 37082-2021")</f>
        <v/>
      </c>
      <c r="Y125">
        <f>HYPERLINK("https://klasma.github.io/Logging_ARE/tillsynsmail/A 37082-2021.docx", "A 37082-2021")</f>
        <v/>
      </c>
    </row>
    <row r="126" ht="15" customHeight="1">
      <c r="A126" t="inlineStr">
        <is>
          <t>A 56193-2021</t>
        </is>
      </c>
      <c r="B126" s="1" t="n">
        <v>44477</v>
      </c>
      <c r="C126" s="1" t="n">
        <v>45190</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 "A 56193-2021")</f>
        <v/>
      </c>
      <c r="T126">
        <f>HYPERLINK("https://klasma.github.io/Logging_ARE/kartor/A 56193-2021.png", "A 56193-2021")</f>
        <v/>
      </c>
      <c r="V126">
        <f>HYPERLINK("https://klasma.github.io/Logging_ARE/klagomål/A 56193-2021.docx", "A 56193-2021")</f>
        <v/>
      </c>
      <c r="W126">
        <f>HYPERLINK("https://klasma.github.io/Logging_ARE/klagomålsmail/A 56193-2021.docx", "A 56193-2021")</f>
        <v/>
      </c>
      <c r="X126">
        <f>HYPERLINK("https://klasma.github.io/Logging_ARE/tillsyn/A 56193-2021.docx", "A 56193-2021")</f>
        <v/>
      </c>
      <c r="Y126">
        <f>HYPERLINK("https://klasma.github.io/Logging_ARE/tillsynsmail/A 56193-2021.docx", "A 56193-2021")</f>
        <v/>
      </c>
    </row>
    <row r="127" ht="15" customHeight="1">
      <c r="A127" t="inlineStr">
        <is>
          <t>A 58239-2021</t>
        </is>
      </c>
      <c r="B127" s="1" t="n">
        <v>44487</v>
      </c>
      <c r="C127" s="1" t="n">
        <v>45190</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 "A 58239-2021")</f>
        <v/>
      </c>
      <c r="T127">
        <f>HYPERLINK("https://klasma.github.io/Logging_ARE/kartor/A 58239-2021.png", "A 58239-2021")</f>
        <v/>
      </c>
      <c r="V127">
        <f>HYPERLINK("https://klasma.github.io/Logging_ARE/klagomål/A 58239-2021.docx", "A 58239-2021")</f>
        <v/>
      </c>
      <c r="W127">
        <f>HYPERLINK("https://klasma.github.io/Logging_ARE/klagomålsmail/A 58239-2021.docx", "A 58239-2021")</f>
        <v/>
      </c>
      <c r="X127">
        <f>HYPERLINK("https://klasma.github.io/Logging_ARE/tillsyn/A 58239-2021.docx", "A 58239-2021")</f>
        <v/>
      </c>
      <c r="Y127">
        <f>HYPERLINK("https://klasma.github.io/Logging_ARE/tillsynsmail/A 58239-2021.docx", "A 58239-2021")</f>
        <v/>
      </c>
    </row>
    <row r="128" ht="15" customHeight="1">
      <c r="A128" t="inlineStr">
        <is>
          <t>A 58117-2021</t>
        </is>
      </c>
      <c r="B128" s="1" t="n">
        <v>44487</v>
      </c>
      <c r="C128" s="1" t="n">
        <v>45190</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 "A 58117-2021")</f>
        <v/>
      </c>
      <c r="T128">
        <f>HYPERLINK("https://klasma.github.io/Logging_ARE/kartor/A 58117-2021.png", "A 58117-2021")</f>
        <v/>
      </c>
      <c r="V128">
        <f>HYPERLINK("https://klasma.github.io/Logging_ARE/klagomål/A 58117-2021.docx", "A 58117-2021")</f>
        <v/>
      </c>
      <c r="W128">
        <f>HYPERLINK("https://klasma.github.io/Logging_ARE/klagomålsmail/A 58117-2021.docx", "A 58117-2021")</f>
        <v/>
      </c>
      <c r="X128">
        <f>HYPERLINK("https://klasma.github.io/Logging_ARE/tillsyn/A 58117-2021.docx", "A 58117-2021")</f>
        <v/>
      </c>
      <c r="Y128">
        <f>HYPERLINK("https://klasma.github.io/Logging_ARE/tillsynsmail/A 58117-2021.docx", "A 58117-2021")</f>
        <v/>
      </c>
    </row>
    <row r="129" ht="15" customHeight="1">
      <c r="A129" t="inlineStr">
        <is>
          <t>A 58226-2021</t>
        </is>
      </c>
      <c r="B129" s="1" t="n">
        <v>44487</v>
      </c>
      <c r="C129" s="1" t="n">
        <v>45190</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 "A 58226-2021")</f>
        <v/>
      </c>
      <c r="T129">
        <f>HYPERLINK("https://klasma.github.io/Logging_ARE/kartor/A 58226-2021.png", "A 58226-2021")</f>
        <v/>
      </c>
      <c r="V129">
        <f>HYPERLINK("https://klasma.github.io/Logging_ARE/klagomål/A 58226-2021.docx", "A 58226-2021")</f>
        <v/>
      </c>
      <c r="W129">
        <f>HYPERLINK("https://klasma.github.io/Logging_ARE/klagomålsmail/A 58226-2021.docx", "A 58226-2021")</f>
        <v/>
      </c>
      <c r="X129">
        <f>HYPERLINK("https://klasma.github.io/Logging_ARE/tillsyn/A 58226-2021.docx", "A 58226-2021")</f>
        <v/>
      </c>
      <c r="Y129">
        <f>HYPERLINK("https://klasma.github.io/Logging_ARE/tillsynsmail/A 58226-2021.docx", "A 58226-2021")</f>
        <v/>
      </c>
    </row>
    <row r="130" ht="15" customHeight="1">
      <c r="A130" t="inlineStr">
        <is>
          <t>A 62188-2021</t>
        </is>
      </c>
      <c r="B130" s="1" t="n">
        <v>44502</v>
      </c>
      <c r="C130" s="1" t="n">
        <v>45190</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 "A 62188-2021")</f>
        <v/>
      </c>
      <c r="T130">
        <f>HYPERLINK("https://klasma.github.io/Logging_ARE/kartor/A 62188-2021.png", "A 62188-2021")</f>
        <v/>
      </c>
      <c r="V130">
        <f>HYPERLINK("https://klasma.github.io/Logging_ARE/klagomål/A 62188-2021.docx", "A 62188-2021")</f>
        <v/>
      </c>
      <c r="W130">
        <f>HYPERLINK("https://klasma.github.io/Logging_ARE/klagomålsmail/A 62188-2021.docx", "A 62188-2021")</f>
        <v/>
      </c>
      <c r="X130">
        <f>HYPERLINK("https://klasma.github.io/Logging_ARE/tillsyn/A 62188-2021.docx", "A 62188-2021")</f>
        <v/>
      </c>
      <c r="Y130">
        <f>HYPERLINK("https://klasma.github.io/Logging_ARE/tillsynsmail/A 62188-2021.docx", "A 62188-2021")</f>
        <v/>
      </c>
    </row>
    <row r="131" ht="15" customHeight="1">
      <c r="A131" t="inlineStr">
        <is>
          <t>A 63975-2021</t>
        </is>
      </c>
      <c r="B131" s="1" t="n">
        <v>44509</v>
      </c>
      <c r="C131" s="1" t="n">
        <v>45190</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 "A 63975-2021")</f>
        <v/>
      </c>
      <c r="T131">
        <f>HYPERLINK("https://klasma.github.io/Logging_ARE/kartor/A 63975-2021.png", "A 63975-2021")</f>
        <v/>
      </c>
      <c r="V131">
        <f>HYPERLINK("https://klasma.github.io/Logging_ARE/klagomål/A 63975-2021.docx", "A 63975-2021")</f>
        <v/>
      </c>
      <c r="W131">
        <f>HYPERLINK("https://klasma.github.io/Logging_ARE/klagomålsmail/A 63975-2021.docx", "A 63975-2021")</f>
        <v/>
      </c>
      <c r="X131">
        <f>HYPERLINK("https://klasma.github.io/Logging_ARE/tillsyn/A 63975-2021.docx", "A 63975-2021")</f>
        <v/>
      </c>
      <c r="Y131">
        <f>HYPERLINK("https://klasma.github.io/Logging_ARE/tillsynsmail/A 63975-2021.docx", "A 63975-2021")</f>
        <v/>
      </c>
    </row>
    <row r="132" ht="15" customHeight="1">
      <c r="A132" t="inlineStr">
        <is>
          <t>A 74392-2021</t>
        </is>
      </c>
      <c r="B132" s="1" t="n">
        <v>44559</v>
      </c>
      <c r="C132" s="1" t="n">
        <v>45190</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 "A 74392-2021")</f>
        <v/>
      </c>
      <c r="T132">
        <f>HYPERLINK("https://klasma.github.io/Logging_ARE/kartor/A 74392-2021.png", "A 74392-2021")</f>
        <v/>
      </c>
      <c r="V132">
        <f>HYPERLINK("https://klasma.github.io/Logging_ARE/klagomål/A 74392-2021.docx", "A 74392-2021")</f>
        <v/>
      </c>
      <c r="W132">
        <f>HYPERLINK("https://klasma.github.io/Logging_ARE/klagomålsmail/A 74392-2021.docx", "A 74392-2021")</f>
        <v/>
      </c>
      <c r="X132">
        <f>HYPERLINK("https://klasma.github.io/Logging_ARE/tillsyn/A 74392-2021.docx", "A 74392-2021")</f>
        <v/>
      </c>
      <c r="Y132">
        <f>HYPERLINK("https://klasma.github.io/Logging_ARE/tillsynsmail/A 74392-2021.docx", "A 74392-2021")</f>
        <v/>
      </c>
    </row>
    <row r="133" ht="15" customHeight="1">
      <c r="A133" t="inlineStr">
        <is>
          <t>A 12242-2022</t>
        </is>
      </c>
      <c r="B133" s="1" t="n">
        <v>44637</v>
      </c>
      <c r="C133" s="1" t="n">
        <v>45190</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 "A 12242-2022")</f>
        <v/>
      </c>
      <c r="T133">
        <f>HYPERLINK("https://klasma.github.io/Logging_ARE/kartor/A 12242-2022.png", "A 12242-2022")</f>
        <v/>
      </c>
      <c r="V133">
        <f>HYPERLINK("https://klasma.github.io/Logging_ARE/klagomål/A 12242-2022.docx", "A 12242-2022")</f>
        <v/>
      </c>
      <c r="W133">
        <f>HYPERLINK("https://klasma.github.io/Logging_ARE/klagomålsmail/A 12242-2022.docx", "A 12242-2022")</f>
        <v/>
      </c>
      <c r="X133">
        <f>HYPERLINK("https://klasma.github.io/Logging_ARE/tillsyn/A 12242-2022.docx", "A 12242-2022")</f>
        <v/>
      </c>
      <c r="Y133">
        <f>HYPERLINK("https://klasma.github.io/Logging_ARE/tillsynsmail/A 12242-2022.docx", "A 12242-2022")</f>
        <v/>
      </c>
    </row>
    <row r="134" ht="15" customHeight="1">
      <c r="A134" t="inlineStr">
        <is>
          <t>A 17692-2022</t>
        </is>
      </c>
      <c r="B134" s="1" t="n">
        <v>44680</v>
      </c>
      <c r="C134" s="1" t="n">
        <v>45190</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 "A 17692-2022")</f>
        <v/>
      </c>
      <c r="T134">
        <f>HYPERLINK("https://klasma.github.io/Logging_ARE/kartor/A 17692-2022.png", "A 17692-2022")</f>
        <v/>
      </c>
      <c r="V134">
        <f>HYPERLINK("https://klasma.github.io/Logging_ARE/klagomål/A 17692-2022.docx", "A 17692-2022")</f>
        <v/>
      </c>
      <c r="W134">
        <f>HYPERLINK("https://klasma.github.io/Logging_ARE/klagomålsmail/A 17692-2022.docx", "A 17692-2022")</f>
        <v/>
      </c>
      <c r="X134">
        <f>HYPERLINK("https://klasma.github.io/Logging_ARE/tillsyn/A 17692-2022.docx", "A 17692-2022")</f>
        <v/>
      </c>
      <c r="Y134">
        <f>HYPERLINK("https://klasma.github.io/Logging_ARE/tillsynsmail/A 17692-2022.docx", "A 17692-2022")</f>
        <v/>
      </c>
    </row>
    <row r="135" ht="15" customHeight="1">
      <c r="A135" t="inlineStr">
        <is>
          <t>A 18851-2022</t>
        </is>
      </c>
      <c r="B135" s="1" t="n">
        <v>44690</v>
      </c>
      <c r="C135" s="1" t="n">
        <v>45190</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 "A 18851-2022")</f>
        <v/>
      </c>
      <c r="T135">
        <f>HYPERLINK("https://klasma.github.io/Logging_ARE/kartor/A 18851-2022.png", "A 18851-2022")</f>
        <v/>
      </c>
      <c r="V135">
        <f>HYPERLINK("https://klasma.github.io/Logging_ARE/klagomål/A 18851-2022.docx", "A 18851-2022")</f>
        <v/>
      </c>
      <c r="W135">
        <f>HYPERLINK("https://klasma.github.io/Logging_ARE/klagomålsmail/A 18851-2022.docx", "A 18851-2022")</f>
        <v/>
      </c>
      <c r="X135">
        <f>HYPERLINK("https://klasma.github.io/Logging_ARE/tillsyn/A 18851-2022.docx", "A 18851-2022")</f>
        <v/>
      </c>
      <c r="Y135">
        <f>HYPERLINK("https://klasma.github.io/Logging_ARE/tillsynsmail/A 18851-2022.docx", "A 18851-2022")</f>
        <v/>
      </c>
    </row>
    <row r="136" ht="15" customHeight="1">
      <c r="A136" t="inlineStr">
        <is>
          <t>A 32216-2022</t>
        </is>
      </c>
      <c r="B136" s="1" t="n">
        <v>44781</v>
      </c>
      <c r="C136" s="1" t="n">
        <v>45190</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 "A 32216-2022")</f>
        <v/>
      </c>
      <c r="T136">
        <f>HYPERLINK("https://klasma.github.io/Logging_ARE/kartor/A 32216-2022.png", "A 32216-2022")</f>
        <v/>
      </c>
      <c r="V136">
        <f>HYPERLINK("https://klasma.github.io/Logging_ARE/klagomål/A 32216-2022.docx", "A 32216-2022")</f>
        <v/>
      </c>
      <c r="W136">
        <f>HYPERLINK("https://klasma.github.io/Logging_ARE/klagomålsmail/A 32216-2022.docx", "A 32216-2022")</f>
        <v/>
      </c>
      <c r="X136">
        <f>HYPERLINK("https://klasma.github.io/Logging_ARE/tillsyn/A 32216-2022.docx", "A 32216-2022")</f>
        <v/>
      </c>
      <c r="Y136">
        <f>HYPERLINK("https://klasma.github.io/Logging_ARE/tillsynsmail/A 32216-2022.docx", "A 32216-2022")</f>
        <v/>
      </c>
    </row>
    <row r="137" ht="15" customHeight="1">
      <c r="A137" t="inlineStr">
        <is>
          <t>A 55805-2022</t>
        </is>
      </c>
      <c r="B137" s="1" t="n">
        <v>44888</v>
      </c>
      <c r="C137" s="1" t="n">
        <v>45190</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 "A 55805-2022")</f>
        <v/>
      </c>
      <c r="T137">
        <f>HYPERLINK("https://klasma.github.io/Logging_ARE/kartor/A 55805-2022.png", "A 55805-2022")</f>
        <v/>
      </c>
      <c r="V137">
        <f>HYPERLINK("https://klasma.github.io/Logging_ARE/klagomål/A 55805-2022.docx", "A 55805-2022")</f>
        <v/>
      </c>
      <c r="W137">
        <f>HYPERLINK("https://klasma.github.io/Logging_ARE/klagomålsmail/A 55805-2022.docx", "A 55805-2022")</f>
        <v/>
      </c>
      <c r="X137">
        <f>HYPERLINK("https://klasma.github.io/Logging_ARE/tillsyn/A 55805-2022.docx", "A 55805-2022")</f>
        <v/>
      </c>
      <c r="Y137">
        <f>HYPERLINK("https://klasma.github.io/Logging_ARE/tillsynsmail/A 55805-2022.docx", "A 55805-2022")</f>
        <v/>
      </c>
    </row>
    <row r="138" ht="15" customHeight="1">
      <c r="A138" t="inlineStr">
        <is>
          <t>A 56603-2022</t>
        </is>
      </c>
      <c r="B138" s="1" t="n">
        <v>44893</v>
      </c>
      <c r="C138" s="1" t="n">
        <v>45190</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 "A 56603-2022")</f>
        <v/>
      </c>
      <c r="T138">
        <f>HYPERLINK("https://klasma.github.io/Logging_ARE/kartor/A 56603-2022.png", "A 56603-2022")</f>
        <v/>
      </c>
      <c r="V138">
        <f>HYPERLINK("https://klasma.github.io/Logging_ARE/klagomål/A 56603-2022.docx", "A 56603-2022")</f>
        <v/>
      </c>
      <c r="W138">
        <f>HYPERLINK("https://klasma.github.io/Logging_ARE/klagomålsmail/A 56603-2022.docx", "A 56603-2022")</f>
        <v/>
      </c>
      <c r="X138">
        <f>HYPERLINK("https://klasma.github.io/Logging_ARE/tillsyn/A 56603-2022.docx", "A 56603-2022")</f>
        <v/>
      </c>
      <c r="Y138">
        <f>HYPERLINK("https://klasma.github.io/Logging_ARE/tillsynsmail/A 56603-2022.docx", "A 56603-2022")</f>
        <v/>
      </c>
    </row>
    <row r="139" ht="15" customHeight="1">
      <c r="A139" t="inlineStr">
        <is>
          <t>A 60544-2022</t>
        </is>
      </c>
      <c r="B139" s="1" t="n">
        <v>44904</v>
      </c>
      <c r="C139" s="1" t="n">
        <v>45190</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 "A 60544-2022")</f>
        <v/>
      </c>
      <c r="T139">
        <f>HYPERLINK("https://klasma.github.io/Logging_ARE/kartor/A 60544-2022.png", "A 60544-2022")</f>
        <v/>
      </c>
      <c r="V139">
        <f>HYPERLINK("https://klasma.github.io/Logging_ARE/klagomål/A 60544-2022.docx", "A 60544-2022")</f>
        <v/>
      </c>
      <c r="W139">
        <f>HYPERLINK("https://klasma.github.io/Logging_ARE/klagomålsmail/A 60544-2022.docx", "A 60544-2022")</f>
        <v/>
      </c>
      <c r="X139">
        <f>HYPERLINK("https://klasma.github.io/Logging_ARE/tillsyn/A 60544-2022.docx", "A 60544-2022")</f>
        <v/>
      </c>
      <c r="Y139">
        <f>HYPERLINK("https://klasma.github.io/Logging_ARE/tillsynsmail/A 60544-2022.docx", "A 60544-2022")</f>
        <v/>
      </c>
    </row>
    <row r="140" ht="15" customHeight="1">
      <c r="A140" t="inlineStr">
        <is>
          <t>A 60533-2022</t>
        </is>
      </c>
      <c r="B140" s="1" t="n">
        <v>44904</v>
      </c>
      <c r="C140" s="1" t="n">
        <v>45190</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 "A 60533-2022")</f>
        <v/>
      </c>
      <c r="T140">
        <f>HYPERLINK("https://klasma.github.io/Logging_ARE/kartor/A 60533-2022.png", "A 60533-2022")</f>
        <v/>
      </c>
      <c r="V140">
        <f>HYPERLINK("https://klasma.github.io/Logging_ARE/klagomål/A 60533-2022.docx", "A 60533-2022")</f>
        <v/>
      </c>
      <c r="W140">
        <f>HYPERLINK("https://klasma.github.io/Logging_ARE/klagomålsmail/A 60533-2022.docx", "A 60533-2022")</f>
        <v/>
      </c>
      <c r="X140">
        <f>HYPERLINK("https://klasma.github.io/Logging_ARE/tillsyn/A 60533-2022.docx", "A 60533-2022")</f>
        <v/>
      </c>
      <c r="Y140">
        <f>HYPERLINK("https://klasma.github.io/Logging_ARE/tillsynsmail/A 60533-2022.docx", "A 60533-2022")</f>
        <v/>
      </c>
    </row>
    <row r="141" ht="15" customHeight="1">
      <c r="A141" t="inlineStr">
        <is>
          <t>A 60435-2022</t>
        </is>
      </c>
      <c r="B141" s="1" t="n">
        <v>44911</v>
      </c>
      <c r="C141" s="1" t="n">
        <v>45190</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 "A 60435-2022")</f>
        <v/>
      </c>
      <c r="T141">
        <f>HYPERLINK("https://klasma.github.io/Logging_ARE/kartor/A 60435-2022.png", "A 60435-2022")</f>
        <v/>
      </c>
      <c r="V141">
        <f>HYPERLINK("https://klasma.github.io/Logging_ARE/klagomål/A 60435-2022.docx", "A 60435-2022")</f>
        <v/>
      </c>
      <c r="W141">
        <f>HYPERLINK("https://klasma.github.io/Logging_ARE/klagomålsmail/A 60435-2022.docx", "A 60435-2022")</f>
        <v/>
      </c>
      <c r="X141">
        <f>HYPERLINK("https://klasma.github.io/Logging_ARE/tillsyn/A 60435-2022.docx", "A 60435-2022")</f>
        <v/>
      </c>
      <c r="Y141">
        <f>HYPERLINK("https://klasma.github.io/Logging_ARE/tillsynsmail/A 60435-2022.docx", "A 60435-2022")</f>
        <v/>
      </c>
    </row>
    <row r="142" ht="15" customHeight="1">
      <c r="A142" t="inlineStr">
        <is>
          <t>A 5480-2023</t>
        </is>
      </c>
      <c r="B142" s="1" t="n">
        <v>44957</v>
      </c>
      <c r="C142" s="1" t="n">
        <v>45190</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 "A 5480-2023")</f>
        <v/>
      </c>
      <c r="T142">
        <f>HYPERLINK("https://klasma.github.io/Logging_ARE/kartor/A 5480-2023.png", "A 5480-2023")</f>
        <v/>
      </c>
      <c r="V142">
        <f>HYPERLINK("https://klasma.github.io/Logging_ARE/klagomål/A 5480-2023.docx", "A 5480-2023")</f>
        <v/>
      </c>
      <c r="W142">
        <f>HYPERLINK("https://klasma.github.io/Logging_ARE/klagomålsmail/A 5480-2023.docx", "A 5480-2023")</f>
        <v/>
      </c>
      <c r="X142">
        <f>HYPERLINK("https://klasma.github.io/Logging_ARE/tillsyn/A 5480-2023.docx", "A 5480-2023")</f>
        <v/>
      </c>
      <c r="Y142">
        <f>HYPERLINK("https://klasma.github.io/Logging_ARE/tillsynsmail/A 5480-2023.docx", "A 5480-2023")</f>
        <v/>
      </c>
    </row>
    <row r="143" ht="15" customHeight="1">
      <c r="A143" t="inlineStr">
        <is>
          <t>A 10632-2023</t>
        </is>
      </c>
      <c r="B143" s="1" t="n">
        <v>44984</v>
      </c>
      <c r="C143" s="1" t="n">
        <v>45190</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 "A 10632-2023")</f>
        <v/>
      </c>
      <c r="T143">
        <f>HYPERLINK("https://klasma.github.io/Logging_ARE/kartor/A 10632-2023.png", "A 10632-2023")</f>
        <v/>
      </c>
      <c r="V143">
        <f>HYPERLINK("https://klasma.github.io/Logging_ARE/klagomål/A 10632-2023.docx", "A 10632-2023")</f>
        <v/>
      </c>
      <c r="W143">
        <f>HYPERLINK("https://klasma.github.io/Logging_ARE/klagomålsmail/A 10632-2023.docx", "A 10632-2023")</f>
        <v/>
      </c>
      <c r="X143">
        <f>HYPERLINK("https://klasma.github.io/Logging_ARE/tillsyn/A 10632-2023.docx", "A 10632-2023")</f>
        <v/>
      </c>
      <c r="Y143">
        <f>HYPERLINK("https://klasma.github.io/Logging_ARE/tillsynsmail/A 10632-2023.docx", "A 10632-2023")</f>
        <v/>
      </c>
    </row>
    <row r="144" ht="15" customHeight="1">
      <c r="A144" t="inlineStr">
        <is>
          <t>A 13625-2023</t>
        </is>
      </c>
      <c r="B144" s="1" t="n">
        <v>45006</v>
      </c>
      <c r="C144" s="1" t="n">
        <v>45190</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 "A 13625-2023")</f>
        <v/>
      </c>
      <c r="T144">
        <f>HYPERLINK("https://klasma.github.io/Logging_ARE/kartor/A 13625-2023.png", "A 13625-2023")</f>
        <v/>
      </c>
      <c r="V144">
        <f>HYPERLINK("https://klasma.github.io/Logging_ARE/klagomål/A 13625-2023.docx", "A 13625-2023")</f>
        <v/>
      </c>
      <c r="W144">
        <f>HYPERLINK("https://klasma.github.io/Logging_ARE/klagomålsmail/A 13625-2023.docx", "A 13625-2023")</f>
        <v/>
      </c>
      <c r="X144">
        <f>HYPERLINK("https://klasma.github.io/Logging_ARE/tillsyn/A 13625-2023.docx", "A 13625-2023")</f>
        <v/>
      </c>
      <c r="Y144">
        <f>HYPERLINK("https://klasma.github.io/Logging_ARE/tillsynsmail/A 13625-2023.docx", "A 13625-2023")</f>
        <v/>
      </c>
    </row>
    <row r="145" ht="15" customHeight="1">
      <c r="A145" t="inlineStr">
        <is>
          <t>A 36231-2018</t>
        </is>
      </c>
      <c r="B145" s="1" t="n">
        <v>43328</v>
      </c>
      <c r="C145" s="1" t="n">
        <v>45190</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45190</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45190</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45190</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45190</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45190</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45190</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45190</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45190</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45190</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45190</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45190</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45190</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45190</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45190</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45190</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45190</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45190</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45190</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45190</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45190</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45190</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45190</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45190</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45190</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45190</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45190</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45190</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45190</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45190</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45190</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45190</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45190</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45190</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45190</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45190</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45190</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45190</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45190</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45190</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45190</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45190</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45190</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45190</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45190</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45190</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45190</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45190</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45190</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45190</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45190</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45190</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45190</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45190</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45190</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45190</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45190</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45190</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45190</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45190</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45190</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45190</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45190</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45190</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45190</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45190</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45190</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45190</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45190</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45190</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45190</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45190</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45190</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45190</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45190</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45190</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45190</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45190</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45190</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45190</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45190</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45190</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45190</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45190</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45190</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45190</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45190</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45190</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45190</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45190</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45190</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45190</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45190</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45190</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45190</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45190</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45190</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45190</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45190</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45190</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45190</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45190</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45190</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45190</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45190</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45190</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45190</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45190</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45190</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45190</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45190</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45190</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45190</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45190</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45190</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45190</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45190</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45190</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45190</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45190</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45190</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45190</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45190</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45190</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45190</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45190</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45190</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45190</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45190</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45190</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45190</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45190</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45190</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45190</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45190</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45190</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45190</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45190</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45190</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45190</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45190</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45190</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45190</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45190</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45190</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45190</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45190</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45190</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45190</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45190</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45190</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45190</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45190</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45190</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45190</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45190</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45190</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45190</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45190</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45190</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45190</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45190</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45190</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45190</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45190</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45190</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45190</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45190</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45190</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45190</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45190</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45190</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45190</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45190</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45190</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45190</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45190</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45190</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45190</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45190</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45190</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45190</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45190</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45190</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45190</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45190</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45190</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45190</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45190</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45190</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45190</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45190</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45190</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45190</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45190</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45190</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45190</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45190</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45190</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45190</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45190</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45190</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45190</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45190</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45190</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45190</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45190</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45190</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45190</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45190</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45190</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45190</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45190</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45190</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45190</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45190</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45190</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45190</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45190</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45190</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45190</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45190</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45190</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45190</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45190</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45190</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45190</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45190</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45190</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45190</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45190</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45190</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45190</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45190</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45190</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45190</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45190</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45190</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45190</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45190</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45190</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45190</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45190</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45190</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45190</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45190</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45190</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45190</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45190</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45190</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45190</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45190</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45190</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45190</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45190</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45190</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45190</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45190</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45190</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45190</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45190</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45190</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45190</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45190</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45190</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45190</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45190</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45190</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45190</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45190</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45190</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45190</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45190</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45190</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45190</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45190</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45190</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45190</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45190</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45190</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45190</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45190</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45190</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45190</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45190</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45190</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45190</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45190</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45190</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45190</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45190</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45190</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45190</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45190</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45190</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45190</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45190</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45190</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45190</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45190</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45190</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45190</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45190</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45190</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45190</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45190</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45190</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45190</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45190</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45190</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45190</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45190</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45190</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45190</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45190</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45190</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45190</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45190</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45190</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45190</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45190</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45190</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45190</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45190</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45190</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45190</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45190</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45190</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45190</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45190</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45190</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45190</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45190</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45190</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45190</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45190</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45190</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45190</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45190</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45190</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45190</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45190</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45190</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45190</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45190</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45190</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45190</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45190</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45190</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45190</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45190</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45190</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45190</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45190</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45190</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45190</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45190</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45190</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45190</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45190</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45190</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45190</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45190</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45190</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45190</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45190</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45190</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45190</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45190</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45190</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45190</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45190</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45190</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45190</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45190</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45190</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45190</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45190</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45190</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45190</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45190</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45190</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45190</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45190</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45190</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45190</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45190</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45190</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45190</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45190</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45190</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45190</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45190</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45190</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45190</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45190</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45190</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45190</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45190</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45190</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45190</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45190</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45190</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45190</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45190</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45190</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45190</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45190</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45190</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45190</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45190</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45190</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45190</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45190</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45190</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45190</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45190</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45190</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45190</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45190</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45190</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45190</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45190</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45190</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45190</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45190</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45190</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45190</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45190</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45190</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45190</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45190</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45190</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45190</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45190</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45190</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45190</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45190</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45190</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45190</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45190</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45190</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45190</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45190</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45190</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2023-09-21T06:49:50Z</dcterms:created>
  <dcterms:modified xmlns:dcterms="http://purl.org/dc/terms/" xmlns:xsi="http://www.w3.org/2001/XMLSchema-instance" xsi:type="dcterms:W3CDTF">2023-09-21T06:49:51Z</dcterms:modified>
</cp:coreProperties>
</file>