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32529-2022</t>
        </is>
      </c>
      <c r="B2" s="1" t="n">
        <v>44782</v>
      </c>
      <c r="C2" s="1" t="n">
        <v>45177</v>
      </c>
      <c r="D2" t="inlineStr">
        <is>
          <t>VÄSTERBOTTENS LÄN</t>
        </is>
      </c>
      <c r="E2" t="inlineStr">
        <is>
          <t>ÅSELE</t>
        </is>
      </c>
      <c r="F2" t="inlineStr">
        <is>
          <t>SCA</t>
        </is>
      </c>
      <c r="G2" t="n">
        <v>13.6</v>
      </c>
      <c r="H2" t="n">
        <v>5</v>
      </c>
      <c r="I2" t="n">
        <v>2</v>
      </c>
      <c r="J2" t="n">
        <v>9</v>
      </c>
      <c r="K2" t="n">
        <v>1</v>
      </c>
      <c r="L2" t="n">
        <v>2</v>
      </c>
      <c r="M2" t="n">
        <v>0</v>
      </c>
      <c r="N2" t="n">
        <v>0</v>
      </c>
      <c r="O2" t="n">
        <v>12</v>
      </c>
      <c r="P2" t="n">
        <v>3</v>
      </c>
      <c r="Q2" t="n">
        <v>14</v>
      </c>
      <c r="R2" s="2" t="inlineStr">
        <is>
          <t>Storspov
Tornseglare
Gräddporing
Gammelgransskål
Granticka
Kolflarnlav
Lunglav
Skrovellav
Spillkråka
Talltita
Tretåig hackspett
Ullticka
Luddlav
Stuplav</t>
        </is>
      </c>
      <c r="S2">
        <f>HYPERLINK("https://klasma.github.io/Logging_ASELE/artfynd/A 32529-2022.xlsx")</f>
        <v/>
      </c>
      <c r="T2">
        <f>HYPERLINK("https://klasma.github.io/Logging_ASELE/kartor/A 32529-2022.png")</f>
        <v/>
      </c>
      <c r="V2">
        <f>HYPERLINK("https://klasma.github.io/Logging_ASELE/klagomål/A 32529-2022.docx")</f>
        <v/>
      </c>
      <c r="W2">
        <f>HYPERLINK("https://klasma.github.io/Logging_ASELE/klagomålsmail/A 32529-2022.docx")</f>
        <v/>
      </c>
      <c r="X2">
        <f>HYPERLINK("https://klasma.github.io/Logging_ASELE/tillsyn/A 32529-2022.docx")</f>
        <v/>
      </c>
      <c r="Y2">
        <f>HYPERLINK("https://klasma.github.io/Logging_ASELE/tillsynsmail/A 32529-2022.docx")</f>
        <v/>
      </c>
    </row>
    <row r="3" ht="15" customHeight="1">
      <c r="A3" t="inlineStr">
        <is>
          <t>A 64788-2019</t>
        </is>
      </c>
      <c r="B3" s="1" t="n">
        <v>43801</v>
      </c>
      <c r="C3" s="1" t="n">
        <v>45177</v>
      </c>
      <c r="D3" t="inlineStr">
        <is>
          <t>VÄSTERBOTTENS LÄN</t>
        </is>
      </c>
      <c r="E3" t="inlineStr">
        <is>
          <t>ÅSELE</t>
        </is>
      </c>
      <c r="F3" t="inlineStr">
        <is>
          <t>Kyrkan</t>
        </is>
      </c>
      <c r="G3" t="n">
        <v>20.6</v>
      </c>
      <c r="H3" t="n">
        <v>2</v>
      </c>
      <c r="I3" t="n">
        <v>3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13</v>
      </c>
      <c r="R3" s="2" t="inlineStr">
        <is>
          <t>Blå taggsvamp
Dvärgbägarlav
Garnlav
Mörk kolflarnlav
Rosenticka
Spillkråka
Tretåig hackspett
Ullticka
Vaddporing
Vedskivlav
Dropptaggsvamp
Luddlav
Trådticka</t>
        </is>
      </c>
      <c r="S3">
        <f>HYPERLINK("https://klasma.github.io/Logging_ASELE/artfynd/A 64788-2019.xlsx")</f>
        <v/>
      </c>
      <c r="T3">
        <f>HYPERLINK("https://klasma.github.io/Logging_ASELE/kartor/A 64788-2019.png")</f>
        <v/>
      </c>
      <c r="V3">
        <f>HYPERLINK("https://klasma.github.io/Logging_ASELE/klagomål/A 64788-2019.docx")</f>
        <v/>
      </c>
      <c r="W3">
        <f>HYPERLINK("https://klasma.github.io/Logging_ASELE/klagomålsmail/A 64788-2019.docx")</f>
        <v/>
      </c>
      <c r="X3">
        <f>HYPERLINK("https://klasma.github.io/Logging_ASELE/tillsyn/A 64788-2019.docx")</f>
        <v/>
      </c>
      <c r="Y3">
        <f>HYPERLINK("https://klasma.github.io/Logging_ASELE/tillsynsmail/A 64788-2019.docx")</f>
        <v/>
      </c>
    </row>
    <row r="4" ht="15" customHeight="1">
      <c r="A4" t="inlineStr">
        <is>
          <t>A 31282-2023</t>
        </is>
      </c>
      <c r="B4" s="1" t="n">
        <v>45114</v>
      </c>
      <c r="C4" s="1" t="n">
        <v>45177</v>
      </c>
      <c r="D4" t="inlineStr">
        <is>
          <t>VÄSTERBOTTENS LÄN</t>
        </is>
      </c>
      <c r="E4" t="inlineStr">
        <is>
          <t>ÅSELE</t>
        </is>
      </c>
      <c r="F4" t="inlineStr">
        <is>
          <t>Sveaskog</t>
        </is>
      </c>
      <c r="G4" t="n">
        <v>15.5</v>
      </c>
      <c r="H4" t="n">
        <v>0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 taggsvamp
Blågrå svartspik
Garnlav
Mörk kolflarnlav
Nordtagging
Skrovlig taggsvamp
Vaddporing
Vedflamlav
Vedskivlav
Dropptaggsvamp
Skarp dropptaggsvamp</t>
        </is>
      </c>
      <c r="S4">
        <f>HYPERLINK("https://klasma.github.io/Logging_ASELE/artfynd/A 31282-2023.xlsx")</f>
        <v/>
      </c>
      <c r="T4">
        <f>HYPERLINK("https://klasma.github.io/Logging_ASELE/kartor/A 31282-2023.png")</f>
        <v/>
      </c>
      <c r="V4">
        <f>HYPERLINK("https://klasma.github.io/Logging_ASELE/klagomål/A 31282-2023.docx")</f>
        <v/>
      </c>
      <c r="W4">
        <f>HYPERLINK("https://klasma.github.io/Logging_ASELE/klagomålsmail/A 31282-2023.docx")</f>
        <v/>
      </c>
      <c r="X4">
        <f>HYPERLINK("https://klasma.github.io/Logging_ASELE/tillsyn/A 31282-2023.docx")</f>
        <v/>
      </c>
      <c r="Y4">
        <f>HYPERLINK("https://klasma.github.io/Logging_ASELE/tillsynsmail/A 31282-2023.docx")</f>
        <v/>
      </c>
    </row>
    <row r="5" ht="15" customHeight="1">
      <c r="A5" t="inlineStr">
        <is>
          <t>A 5701-2023</t>
        </is>
      </c>
      <c r="B5" s="1" t="n">
        <v>44960</v>
      </c>
      <c r="C5" s="1" t="n">
        <v>45177</v>
      </c>
      <c r="D5" t="inlineStr">
        <is>
          <t>VÄSTERBOTTENS LÄN</t>
        </is>
      </c>
      <c r="E5" t="inlineStr">
        <is>
          <t>ÅSELE</t>
        </is>
      </c>
      <c r="F5" t="inlineStr">
        <is>
          <t>SCA</t>
        </is>
      </c>
      <c r="G5" t="n">
        <v>7.1</v>
      </c>
      <c r="H5" t="n">
        <v>1</v>
      </c>
      <c r="I5" t="n">
        <v>1</v>
      </c>
      <c r="J5" t="n">
        <v>8</v>
      </c>
      <c r="K5" t="n">
        <v>1</v>
      </c>
      <c r="L5" t="n">
        <v>0</v>
      </c>
      <c r="M5" t="n">
        <v>0</v>
      </c>
      <c r="N5" t="n">
        <v>0</v>
      </c>
      <c r="O5" t="n">
        <v>9</v>
      </c>
      <c r="P5" t="n">
        <v>1</v>
      </c>
      <c r="Q5" t="n">
        <v>10</v>
      </c>
      <c r="R5" s="2" t="inlineStr">
        <is>
          <t>Rynkskinn
Gammelgransskål
Garnlav
Reliktbock
Rosenticka
Skrovellav
Stiftgelélav
Tretåig hackspett
Ullticka
Stuplav</t>
        </is>
      </c>
      <c r="S5">
        <f>HYPERLINK("https://klasma.github.io/Logging_ASELE/artfynd/A 5701-2023.xlsx")</f>
        <v/>
      </c>
      <c r="T5">
        <f>HYPERLINK("https://klasma.github.io/Logging_ASELE/kartor/A 5701-2023.png")</f>
        <v/>
      </c>
      <c r="V5">
        <f>HYPERLINK("https://klasma.github.io/Logging_ASELE/klagomål/A 5701-2023.docx")</f>
        <v/>
      </c>
      <c r="W5">
        <f>HYPERLINK("https://klasma.github.io/Logging_ASELE/klagomålsmail/A 5701-2023.docx")</f>
        <v/>
      </c>
      <c r="X5">
        <f>HYPERLINK("https://klasma.github.io/Logging_ASELE/tillsyn/A 5701-2023.docx")</f>
        <v/>
      </c>
      <c r="Y5">
        <f>HYPERLINK("https://klasma.github.io/Logging_ASELE/tillsynsmail/A 5701-2023.docx")</f>
        <v/>
      </c>
    </row>
    <row r="6" ht="15" customHeight="1">
      <c r="A6" t="inlineStr">
        <is>
          <t>A 61272-2018</t>
        </is>
      </c>
      <c r="B6" s="1" t="n">
        <v>43423</v>
      </c>
      <c r="C6" s="1" t="n">
        <v>45177</v>
      </c>
      <c r="D6" t="inlineStr">
        <is>
          <t>VÄSTERBOTTENS LÄN</t>
        </is>
      </c>
      <c r="E6" t="inlineStr">
        <is>
          <t>ÅSELE</t>
        </is>
      </c>
      <c r="F6" t="inlineStr">
        <is>
          <t>SCA</t>
        </is>
      </c>
      <c r="G6" t="n">
        <v>2.1</v>
      </c>
      <c r="H6" t="n">
        <v>0</v>
      </c>
      <c r="I6" t="n">
        <v>2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Garnlav
Granticka
Kolflarnlav
Lunglav
Mörk kolflarnlav
Reliktbock
Luddlav
Norrlandslav</t>
        </is>
      </c>
      <c r="S6">
        <f>HYPERLINK("https://klasma.github.io/Logging_ASELE/artfynd/A 61272-2018.xlsx")</f>
        <v/>
      </c>
      <c r="T6">
        <f>HYPERLINK("https://klasma.github.io/Logging_ASELE/kartor/A 61272-2018.png")</f>
        <v/>
      </c>
      <c r="V6">
        <f>HYPERLINK("https://klasma.github.io/Logging_ASELE/klagomål/A 61272-2018.docx")</f>
        <v/>
      </c>
      <c r="W6">
        <f>HYPERLINK("https://klasma.github.io/Logging_ASELE/klagomålsmail/A 61272-2018.docx")</f>
        <v/>
      </c>
      <c r="X6">
        <f>HYPERLINK("https://klasma.github.io/Logging_ASELE/tillsyn/A 61272-2018.docx")</f>
        <v/>
      </c>
      <c r="Y6">
        <f>HYPERLINK("https://klasma.github.io/Logging_ASELE/tillsynsmail/A 61272-2018.docx")</f>
        <v/>
      </c>
    </row>
    <row r="7" ht="15" customHeight="1">
      <c r="A7" t="inlineStr">
        <is>
          <t>A 56677-2018</t>
        </is>
      </c>
      <c r="B7" s="1" t="n">
        <v>43402</v>
      </c>
      <c r="C7" s="1" t="n">
        <v>45177</v>
      </c>
      <c r="D7" t="inlineStr">
        <is>
          <t>VÄSTERBOTTENS LÄN</t>
        </is>
      </c>
      <c r="E7" t="inlineStr">
        <is>
          <t>ÅSELE</t>
        </is>
      </c>
      <c r="G7" t="n">
        <v>13.3</v>
      </c>
      <c r="H7" t="n">
        <v>1</v>
      </c>
      <c r="I7" t="n">
        <v>1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7</v>
      </c>
      <c r="R7" s="2" t="inlineStr">
        <is>
          <t>Lunglav
Rosenticka
Skrovellav
Småflikig brosklav
Tretåig hackspett
Ullticka
Stuplav</t>
        </is>
      </c>
      <c r="S7">
        <f>HYPERLINK("https://klasma.github.io/Logging_ASELE/artfynd/A 56677-2018.xlsx")</f>
        <v/>
      </c>
      <c r="T7">
        <f>HYPERLINK("https://klasma.github.io/Logging_ASELE/kartor/A 56677-2018.png")</f>
        <v/>
      </c>
      <c r="V7">
        <f>HYPERLINK("https://klasma.github.io/Logging_ASELE/klagomål/A 56677-2018.docx")</f>
        <v/>
      </c>
      <c r="W7">
        <f>HYPERLINK("https://klasma.github.io/Logging_ASELE/klagomålsmail/A 56677-2018.docx")</f>
        <v/>
      </c>
      <c r="X7">
        <f>HYPERLINK("https://klasma.github.io/Logging_ASELE/tillsyn/A 56677-2018.docx")</f>
        <v/>
      </c>
      <c r="Y7">
        <f>HYPERLINK("https://klasma.github.io/Logging_ASELE/tillsynsmail/A 56677-2018.docx")</f>
        <v/>
      </c>
    </row>
    <row r="8" ht="15" customHeight="1">
      <c r="A8" t="inlineStr">
        <is>
          <t>A 1881-2021</t>
        </is>
      </c>
      <c r="B8" s="1" t="n">
        <v>44210</v>
      </c>
      <c r="C8" s="1" t="n">
        <v>45177</v>
      </c>
      <c r="D8" t="inlineStr">
        <is>
          <t>VÄSTERBOTTENS LÄN</t>
        </is>
      </c>
      <c r="E8" t="inlineStr">
        <is>
          <t>ÅSELE</t>
        </is>
      </c>
      <c r="F8" t="inlineStr">
        <is>
          <t>Sveaskog</t>
        </is>
      </c>
      <c r="G8" t="n">
        <v>9.699999999999999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Gammelgransskål
Gränsticka
Lunglav
Skrovellav
Tallticka
Stor aspticka
Vedticka</t>
        </is>
      </c>
      <c r="S8">
        <f>HYPERLINK("https://klasma.github.io/Logging_ASELE/artfynd/A 1881-2021.xlsx")</f>
        <v/>
      </c>
      <c r="T8">
        <f>HYPERLINK("https://klasma.github.io/Logging_ASELE/kartor/A 1881-2021.png")</f>
        <v/>
      </c>
      <c r="V8">
        <f>HYPERLINK("https://klasma.github.io/Logging_ASELE/klagomål/A 1881-2021.docx")</f>
        <v/>
      </c>
      <c r="W8">
        <f>HYPERLINK("https://klasma.github.io/Logging_ASELE/klagomålsmail/A 1881-2021.docx")</f>
        <v/>
      </c>
      <c r="X8">
        <f>HYPERLINK("https://klasma.github.io/Logging_ASELE/tillsyn/A 1881-2021.docx")</f>
        <v/>
      </c>
      <c r="Y8">
        <f>HYPERLINK("https://klasma.github.io/Logging_ASELE/tillsynsmail/A 1881-2021.docx")</f>
        <v/>
      </c>
    </row>
    <row r="9" ht="15" customHeight="1">
      <c r="A9" t="inlineStr">
        <is>
          <t>A 930-2019</t>
        </is>
      </c>
      <c r="B9" s="1" t="n">
        <v>43472</v>
      </c>
      <c r="C9" s="1" t="n">
        <v>45177</v>
      </c>
      <c r="D9" t="inlineStr">
        <is>
          <t>VÄSTERBOTTENS LÄN</t>
        </is>
      </c>
      <c r="E9" t="inlineStr">
        <is>
          <t>ÅSELE</t>
        </is>
      </c>
      <c r="F9" t="inlineStr">
        <is>
          <t>Sveaskog</t>
        </is>
      </c>
      <c r="G9" t="n">
        <v>9.4</v>
      </c>
      <c r="H9" t="n">
        <v>0</v>
      </c>
      <c r="I9" t="n">
        <v>1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6</v>
      </c>
      <c r="R9" s="2" t="inlineStr">
        <is>
          <t>Blanksvart spiklav
Blå taggsvamp
Motaggsvamp
Skrovlig taggsvamp
Vedflamlav
Dropptaggsvamp</t>
        </is>
      </c>
      <c r="S9">
        <f>HYPERLINK("https://klasma.github.io/Logging_ASELE/artfynd/A 930-2019.xlsx")</f>
        <v/>
      </c>
      <c r="T9">
        <f>HYPERLINK("https://klasma.github.io/Logging_ASELE/kartor/A 930-2019.png")</f>
        <v/>
      </c>
      <c r="V9">
        <f>HYPERLINK("https://klasma.github.io/Logging_ASELE/klagomål/A 930-2019.docx")</f>
        <v/>
      </c>
      <c r="W9">
        <f>HYPERLINK("https://klasma.github.io/Logging_ASELE/klagomålsmail/A 930-2019.docx")</f>
        <v/>
      </c>
      <c r="X9">
        <f>HYPERLINK("https://klasma.github.io/Logging_ASELE/tillsyn/A 930-2019.docx")</f>
        <v/>
      </c>
      <c r="Y9">
        <f>HYPERLINK("https://klasma.github.io/Logging_ASELE/tillsynsmail/A 930-2019.docx")</f>
        <v/>
      </c>
    </row>
    <row r="10" ht="15" customHeight="1">
      <c r="A10" t="inlineStr">
        <is>
          <t>A 35558-2019</t>
        </is>
      </c>
      <c r="B10" s="1" t="n">
        <v>43664</v>
      </c>
      <c r="C10" s="1" t="n">
        <v>45177</v>
      </c>
      <c r="D10" t="inlineStr">
        <is>
          <t>VÄSTERBOTTENS LÄN</t>
        </is>
      </c>
      <c r="E10" t="inlineStr">
        <is>
          <t>ÅSELE</t>
        </is>
      </c>
      <c r="F10" t="inlineStr">
        <is>
          <t>Sveaskog</t>
        </is>
      </c>
      <c r="G10" t="n">
        <v>10.7</v>
      </c>
      <c r="H10" t="n">
        <v>1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Lunglav
Skrovellav
Tretåig hackspett
Ullticka
Bronshjon</t>
        </is>
      </c>
      <c r="S10">
        <f>HYPERLINK("https://klasma.github.io/Logging_ASELE/artfynd/A 35558-2019.xlsx")</f>
        <v/>
      </c>
      <c r="T10">
        <f>HYPERLINK("https://klasma.github.io/Logging_ASELE/kartor/A 35558-2019.png")</f>
        <v/>
      </c>
      <c r="V10">
        <f>HYPERLINK("https://klasma.github.io/Logging_ASELE/klagomål/A 35558-2019.docx")</f>
        <v/>
      </c>
      <c r="W10">
        <f>HYPERLINK("https://klasma.github.io/Logging_ASELE/klagomålsmail/A 35558-2019.docx")</f>
        <v/>
      </c>
      <c r="X10">
        <f>HYPERLINK("https://klasma.github.io/Logging_ASELE/tillsyn/A 35558-2019.docx")</f>
        <v/>
      </c>
      <c r="Y10">
        <f>HYPERLINK("https://klasma.github.io/Logging_ASELE/tillsynsmail/A 35558-2019.docx")</f>
        <v/>
      </c>
    </row>
    <row r="11" ht="15" customHeight="1">
      <c r="A11" t="inlineStr">
        <is>
          <t>A 54166-2020</t>
        </is>
      </c>
      <c r="B11" s="1" t="n">
        <v>44125</v>
      </c>
      <c r="C11" s="1" t="n">
        <v>45177</v>
      </c>
      <c r="D11" t="inlineStr">
        <is>
          <t>VÄSTERBOTTENS LÄN</t>
        </is>
      </c>
      <c r="E11" t="inlineStr">
        <is>
          <t>ÅSELE</t>
        </is>
      </c>
      <c r="F11" t="inlineStr">
        <is>
          <t>Sveaskog</t>
        </is>
      </c>
      <c r="G11" t="n">
        <v>11.3</v>
      </c>
      <c r="H11" t="n">
        <v>0</v>
      </c>
      <c r="I11" t="n">
        <v>2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6</v>
      </c>
      <c r="R11" s="2" t="inlineStr">
        <is>
          <t>Granticka
Lunglav
Skogshare
Vedtrappmossa
Bollvitmossa
Skinnlav</t>
        </is>
      </c>
      <c r="S11">
        <f>HYPERLINK("https://klasma.github.io/Logging_ASELE/artfynd/A 54166-2020.xlsx")</f>
        <v/>
      </c>
      <c r="T11">
        <f>HYPERLINK("https://klasma.github.io/Logging_ASELE/kartor/A 54166-2020.png")</f>
        <v/>
      </c>
      <c r="V11">
        <f>HYPERLINK("https://klasma.github.io/Logging_ASELE/klagomål/A 54166-2020.docx")</f>
        <v/>
      </c>
      <c r="W11">
        <f>HYPERLINK("https://klasma.github.io/Logging_ASELE/klagomålsmail/A 54166-2020.docx")</f>
        <v/>
      </c>
      <c r="X11">
        <f>HYPERLINK("https://klasma.github.io/Logging_ASELE/tillsyn/A 54166-2020.docx")</f>
        <v/>
      </c>
      <c r="Y11">
        <f>HYPERLINK("https://klasma.github.io/Logging_ASELE/tillsynsmail/A 54166-2020.docx")</f>
        <v/>
      </c>
    </row>
    <row r="12" ht="15" customHeight="1">
      <c r="A12" t="inlineStr">
        <is>
          <t>A 33768-2020</t>
        </is>
      </c>
      <c r="B12" s="1" t="n">
        <v>44026</v>
      </c>
      <c r="C12" s="1" t="n">
        <v>45177</v>
      </c>
      <c r="D12" t="inlineStr">
        <is>
          <t>VÄSTERBOTTENS LÄN</t>
        </is>
      </c>
      <c r="E12" t="inlineStr">
        <is>
          <t>ÅSELE</t>
        </is>
      </c>
      <c r="F12" t="inlineStr">
        <is>
          <t>Sveaskog</t>
        </is>
      </c>
      <c r="G12" t="n">
        <v>5.5</v>
      </c>
      <c r="H12" t="n">
        <v>1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Gammelgransskål
Granticka
Harticka
Lunglav
Tretåig hackspett</t>
        </is>
      </c>
      <c r="S12">
        <f>HYPERLINK("https://klasma.github.io/Logging_ASELE/artfynd/A 33768-2020.xlsx")</f>
        <v/>
      </c>
      <c r="T12">
        <f>HYPERLINK("https://klasma.github.io/Logging_ASELE/kartor/A 33768-2020.png")</f>
        <v/>
      </c>
      <c r="V12">
        <f>HYPERLINK("https://klasma.github.io/Logging_ASELE/klagomål/A 33768-2020.docx")</f>
        <v/>
      </c>
      <c r="W12">
        <f>HYPERLINK("https://klasma.github.io/Logging_ASELE/klagomålsmail/A 33768-2020.docx")</f>
        <v/>
      </c>
      <c r="X12">
        <f>HYPERLINK("https://klasma.github.io/Logging_ASELE/tillsyn/A 33768-2020.docx")</f>
        <v/>
      </c>
      <c r="Y12">
        <f>HYPERLINK("https://klasma.github.io/Logging_ASELE/tillsynsmail/A 33768-2020.docx")</f>
        <v/>
      </c>
    </row>
    <row r="13" ht="15" customHeight="1">
      <c r="A13" t="inlineStr">
        <is>
          <t>A 54138-2021</t>
        </is>
      </c>
      <c r="B13" s="1" t="n">
        <v>44470</v>
      </c>
      <c r="C13" s="1" t="n">
        <v>45177</v>
      </c>
      <c r="D13" t="inlineStr">
        <is>
          <t>VÄSTERBOTTENS LÄN</t>
        </is>
      </c>
      <c r="E13" t="inlineStr">
        <is>
          <t>ÅSELE</t>
        </is>
      </c>
      <c r="F13" t="inlineStr">
        <is>
          <t>Sveaskog</t>
        </is>
      </c>
      <c r="G13" t="n">
        <v>22.1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Motaggsvamp
Tallvägstekel
Skarp dropptaggsvamp</t>
        </is>
      </c>
      <c r="S13">
        <f>HYPERLINK("https://klasma.github.io/Logging_ASELE/artfynd/A 54138-2021.xlsx")</f>
        <v/>
      </c>
      <c r="T13">
        <f>HYPERLINK("https://klasma.github.io/Logging_ASELE/kartor/A 54138-2021.png")</f>
        <v/>
      </c>
      <c r="V13">
        <f>HYPERLINK("https://klasma.github.io/Logging_ASELE/klagomål/A 54138-2021.docx")</f>
        <v/>
      </c>
      <c r="W13">
        <f>HYPERLINK("https://klasma.github.io/Logging_ASELE/klagomålsmail/A 54138-2021.docx")</f>
        <v/>
      </c>
      <c r="X13">
        <f>HYPERLINK("https://klasma.github.io/Logging_ASELE/tillsyn/A 54138-2021.docx")</f>
        <v/>
      </c>
      <c r="Y13">
        <f>HYPERLINK("https://klasma.github.io/Logging_ASELE/tillsynsmail/A 54138-2021.docx")</f>
        <v/>
      </c>
    </row>
    <row r="14" ht="15" customHeight="1">
      <c r="A14" t="inlineStr">
        <is>
          <t>A 47682-2022</t>
        </is>
      </c>
      <c r="B14" s="1" t="n">
        <v>44854</v>
      </c>
      <c r="C14" s="1" t="n">
        <v>45177</v>
      </c>
      <c r="D14" t="inlineStr">
        <is>
          <t>VÄSTERBOTTENS LÄN</t>
        </is>
      </c>
      <c r="E14" t="inlineStr">
        <is>
          <t>ÅSELE</t>
        </is>
      </c>
      <c r="F14" t="inlineStr">
        <is>
          <t>Kyrkan</t>
        </is>
      </c>
      <c r="G14" t="n">
        <v>20</v>
      </c>
      <c r="H14" t="n">
        <v>2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Fläckporing
Spillkråka
Tretåig hackspett
Dropptaggsvamp</t>
        </is>
      </c>
      <c r="S14">
        <f>HYPERLINK("https://klasma.github.io/Logging_ASELE/artfynd/A 47682-2022.xlsx")</f>
        <v/>
      </c>
      <c r="T14">
        <f>HYPERLINK("https://klasma.github.io/Logging_ASELE/kartor/A 47682-2022.png")</f>
        <v/>
      </c>
      <c r="V14">
        <f>HYPERLINK("https://klasma.github.io/Logging_ASELE/klagomål/A 47682-2022.docx")</f>
        <v/>
      </c>
      <c r="W14">
        <f>HYPERLINK("https://klasma.github.io/Logging_ASELE/klagomålsmail/A 47682-2022.docx")</f>
        <v/>
      </c>
      <c r="X14">
        <f>HYPERLINK("https://klasma.github.io/Logging_ASELE/tillsyn/A 47682-2022.docx")</f>
        <v/>
      </c>
      <c r="Y14">
        <f>HYPERLINK("https://klasma.github.io/Logging_ASELE/tillsynsmail/A 47682-2022.docx")</f>
        <v/>
      </c>
    </row>
    <row r="15" ht="15" customHeight="1">
      <c r="A15" t="inlineStr">
        <is>
          <t>A 49528-2022</t>
        </is>
      </c>
      <c r="B15" s="1" t="n">
        <v>44861</v>
      </c>
      <c r="C15" s="1" t="n">
        <v>45177</v>
      </c>
      <c r="D15" t="inlineStr">
        <is>
          <t>VÄSTERBOTTENS LÄN</t>
        </is>
      </c>
      <c r="E15" t="inlineStr">
        <is>
          <t>ÅSELE</t>
        </is>
      </c>
      <c r="F15" t="inlineStr">
        <is>
          <t>SCA</t>
        </is>
      </c>
      <c r="G15" t="n">
        <v>12.6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Doftskinn
Garnlav
Lunglav
Rävticka</t>
        </is>
      </c>
      <c r="S15">
        <f>HYPERLINK("https://klasma.github.io/Logging_ASELE/artfynd/A 49528-2022.xlsx")</f>
        <v/>
      </c>
      <c r="T15">
        <f>HYPERLINK("https://klasma.github.io/Logging_ASELE/kartor/A 49528-2022.png")</f>
        <v/>
      </c>
      <c r="V15">
        <f>HYPERLINK("https://klasma.github.io/Logging_ASELE/klagomål/A 49528-2022.docx")</f>
        <v/>
      </c>
      <c r="W15">
        <f>HYPERLINK("https://klasma.github.io/Logging_ASELE/klagomålsmail/A 49528-2022.docx")</f>
        <v/>
      </c>
      <c r="X15">
        <f>HYPERLINK("https://klasma.github.io/Logging_ASELE/tillsyn/A 49528-2022.docx")</f>
        <v/>
      </c>
      <c r="Y15">
        <f>HYPERLINK("https://klasma.github.io/Logging_ASELE/tillsynsmail/A 49528-2022.docx")</f>
        <v/>
      </c>
    </row>
    <row r="16" ht="15" customHeight="1">
      <c r="A16" t="inlineStr">
        <is>
          <t>A 5700-2023</t>
        </is>
      </c>
      <c r="B16" s="1" t="n">
        <v>44960</v>
      </c>
      <c r="C16" s="1" t="n">
        <v>45177</v>
      </c>
      <c r="D16" t="inlineStr">
        <is>
          <t>VÄSTERBOTTENS LÄN</t>
        </is>
      </c>
      <c r="E16" t="inlineStr">
        <is>
          <t>ÅSELE</t>
        </is>
      </c>
      <c r="F16" t="inlineStr">
        <is>
          <t>SCA</t>
        </is>
      </c>
      <c r="G16" t="n">
        <v>5.1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Gammelgransskål
Garnlav
Granticka
Lunglav</t>
        </is>
      </c>
      <c r="S16">
        <f>HYPERLINK("https://klasma.github.io/Logging_ASELE/artfynd/A 5700-2023.xlsx")</f>
        <v/>
      </c>
      <c r="T16">
        <f>HYPERLINK("https://klasma.github.io/Logging_ASELE/kartor/A 5700-2023.png")</f>
        <v/>
      </c>
      <c r="V16">
        <f>HYPERLINK("https://klasma.github.io/Logging_ASELE/klagomål/A 5700-2023.docx")</f>
        <v/>
      </c>
      <c r="W16">
        <f>HYPERLINK("https://klasma.github.io/Logging_ASELE/klagomålsmail/A 5700-2023.docx")</f>
        <v/>
      </c>
      <c r="X16">
        <f>HYPERLINK("https://klasma.github.io/Logging_ASELE/tillsyn/A 5700-2023.docx")</f>
        <v/>
      </c>
      <c r="Y16">
        <f>HYPERLINK("https://klasma.github.io/Logging_ASELE/tillsynsmail/A 5700-2023.docx")</f>
        <v/>
      </c>
    </row>
    <row r="17" ht="15" customHeight="1">
      <c r="A17" t="inlineStr">
        <is>
          <t>A 50909-2019</t>
        </is>
      </c>
      <c r="B17" s="1" t="n">
        <v>43738</v>
      </c>
      <c r="C17" s="1" t="n">
        <v>45177</v>
      </c>
      <c r="D17" t="inlineStr">
        <is>
          <t>VÄSTERBOTTENS LÄN</t>
        </is>
      </c>
      <c r="E17" t="inlineStr">
        <is>
          <t>ÅSELE</t>
        </is>
      </c>
      <c r="F17" t="inlineStr">
        <is>
          <t>Sveaskog</t>
        </is>
      </c>
      <c r="G17" t="n">
        <v>3.6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Blanksvart spiklav
Blågrå svartspik
Tretåig hackspett</t>
        </is>
      </c>
      <c r="S17">
        <f>HYPERLINK("https://klasma.github.io/Logging_ASELE/artfynd/A 50909-2019.xlsx")</f>
        <v/>
      </c>
      <c r="T17">
        <f>HYPERLINK("https://klasma.github.io/Logging_ASELE/kartor/A 50909-2019.png")</f>
        <v/>
      </c>
      <c r="V17">
        <f>HYPERLINK("https://klasma.github.io/Logging_ASELE/klagomål/A 50909-2019.docx")</f>
        <v/>
      </c>
      <c r="W17">
        <f>HYPERLINK("https://klasma.github.io/Logging_ASELE/klagomålsmail/A 50909-2019.docx")</f>
        <v/>
      </c>
      <c r="X17">
        <f>HYPERLINK("https://klasma.github.io/Logging_ASELE/tillsyn/A 50909-2019.docx")</f>
        <v/>
      </c>
      <c r="Y17">
        <f>HYPERLINK("https://klasma.github.io/Logging_ASELE/tillsynsmail/A 50909-2019.docx")</f>
        <v/>
      </c>
    </row>
    <row r="18" ht="15" customHeight="1">
      <c r="A18" t="inlineStr">
        <is>
          <t>A 40209-2021</t>
        </is>
      </c>
      <c r="B18" s="1" t="n">
        <v>44418</v>
      </c>
      <c r="C18" s="1" t="n">
        <v>45177</v>
      </c>
      <c r="D18" t="inlineStr">
        <is>
          <t>VÄSTERBOTTENS LÄN</t>
        </is>
      </c>
      <c r="E18" t="inlineStr">
        <is>
          <t>ÅSELE</t>
        </is>
      </c>
      <c r="G18" t="n">
        <v>13.3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Grovticka
Stor aspticka
Vedticka</t>
        </is>
      </c>
      <c r="S18">
        <f>HYPERLINK("https://klasma.github.io/Logging_ASELE/artfynd/A 40209-2021.xlsx")</f>
        <v/>
      </c>
      <c r="T18">
        <f>HYPERLINK("https://klasma.github.io/Logging_ASELE/kartor/A 40209-2021.png")</f>
        <v/>
      </c>
      <c r="V18">
        <f>HYPERLINK("https://klasma.github.io/Logging_ASELE/klagomål/A 40209-2021.docx")</f>
        <v/>
      </c>
      <c r="W18">
        <f>HYPERLINK("https://klasma.github.io/Logging_ASELE/klagomålsmail/A 40209-2021.docx")</f>
        <v/>
      </c>
      <c r="X18">
        <f>HYPERLINK("https://klasma.github.io/Logging_ASELE/tillsyn/A 40209-2021.docx")</f>
        <v/>
      </c>
      <c r="Y18">
        <f>HYPERLINK("https://klasma.github.io/Logging_ASELE/tillsynsmail/A 40209-2021.docx")</f>
        <v/>
      </c>
    </row>
    <row r="19" ht="15" customHeight="1">
      <c r="A19" t="inlineStr">
        <is>
          <t>A 5702-2023</t>
        </is>
      </c>
      <c r="B19" s="1" t="n">
        <v>44960</v>
      </c>
      <c r="C19" s="1" t="n">
        <v>45177</v>
      </c>
      <c r="D19" t="inlineStr">
        <is>
          <t>VÄSTERBOTTENS LÄN</t>
        </is>
      </c>
      <c r="E19" t="inlineStr">
        <is>
          <t>ÅSELE</t>
        </is>
      </c>
      <c r="F19" t="inlineStr">
        <is>
          <t>SCA</t>
        </is>
      </c>
      <c r="G19" t="n">
        <v>8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Dvärgbägarlav
Kolflarnlav
Revlummer</t>
        </is>
      </c>
      <c r="S19">
        <f>HYPERLINK("https://klasma.github.io/Logging_ASELE/artfynd/A 5702-2023.xlsx")</f>
        <v/>
      </c>
      <c r="T19">
        <f>HYPERLINK("https://klasma.github.io/Logging_ASELE/kartor/A 5702-2023.png")</f>
        <v/>
      </c>
      <c r="V19">
        <f>HYPERLINK("https://klasma.github.io/Logging_ASELE/klagomål/A 5702-2023.docx")</f>
        <v/>
      </c>
      <c r="W19">
        <f>HYPERLINK("https://klasma.github.io/Logging_ASELE/klagomålsmail/A 5702-2023.docx")</f>
        <v/>
      </c>
      <c r="X19">
        <f>HYPERLINK("https://klasma.github.io/Logging_ASELE/tillsyn/A 5702-2023.docx")</f>
        <v/>
      </c>
      <c r="Y19">
        <f>HYPERLINK("https://klasma.github.io/Logging_ASELE/tillsynsmail/A 5702-2023.docx")</f>
        <v/>
      </c>
    </row>
    <row r="20" ht="15" customHeight="1">
      <c r="A20" t="inlineStr">
        <is>
          <t>A 22955-2023</t>
        </is>
      </c>
      <c r="B20" s="1" t="n">
        <v>45072</v>
      </c>
      <c r="C20" s="1" t="n">
        <v>45177</v>
      </c>
      <c r="D20" t="inlineStr">
        <is>
          <t>VÄSTERBOTTENS LÄN</t>
        </is>
      </c>
      <c r="E20" t="inlineStr">
        <is>
          <t>ÅSELE</t>
        </is>
      </c>
      <c r="F20" t="inlineStr">
        <is>
          <t>Holmen skog AB</t>
        </is>
      </c>
      <c r="G20" t="n">
        <v>8.4</v>
      </c>
      <c r="H20" t="n">
        <v>0</v>
      </c>
      <c r="I20" t="n">
        <v>1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Garnlav
Lunglav
Luddlav</t>
        </is>
      </c>
      <c r="S20">
        <f>HYPERLINK("https://klasma.github.io/Logging_ASELE/artfynd/A 22955-2023.xlsx")</f>
        <v/>
      </c>
      <c r="T20">
        <f>HYPERLINK("https://klasma.github.io/Logging_ASELE/kartor/A 22955-2023.png")</f>
        <v/>
      </c>
      <c r="V20">
        <f>HYPERLINK("https://klasma.github.io/Logging_ASELE/klagomål/A 22955-2023.docx")</f>
        <v/>
      </c>
      <c r="W20">
        <f>HYPERLINK("https://klasma.github.io/Logging_ASELE/klagomålsmail/A 22955-2023.docx")</f>
        <v/>
      </c>
      <c r="X20">
        <f>HYPERLINK("https://klasma.github.io/Logging_ASELE/tillsyn/A 22955-2023.docx")</f>
        <v/>
      </c>
      <c r="Y20">
        <f>HYPERLINK("https://klasma.github.io/Logging_ASELE/tillsynsmail/A 22955-2023.docx")</f>
        <v/>
      </c>
    </row>
    <row r="21" ht="15" customHeight="1">
      <c r="A21" t="inlineStr">
        <is>
          <t>A 62996-2018</t>
        </is>
      </c>
      <c r="B21" s="1" t="n">
        <v>43417</v>
      </c>
      <c r="C21" s="1" t="n">
        <v>45177</v>
      </c>
      <c r="D21" t="inlineStr">
        <is>
          <t>VÄSTERBOTTENS LÄN</t>
        </is>
      </c>
      <c r="E21" t="inlineStr">
        <is>
          <t>ÅSELE</t>
        </is>
      </c>
      <c r="F21" t="inlineStr">
        <is>
          <t>SCA</t>
        </is>
      </c>
      <c r="G21" t="n">
        <v>2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Rynkskinn
Granticka</t>
        </is>
      </c>
      <c r="S21">
        <f>HYPERLINK("https://klasma.github.io/Logging_ASELE/artfynd/A 62996-2018.xlsx")</f>
        <v/>
      </c>
      <c r="T21">
        <f>HYPERLINK("https://klasma.github.io/Logging_ASELE/kartor/A 62996-2018.png")</f>
        <v/>
      </c>
      <c r="V21">
        <f>HYPERLINK("https://klasma.github.io/Logging_ASELE/klagomål/A 62996-2018.docx")</f>
        <v/>
      </c>
      <c r="W21">
        <f>HYPERLINK("https://klasma.github.io/Logging_ASELE/klagomålsmail/A 62996-2018.docx")</f>
        <v/>
      </c>
      <c r="X21">
        <f>HYPERLINK("https://klasma.github.io/Logging_ASELE/tillsyn/A 62996-2018.docx")</f>
        <v/>
      </c>
      <c r="Y21">
        <f>HYPERLINK("https://klasma.github.io/Logging_ASELE/tillsynsmail/A 62996-2018.docx")</f>
        <v/>
      </c>
    </row>
    <row r="22" ht="15" customHeight="1">
      <c r="A22" t="inlineStr">
        <is>
          <t>A 32445-2020</t>
        </is>
      </c>
      <c r="B22" s="1" t="n">
        <v>44015</v>
      </c>
      <c r="C22" s="1" t="n">
        <v>45177</v>
      </c>
      <c r="D22" t="inlineStr">
        <is>
          <t>VÄSTERBOTTENS LÄN</t>
        </is>
      </c>
      <c r="E22" t="inlineStr">
        <is>
          <t>ÅSELE</t>
        </is>
      </c>
      <c r="G22" t="n">
        <v>2.5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Ullticka</t>
        </is>
      </c>
      <c r="S22">
        <f>HYPERLINK("https://klasma.github.io/Logging_ASELE/artfynd/A 32445-2020.xlsx")</f>
        <v/>
      </c>
      <c r="T22">
        <f>HYPERLINK("https://klasma.github.io/Logging_ASELE/kartor/A 32445-2020.png")</f>
        <v/>
      </c>
      <c r="V22">
        <f>HYPERLINK("https://klasma.github.io/Logging_ASELE/klagomål/A 32445-2020.docx")</f>
        <v/>
      </c>
      <c r="W22">
        <f>HYPERLINK("https://klasma.github.io/Logging_ASELE/klagomålsmail/A 32445-2020.docx")</f>
        <v/>
      </c>
      <c r="X22">
        <f>HYPERLINK("https://klasma.github.io/Logging_ASELE/tillsyn/A 32445-2020.docx")</f>
        <v/>
      </c>
      <c r="Y22">
        <f>HYPERLINK("https://klasma.github.io/Logging_ASELE/tillsynsmail/A 32445-2020.docx")</f>
        <v/>
      </c>
    </row>
    <row r="23" ht="15" customHeight="1">
      <c r="A23" t="inlineStr">
        <is>
          <t>A 57315-2020</t>
        </is>
      </c>
      <c r="B23" s="1" t="n">
        <v>44139</v>
      </c>
      <c r="C23" s="1" t="n">
        <v>45177</v>
      </c>
      <c r="D23" t="inlineStr">
        <is>
          <t>VÄSTERBOTTENS LÄN</t>
        </is>
      </c>
      <c r="E23" t="inlineStr">
        <is>
          <t>ÅSELE</t>
        </is>
      </c>
      <c r="G23" t="n">
        <v>10.7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Skrovellav</t>
        </is>
      </c>
      <c r="S23">
        <f>HYPERLINK("https://klasma.github.io/Logging_ASELE/artfynd/A 57315-2020.xlsx")</f>
        <v/>
      </c>
      <c r="T23">
        <f>HYPERLINK("https://klasma.github.io/Logging_ASELE/kartor/A 57315-2020.png")</f>
        <v/>
      </c>
      <c r="V23">
        <f>HYPERLINK("https://klasma.github.io/Logging_ASELE/klagomål/A 57315-2020.docx")</f>
        <v/>
      </c>
      <c r="W23">
        <f>HYPERLINK("https://klasma.github.io/Logging_ASELE/klagomålsmail/A 57315-2020.docx")</f>
        <v/>
      </c>
      <c r="X23">
        <f>HYPERLINK("https://klasma.github.io/Logging_ASELE/tillsyn/A 57315-2020.docx")</f>
        <v/>
      </c>
      <c r="Y23">
        <f>HYPERLINK("https://klasma.github.io/Logging_ASELE/tillsynsmail/A 57315-2020.docx")</f>
        <v/>
      </c>
    </row>
    <row r="24" ht="15" customHeight="1">
      <c r="A24" t="inlineStr">
        <is>
          <t>A 52665-2022</t>
        </is>
      </c>
      <c r="B24" s="1" t="n">
        <v>44874</v>
      </c>
      <c r="C24" s="1" t="n">
        <v>45177</v>
      </c>
      <c r="D24" t="inlineStr">
        <is>
          <t>VÄSTERBOTTENS LÄN</t>
        </is>
      </c>
      <c r="E24" t="inlineStr">
        <is>
          <t>ÅSELE</t>
        </is>
      </c>
      <c r="F24" t="inlineStr">
        <is>
          <t>Sveaskog</t>
        </is>
      </c>
      <c r="G24" t="n">
        <v>18.4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Garnlav
Ullticka</t>
        </is>
      </c>
      <c r="S24">
        <f>HYPERLINK("https://klasma.github.io/Logging_ASELE/artfynd/A 52665-2022.xlsx")</f>
        <v/>
      </c>
      <c r="T24">
        <f>HYPERLINK("https://klasma.github.io/Logging_ASELE/kartor/A 52665-2022.png")</f>
        <v/>
      </c>
      <c r="V24">
        <f>HYPERLINK("https://klasma.github.io/Logging_ASELE/klagomål/A 52665-2022.docx")</f>
        <v/>
      </c>
      <c r="W24">
        <f>HYPERLINK("https://klasma.github.io/Logging_ASELE/klagomålsmail/A 52665-2022.docx")</f>
        <v/>
      </c>
      <c r="X24">
        <f>HYPERLINK("https://klasma.github.io/Logging_ASELE/tillsyn/A 52665-2022.docx")</f>
        <v/>
      </c>
      <c r="Y24">
        <f>HYPERLINK("https://klasma.github.io/Logging_ASELE/tillsynsmail/A 52665-2022.docx")</f>
        <v/>
      </c>
    </row>
    <row r="25" ht="15" customHeight="1">
      <c r="A25" t="inlineStr">
        <is>
          <t>A 10292-2023</t>
        </is>
      </c>
      <c r="B25" s="1" t="n">
        <v>44986</v>
      </c>
      <c r="C25" s="1" t="n">
        <v>45177</v>
      </c>
      <c r="D25" t="inlineStr">
        <is>
          <t>VÄSTERBOTTENS LÄN</t>
        </is>
      </c>
      <c r="E25" t="inlineStr">
        <is>
          <t>ÅSELE</t>
        </is>
      </c>
      <c r="F25" t="inlineStr">
        <is>
          <t>SCA</t>
        </is>
      </c>
      <c r="G25" t="n">
        <v>22.4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Lunglav</t>
        </is>
      </c>
      <c r="S25">
        <f>HYPERLINK("https://klasma.github.io/Logging_ASELE/artfynd/A 10292-2023.xlsx")</f>
        <v/>
      </c>
      <c r="T25">
        <f>HYPERLINK("https://klasma.github.io/Logging_ASELE/kartor/A 10292-2023.png")</f>
        <v/>
      </c>
      <c r="V25">
        <f>HYPERLINK("https://klasma.github.io/Logging_ASELE/klagomål/A 10292-2023.docx")</f>
        <v/>
      </c>
      <c r="W25">
        <f>HYPERLINK("https://klasma.github.io/Logging_ASELE/klagomålsmail/A 10292-2023.docx")</f>
        <v/>
      </c>
      <c r="X25">
        <f>HYPERLINK("https://klasma.github.io/Logging_ASELE/tillsyn/A 10292-2023.docx")</f>
        <v/>
      </c>
      <c r="Y25">
        <f>HYPERLINK("https://klasma.github.io/Logging_ASELE/tillsynsmail/A 10292-2023.docx")</f>
        <v/>
      </c>
    </row>
    <row r="26" ht="15" customHeight="1">
      <c r="A26" t="inlineStr">
        <is>
          <t>A 10546-2023</t>
        </is>
      </c>
      <c r="B26" s="1" t="n">
        <v>44987</v>
      </c>
      <c r="C26" s="1" t="n">
        <v>45177</v>
      </c>
      <c r="D26" t="inlineStr">
        <is>
          <t>VÄSTERBOTTENS LÄN</t>
        </is>
      </c>
      <c r="E26" t="inlineStr">
        <is>
          <t>ÅSELE</t>
        </is>
      </c>
      <c r="F26" t="inlineStr">
        <is>
          <t>SCA</t>
        </is>
      </c>
      <c r="G26" t="n">
        <v>11.5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Gammelgransskål
Lunglav</t>
        </is>
      </c>
      <c r="S26">
        <f>HYPERLINK("https://klasma.github.io/Logging_ASELE/artfynd/A 10546-2023.xlsx")</f>
        <v/>
      </c>
      <c r="T26">
        <f>HYPERLINK("https://klasma.github.io/Logging_ASELE/kartor/A 10546-2023.png")</f>
        <v/>
      </c>
      <c r="V26">
        <f>HYPERLINK("https://klasma.github.io/Logging_ASELE/klagomål/A 10546-2023.docx")</f>
        <v/>
      </c>
      <c r="W26">
        <f>HYPERLINK("https://klasma.github.io/Logging_ASELE/klagomålsmail/A 10546-2023.docx")</f>
        <v/>
      </c>
      <c r="X26">
        <f>HYPERLINK("https://klasma.github.io/Logging_ASELE/tillsyn/A 10546-2023.docx")</f>
        <v/>
      </c>
      <c r="Y26">
        <f>HYPERLINK("https://klasma.github.io/Logging_ASELE/tillsynsmail/A 10546-2023.docx")</f>
        <v/>
      </c>
    </row>
    <row r="27" ht="15" customHeight="1">
      <c r="A27" t="inlineStr">
        <is>
          <t>A 22845-2023</t>
        </is>
      </c>
      <c r="B27" s="1" t="n">
        <v>45072</v>
      </c>
      <c r="C27" s="1" t="n">
        <v>45177</v>
      </c>
      <c r="D27" t="inlineStr">
        <is>
          <t>VÄSTERBOTTENS LÄN</t>
        </is>
      </c>
      <c r="E27" t="inlineStr">
        <is>
          <t>ÅSELE</t>
        </is>
      </c>
      <c r="F27" t="inlineStr">
        <is>
          <t>Holmen skog AB</t>
        </is>
      </c>
      <c r="G27" t="n">
        <v>6.2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Garnlav
Granticka</t>
        </is>
      </c>
      <c r="S27">
        <f>HYPERLINK("https://klasma.github.io/Logging_ASELE/artfynd/A 22845-2023.xlsx")</f>
        <v/>
      </c>
      <c r="T27">
        <f>HYPERLINK("https://klasma.github.io/Logging_ASELE/kartor/A 22845-2023.png")</f>
        <v/>
      </c>
      <c r="V27">
        <f>HYPERLINK("https://klasma.github.io/Logging_ASELE/klagomål/A 22845-2023.docx")</f>
        <v/>
      </c>
      <c r="W27">
        <f>HYPERLINK("https://klasma.github.io/Logging_ASELE/klagomålsmail/A 22845-2023.docx")</f>
        <v/>
      </c>
      <c r="X27">
        <f>HYPERLINK("https://klasma.github.io/Logging_ASELE/tillsyn/A 22845-2023.docx")</f>
        <v/>
      </c>
      <c r="Y27">
        <f>HYPERLINK("https://klasma.github.io/Logging_ASELE/tillsynsmail/A 22845-2023.docx")</f>
        <v/>
      </c>
    </row>
    <row r="28" ht="15" customHeight="1">
      <c r="A28" t="inlineStr">
        <is>
          <t>A 63642-2018</t>
        </is>
      </c>
      <c r="B28" s="1" t="n">
        <v>43427</v>
      </c>
      <c r="C28" s="1" t="n">
        <v>45177</v>
      </c>
      <c r="D28" t="inlineStr">
        <is>
          <t>VÄSTERBOTTENS LÄN</t>
        </is>
      </c>
      <c r="E28" t="inlineStr">
        <is>
          <t>ÅSELE</t>
        </is>
      </c>
      <c r="G28" t="n">
        <v>8.800000000000001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Rosenticka</t>
        </is>
      </c>
      <c r="S28">
        <f>HYPERLINK("https://klasma.github.io/Logging_ASELE/artfynd/A 63642-2018.xlsx")</f>
        <v/>
      </c>
      <c r="T28">
        <f>HYPERLINK("https://klasma.github.io/Logging_ASELE/kartor/A 63642-2018.png")</f>
        <v/>
      </c>
      <c r="V28">
        <f>HYPERLINK("https://klasma.github.io/Logging_ASELE/klagomål/A 63642-2018.docx")</f>
        <v/>
      </c>
      <c r="W28">
        <f>HYPERLINK("https://klasma.github.io/Logging_ASELE/klagomålsmail/A 63642-2018.docx")</f>
        <v/>
      </c>
      <c r="X28">
        <f>HYPERLINK("https://klasma.github.io/Logging_ASELE/tillsyn/A 63642-2018.docx")</f>
        <v/>
      </c>
      <c r="Y28">
        <f>HYPERLINK("https://klasma.github.io/Logging_ASELE/tillsynsmail/A 63642-2018.docx")</f>
        <v/>
      </c>
    </row>
    <row r="29" ht="15" customHeight="1">
      <c r="A29" t="inlineStr">
        <is>
          <t>A 72110-2018</t>
        </is>
      </c>
      <c r="B29" s="1" t="n">
        <v>43439</v>
      </c>
      <c r="C29" s="1" t="n">
        <v>45177</v>
      </c>
      <c r="D29" t="inlineStr">
        <is>
          <t>VÄSTERBOTTENS LÄN</t>
        </is>
      </c>
      <c r="E29" t="inlineStr">
        <is>
          <t>ÅSELE</t>
        </is>
      </c>
      <c r="F29" t="inlineStr">
        <is>
          <t>Kommuner</t>
        </is>
      </c>
      <c r="G29" t="n">
        <v>3.4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HYPERLINK("https://klasma.github.io/Logging_ASELE/artfynd/A 72110-2018.xlsx")</f>
        <v/>
      </c>
      <c r="T29">
        <f>HYPERLINK("https://klasma.github.io/Logging_ASELE/kartor/A 72110-2018.png")</f>
        <v/>
      </c>
      <c r="V29">
        <f>HYPERLINK("https://klasma.github.io/Logging_ASELE/klagomål/A 72110-2018.docx")</f>
        <v/>
      </c>
      <c r="W29">
        <f>HYPERLINK("https://klasma.github.io/Logging_ASELE/klagomålsmail/A 72110-2018.docx")</f>
        <v/>
      </c>
      <c r="X29">
        <f>HYPERLINK("https://klasma.github.io/Logging_ASELE/tillsyn/A 72110-2018.docx")</f>
        <v/>
      </c>
      <c r="Y29">
        <f>HYPERLINK("https://klasma.github.io/Logging_ASELE/tillsynsmail/A 72110-2018.docx")</f>
        <v/>
      </c>
    </row>
    <row r="30" ht="15" customHeight="1">
      <c r="A30" t="inlineStr">
        <is>
          <t>A 32370-2019</t>
        </is>
      </c>
      <c r="B30" s="1" t="n">
        <v>43636</v>
      </c>
      <c r="C30" s="1" t="n">
        <v>45177</v>
      </c>
      <c r="D30" t="inlineStr">
        <is>
          <t>VÄSTERBOTTENS LÄN</t>
        </is>
      </c>
      <c r="E30" t="inlineStr">
        <is>
          <t>ÅSELE</t>
        </is>
      </c>
      <c r="F30" t="inlineStr">
        <is>
          <t>Sveaskog</t>
        </is>
      </c>
      <c r="G30" t="n">
        <v>19.4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HYPERLINK("https://klasma.github.io/Logging_ASELE/artfynd/A 32370-2019.xlsx")</f>
        <v/>
      </c>
      <c r="T30">
        <f>HYPERLINK("https://klasma.github.io/Logging_ASELE/kartor/A 32370-2019.png")</f>
        <v/>
      </c>
      <c r="V30">
        <f>HYPERLINK("https://klasma.github.io/Logging_ASELE/klagomål/A 32370-2019.docx")</f>
        <v/>
      </c>
      <c r="W30">
        <f>HYPERLINK("https://klasma.github.io/Logging_ASELE/klagomålsmail/A 32370-2019.docx")</f>
        <v/>
      </c>
      <c r="X30">
        <f>HYPERLINK("https://klasma.github.io/Logging_ASELE/tillsyn/A 32370-2019.docx")</f>
        <v/>
      </c>
      <c r="Y30">
        <f>HYPERLINK("https://klasma.github.io/Logging_ASELE/tillsynsmail/A 32370-2019.docx")</f>
        <v/>
      </c>
    </row>
    <row r="31" ht="15" customHeight="1">
      <c r="A31" t="inlineStr">
        <is>
          <t>A 35565-2019</t>
        </is>
      </c>
      <c r="B31" s="1" t="n">
        <v>43664</v>
      </c>
      <c r="C31" s="1" t="n">
        <v>45177</v>
      </c>
      <c r="D31" t="inlineStr">
        <is>
          <t>VÄSTERBOTTENS LÄN</t>
        </is>
      </c>
      <c r="E31" t="inlineStr">
        <is>
          <t>ÅSELE</t>
        </is>
      </c>
      <c r="F31" t="inlineStr">
        <is>
          <t>Sveaskog</t>
        </is>
      </c>
      <c r="G31" t="n">
        <v>2.1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Vitgrynig nållav</t>
        </is>
      </c>
      <c r="S31">
        <f>HYPERLINK("https://klasma.github.io/Logging_ASELE/artfynd/A 35565-2019.xlsx")</f>
        <v/>
      </c>
      <c r="T31">
        <f>HYPERLINK("https://klasma.github.io/Logging_ASELE/kartor/A 35565-2019.png")</f>
        <v/>
      </c>
      <c r="V31">
        <f>HYPERLINK("https://klasma.github.io/Logging_ASELE/klagomål/A 35565-2019.docx")</f>
        <v/>
      </c>
      <c r="W31">
        <f>HYPERLINK("https://klasma.github.io/Logging_ASELE/klagomålsmail/A 35565-2019.docx")</f>
        <v/>
      </c>
      <c r="X31">
        <f>HYPERLINK("https://klasma.github.io/Logging_ASELE/tillsyn/A 35565-2019.docx")</f>
        <v/>
      </c>
      <c r="Y31">
        <f>HYPERLINK("https://klasma.github.io/Logging_ASELE/tillsynsmail/A 35565-2019.docx")</f>
        <v/>
      </c>
    </row>
    <row r="32" ht="15" customHeight="1">
      <c r="A32" t="inlineStr">
        <is>
          <t>A 65562-2019</t>
        </is>
      </c>
      <c r="B32" s="1" t="n">
        <v>43803</v>
      </c>
      <c r="C32" s="1" t="n">
        <v>45177</v>
      </c>
      <c r="D32" t="inlineStr">
        <is>
          <t>VÄSTERBOTTENS LÄN</t>
        </is>
      </c>
      <c r="E32" t="inlineStr">
        <is>
          <t>ÅSELE</t>
        </is>
      </c>
      <c r="F32" t="inlineStr">
        <is>
          <t>SCA</t>
        </is>
      </c>
      <c r="G32" t="n">
        <v>5.8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Rosenticka</t>
        </is>
      </c>
      <c r="S32">
        <f>HYPERLINK("https://klasma.github.io/Logging_ASELE/artfynd/A 65562-2019.xlsx")</f>
        <v/>
      </c>
      <c r="T32">
        <f>HYPERLINK("https://klasma.github.io/Logging_ASELE/kartor/A 65562-2019.png")</f>
        <v/>
      </c>
      <c r="V32">
        <f>HYPERLINK("https://klasma.github.io/Logging_ASELE/klagomål/A 65562-2019.docx")</f>
        <v/>
      </c>
      <c r="W32">
        <f>HYPERLINK("https://klasma.github.io/Logging_ASELE/klagomålsmail/A 65562-2019.docx")</f>
        <v/>
      </c>
      <c r="X32">
        <f>HYPERLINK("https://klasma.github.io/Logging_ASELE/tillsyn/A 65562-2019.docx")</f>
        <v/>
      </c>
      <c r="Y32">
        <f>HYPERLINK("https://klasma.github.io/Logging_ASELE/tillsynsmail/A 65562-2019.docx")</f>
        <v/>
      </c>
    </row>
    <row r="33" ht="15" customHeight="1">
      <c r="A33" t="inlineStr">
        <is>
          <t>A 11922-2020</t>
        </is>
      </c>
      <c r="B33" s="1" t="n">
        <v>43888</v>
      </c>
      <c r="C33" s="1" t="n">
        <v>45177</v>
      </c>
      <c r="D33" t="inlineStr">
        <is>
          <t>VÄSTERBOTTENS LÄN</t>
        </is>
      </c>
      <c r="E33" t="inlineStr">
        <is>
          <t>ÅSELE</t>
        </is>
      </c>
      <c r="F33" t="inlineStr">
        <is>
          <t>Övriga Aktiebolag</t>
        </is>
      </c>
      <c r="G33" t="n">
        <v>3.2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Ullticka</t>
        </is>
      </c>
      <c r="S33">
        <f>HYPERLINK("https://klasma.github.io/Logging_ASELE/artfynd/A 11922-2020.xlsx")</f>
        <v/>
      </c>
      <c r="T33">
        <f>HYPERLINK("https://klasma.github.io/Logging_ASELE/kartor/A 11922-2020.png")</f>
        <v/>
      </c>
      <c r="V33">
        <f>HYPERLINK("https://klasma.github.io/Logging_ASELE/klagomål/A 11922-2020.docx")</f>
        <v/>
      </c>
      <c r="W33">
        <f>HYPERLINK("https://klasma.github.io/Logging_ASELE/klagomålsmail/A 11922-2020.docx")</f>
        <v/>
      </c>
      <c r="X33">
        <f>HYPERLINK("https://klasma.github.io/Logging_ASELE/tillsyn/A 11922-2020.docx")</f>
        <v/>
      </c>
      <c r="Y33">
        <f>HYPERLINK("https://klasma.github.io/Logging_ASELE/tillsynsmail/A 11922-2020.docx")</f>
        <v/>
      </c>
    </row>
    <row r="34" ht="15" customHeight="1">
      <c r="A34" t="inlineStr">
        <is>
          <t>A 19592-2020</t>
        </is>
      </c>
      <c r="B34" s="1" t="n">
        <v>43936</v>
      </c>
      <c r="C34" s="1" t="n">
        <v>45177</v>
      </c>
      <c r="D34" t="inlineStr">
        <is>
          <t>VÄSTERBOTTENS LÄN</t>
        </is>
      </c>
      <c r="E34" t="inlineStr">
        <is>
          <t>ÅSELE</t>
        </is>
      </c>
      <c r="G34" t="n">
        <v>4.5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Bronshjon</t>
        </is>
      </c>
      <c r="S34">
        <f>HYPERLINK("https://klasma.github.io/Logging_ASELE/artfynd/A 19592-2020.xlsx")</f>
        <v/>
      </c>
      <c r="T34">
        <f>HYPERLINK("https://klasma.github.io/Logging_ASELE/kartor/A 19592-2020.png")</f>
        <v/>
      </c>
      <c r="V34">
        <f>HYPERLINK("https://klasma.github.io/Logging_ASELE/klagomål/A 19592-2020.docx")</f>
        <v/>
      </c>
      <c r="W34">
        <f>HYPERLINK("https://klasma.github.io/Logging_ASELE/klagomålsmail/A 19592-2020.docx")</f>
        <v/>
      </c>
      <c r="X34">
        <f>HYPERLINK("https://klasma.github.io/Logging_ASELE/tillsyn/A 19592-2020.docx")</f>
        <v/>
      </c>
      <c r="Y34">
        <f>HYPERLINK("https://klasma.github.io/Logging_ASELE/tillsynsmail/A 19592-2020.docx")</f>
        <v/>
      </c>
    </row>
    <row r="35" ht="15" customHeight="1">
      <c r="A35" t="inlineStr">
        <is>
          <t>A 43813-2020</t>
        </is>
      </c>
      <c r="B35" s="1" t="n">
        <v>44082</v>
      </c>
      <c r="C35" s="1" t="n">
        <v>45177</v>
      </c>
      <c r="D35" t="inlineStr">
        <is>
          <t>VÄSTERBOTTENS LÄN</t>
        </is>
      </c>
      <c r="E35" t="inlineStr">
        <is>
          <t>ÅSELE</t>
        </is>
      </c>
      <c r="F35" t="inlineStr">
        <is>
          <t>Sveaskog</t>
        </is>
      </c>
      <c r="G35" t="n">
        <v>14.2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HYPERLINK("https://klasma.github.io/Logging_ASELE/artfynd/A 43813-2020.xlsx")</f>
        <v/>
      </c>
      <c r="T35">
        <f>HYPERLINK("https://klasma.github.io/Logging_ASELE/kartor/A 43813-2020.png")</f>
        <v/>
      </c>
      <c r="V35">
        <f>HYPERLINK("https://klasma.github.io/Logging_ASELE/klagomål/A 43813-2020.docx")</f>
        <v/>
      </c>
      <c r="W35">
        <f>HYPERLINK("https://klasma.github.io/Logging_ASELE/klagomålsmail/A 43813-2020.docx")</f>
        <v/>
      </c>
      <c r="X35">
        <f>HYPERLINK("https://klasma.github.io/Logging_ASELE/tillsyn/A 43813-2020.docx")</f>
        <v/>
      </c>
      <c r="Y35">
        <f>HYPERLINK("https://klasma.github.io/Logging_ASELE/tillsynsmail/A 43813-2020.docx")</f>
        <v/>
      </c>
    </row>
    <row r="36" ht="15" customHeight="1">
      <c r="A36" t="inlineStr">
        <is>
          <t>A 43837-2020</t>
        </is>
      </c>
      <c r="B36" s="1" t="n">
        <v>44082</v>
      </c>
      <c r="C36" s="1" t="n">
        <v>45177</v>
      </c>
      <c r="D36" t="inlineStr">
        <is>
          <t>VÄSTERBOTTENS LÄN</t>
        </is>
      </c>
      <c r="E36" t="inlineStr">
        <is>
          <t>ÅSELE</t>
        </is>
      </c>
      <c r="F36" t="inlineStr">
        <is>
          <t>SCA</t>
        </is>
      </c>
      <c r="G36" t="n">
        <v>3.8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HYPERLINK("https://klasma.github.io/Logging_ASELE/artfynd/A 43837-2020.xlsx")</f>
        <v/>
      </c>
      <c r="T36">
        <f>HYPERLINK("https://klasma.github.io/Logging_ASELE/kartor/A 43837-2020.png")</f>
        <v/>
      </c>
      <c r="V36">
        <f>HYPERLINK("https://klasma.github.io/Logging_ASELE/klagomål/A 43837-2020.docx")</f>
        <v/>
      </c>
      <c r="W36">
        <f>HYPERLINK("https://klasma.github.io/Logging_ASELE/klagomålsmail/A 43837-2020.docx")</f>
        <v/>
      </c>
      <c r="X36">
        <f>HYPERLINK("https://klasma.github.io/Logging_ASELE/tillsyn/A 43837-2020.docx")</f>
        <v/>
      </c>
      <c r="Y36">
        <f>HYPERLINK("https://klasma.github.io/Logging_ASELE/tillsynsmail/A 43837-2020.docx")</f>
        <v/>
      </c>
    </row>
    <row r="37" ht="15" customHeight="1">
      <c r="A37" t="inlineStr">
        <is>
          <t>A 49843-2020</t>
        </is>
      </c>
      <c r="B37" s="1" t="n">
        <v>44106</v>
      </c>
      <c r="C37" s="1" t="n">
        <v>45177</v>
      </c>
      <c r="D37" t="inlineStr">
        <is>
          <t>VÄSTERBOTTENS LÄN</t>
        </is>
      </c>
      <c r="E37" t="inlineStr">
        <is>
          <t>ÅSELE</t>
        </is>
      </c>
      <c r="F37" t="inlineStr">
        <is>
          <t>SCA</t>
        </is>
      </c>
      <c r="G37" t="n">
        <v>3.6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Skrovellav</t>
        </is>
      </c>
      <c r="S37">
        <f>HYPERLINK("https://klasma.github.io/Logging_ASELE/artfynd/A 49843-2020.xlsx")</f>
        <v/>
      </c>
      <c r="T37">
        <f>HYPERLINK("https://klasma.github.io/Logging_ASELE/kartor/A 49843-2020.png")</f>
        <v/>
      </c>
      <c r="V37">
        <f>HYPERLINK("https://klasma.github.io/Logging_ASELE/klagomål/A 49843-2020.docx")</f>
        <v/>
      </c>
      <c r="W37">
        <f>HYPERLINK("https://klasma.github.io/Logging_ASELE/klagomålsmail/A 49843-2020.docx")</f>
        <v/>
      </c>
      <c r="X37">
        <f>HYPERLINK("https://klasma.github.io/Logging_ASELE/tillsyn/A 49843-2020.docx")</f>
        <v/>
      </c>
      <c r="Y37">
        <f>HYPERLINK("https://klasma.github.io/Logging_ASELE/tillsynsmail/A 49843-2020.docx")</f>
        <v/>
      </c>
    </row>
    <row r="38" ht="15" customHeight="1">
      <c r="A38" t="inlineStr">
        <is>
          <t>A 35562-2021</t>
        </is>
      </c>
      <c r="B38" s="1" t="n">
        <v>44385</v>
      </c>
      <c r="C38" s="1" t="n">
        <v>45177</v>
      </c>
      <c r="D38" t="inlineStr">
        <is>
          <t>VÄSTERBOTTENS LÄN</t>
        </is>
      </c>
      <c r="E38" t="inlineStr">
        <is>
          <t>ÅSELE</t>
        </is>
      </c>
      <c r="F38" t="inlineStr">
        <is>
          <t>SCA</t>
        </is>
      </c>
      <c r="G38" t="n">
        <v>4.6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HYPERLINK("https://klasma.github.io/Logging_ASELE/artfynd/A 35562-2021.xlsx")</f>
        <v/>
      </c>
      <c r="T38">
        <f>HYPERLINK("https://klasma.github.io/Logging_ASELE/kartor/A 35562-2021.png")</f>
        <v/>
      </c>
      <c r="V38">
        <f>HYPERLINK("https://klasma.github.io/Logging_ASELE/klagomål/A 35562-2021.docx")</f>
        <v/>
      </c>
      <c r="W38">
        <f>HYPERLINK("https://klasma.github.io/Logging_ASELE/klagomålsmail/A 35562-2021.docx")</f>
        <v/>
      </c>
      <c r="X38">
        <f>HYPERLINK("https://klasma.github.io/Logging_ASELE/tillsyn/A 35562-2021.docx")</f>
        <v/>
      </c>
      <c r="Y38">
        <f>HYPERLINK("https://klasma.github.io/Logging_ASELE/tillsynsmail/A 35562-2021.docx")</f>
        <v/>
      </c>
    </row>
    <row r="39" ht="15" customHeight="1">
      <c r="A39" t="inlineStr">
        <is>
          <t>A 61850-2021</t>
        </is>
      </c>
      <c r="B39" s="1" t="n">
        <v>44501</v>
      </c>
      <c r="C39" s="1" t="n">
        <v>45177</v>
      </c>
      <c r="D39" t="inlineStr">
        <is>
          <t>VÄSTERBOTTENS LÄN</t>
        </is>
      </c>
      <c r="E39" t="inlineStr">
        <is>
          <t>ÅSELE</t>
        </is>
      </c>
      <c r="F39" t="inlineStr">
        <is>
          <t>SCA</t>
        </is>
      </c>
      <c r="G39" t="n">
        <v>12.9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Skinnlav</t>
        </is>
      </c>
      <c r="S39">
        <f>HYPERLINK("https://klasma.github.io/Logging_ASELE/artfynd/A 61850-2021.xlsx")</f>
        <v/>
      </c>
      <c r="T39">
        <f>HYPERLINK("https://klasma.github.io/Logging_ASELE/kartor/A 61850-2021.png")</f>
        <v/>
      </c>
      <c r="V39">
        <f>HYPERLINK("https://klasma.github.io/Logging_ASELE/klagomål/A 61850-2021.docx")</f>
        <v/>
      </c>
      <c r="W39">
        <f>HYPERLINK("https://klasma.github.io/Logging_ASELE/klagomålsmail/A 61850-2021.docx")</f>
        <v/>
      </c>
      <c r="X39">
        <f>HYPERLINK("https://klasma.github.io/Logging_ASELE/tillsyn/A 61850-2021.docx")</f>
        <v/>
      </c>
      <c r="Y39">
        <f>HYPERLINK("https://klasma.github.io/Logging_ASELE/tillsynsmail/A 61850-2021.docx")</f>
        <v/>
      </c>
    </row>
    <row r="40" ht="15" customHeight="1">
      <c r="A40" t="inlineStr">
        <is>
          <t>A 30809-2022</t>
        </is>
      </c>
      <c r="B40" s="1" t="n">
        <v>44764</v>
      </c>
      <c r="C40" s="1" t="n">
        <v>45177</v>
      </c>
      <c r="D40" t="inlineStr">
        <is>
          <t>VÄSTERBOTTENS LÄN</t>
        </is>
      </c>
      <c r="E40" t="inlineStr">
        <is>
          <t>ÅSELE</t>
        </is>
      </c>
      <c r="F40" t="inlineStr">
        <is>
          <t>SCA</t>
        </is>
      </c>
      <c r="G40" t="n">
        <v>10.6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Buskskvätta</t>
        </is>
      </c>
      <c r="S40">
        <f>HYPERLINK("https://klasma.github.io/Logging_ASELE/artfynd/A 30809-2022.xlsx")</f>
        <v/>
      </c>
      <c r="T40">
        <f>HYPERLINK("https://klasma.github.io/Logging_ASELE/kartor/A 30809-2022.png")</f>
        <v/>
      </c>
      <c r="V40">
        <f>HYPERLINK("https://klasma.github.io/Logging_ASELE/klagomål/A 30809-2022.docx")</f>
        <v/>
      </c>
      <c r="W40">
        <f>HYPERLINK("https://klasma.github.io/Logging_ASELE/klagomålsmail/A 30809-2022.docx")</f>
        <v/>
      </c>
      <c r="X40">
        <f>HYPERLINK("https://klasma.github.io/Logging_ASELE/tillsyn/A 30809-2022.docx")</f>
        <v/>
      </c>
      <c r="Y40">
        <f>HYPERLINK("https://klasma.github.io/Logging_ASELE/tillsynsmail/A 30809-2022.docx")</f>
        <v/>
      </c>
    </row>
    <row r="41" ht="15" customHeight="1">
      <c r="A41" t="inlineStr">
        <is>
          <t>A 39380-2022</t>
        </is>
      </c>
      <c r="B41" s="1" t="n">
        <v>44817</v>
      </c>
      <c r="C41" s="1" t="n">
        <v>45177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2.4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Lappranunkel</t>
        </is>
      </c>
      <c r="S41">
        <f>HYPERLINK("https://klasma.github.io/Logging_ASELE/artfynd/A 39380-2022.xlsx")</f>
        <v/>
      </c>
      <c r="T41">
        <f>HYPERLINK("https://klasma.github.io/Logging_ASELE/kartor/A 39380-2022.png")</f>
        <v/>
      </c>
      <c r="V41">
        <f>HYPERLINK("https://klasma.github.io/Logging_ASELE/klagomål/A 39380-2022.docx")</f>
        <v/>
      </c>
      <c r="W41">
        <f>HYPERLINK("https://klasma.github.io/Logging_ASELE/klagomålsmail/A 39380-2022.docx")</f>
        <v/>
      </c>
      <c r="X41">
        <f>HYPERLINK("https://klasma.github.io/Logging_ASELE/tillsyn/A 39380-2022.docx")</f>
        <v/>
      </c>
      <c r="Y41">
        <f>HYPERLINK("https://klasma.github.io/Logging_ASELE/tillsynsmail/A 39380-2022.docx")</f>
        <v/>
      </c>
    </row>
    <row r="42" ht="15" customHeight="1">
      <c r="A42" t="inlineStr">
        <is>
          <t>A 40328-2022</t>
        </is>
      </c>
      <c r="B42" s="1" t="n">
        <v>44823</v>
      </c>
      <c r="C42" s="1" t="n">
        <v>45177</v>
      </c>
      <c r="D42" t="inlineStr">
        <is>
          <t>VÄSTERBOTTENS LÄN</t>
        </is>
      </c>
      <c r="E42" t="inlineStr">
        <is>
          <t>ÅSELE</t>
        </is>
      </c>
      <c r="G42" t="n">
        <v>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HYPERLINK("https://klasma.github.io/Logging_ASELE/artfynd/A 40328-2022.xlsx")</f>
        <v/>
      </c>
      <c r="T42">
        <f>HYPERLINK("https://klasma.github.io/Logging_ASELE/kartor/A 40328-2022.png")</f>
        <v/>
      </c>
      <c r="V42">
        <f>HYPERLINK("https://klasma.github.io/Logging_ASELE/klagomål/A 40328-2022.docx")</f>
        <v/>
      </c>
      <c r="W42">
        <f>HYPERLINK("https://klasma.github.io/Logging_ASELE/klagomålsmail/A 40328-2022.docx")</f>
        <v/>
      </c>
      <c r="X42">
        <f>HYPERLINK("https://klasma.github.io/Logging_ASELE/tillsyn/A 40328-2022.docx")</f>
        <v/>
      </c>
      <c r="Y42">
        <f>HYPERLINK("https://klasma.github.io/Logging_ASELE/tillsynsmail/A 40328-2022.docx")</f>
        <v/>
      </c>
    </row>
    <row r="43" ht="15" customHeight="1">
      <c r="A43" t="inlineStr">
        <is>
          <t>A 49064-2022</t>
        </is>
      </c>
      <c r="B43" s="1" t="n">
        <v>44860</v>
      </c>
      <c r="C43" s="1" t="n">
        <v>45177</v>
      </c>
      <c r="D43" t="inlineStr">
        <is>
          <t>VÄSTERBOTTENS LÄN</t>
        </is>
      </c>
      <c r="E43" t="inlineStr">
        <is>
          <t>ÅSELE</t>
        </is>
      </c>
      <c r="F43" t="inlineStr">
        <is>
          <t>Sveaskog</t>
        </is>
      </c>
      <c r="G43" t="n">
        <v>15.4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Dropptaggsvamp</t>
        </is>
      </c>
      <c r="S43">
        <f>HYPERLINK("https://klasma.github.io/Logging_ASELE/artfynd/A 49064-2022.xlsx")</f>
        <v/>
      </c>
      <c r="T43">
        <f>HYPERLINK("https://klasma.github.io/Logging_ASELE/kartor/A 49064-2022.png")</f>
        <v/>
      </c>
      <c r="V43">
        <f>HYPERLINK("https://klasma.github.io/Logging_ASELE/klagomål/A 49064-2022.docx")</f>
        <v/>
      </c>
      <c r="W43">
        <f>HYPERLINK("https://klasma.github.io/Logging_ASELE/klagomålsmail/A 49064-2022.docx")</f>
        <v/>
      </c>
      <c r="X43">
        <f>HYPERLINK("https://klasma.github.io/Logging_ASELE/tillsyn/A 49064-2022.docx")</f>
        <v/>
      </c>
      <c r="Y43">
        <f>HYPERLINK("https://klasma.github.io/Logging_ASELE/tillsynsmail/A 49064-2022.docx")</f>
        <v/>
      </c>
    </row>
    <row r="44" ht="15" customHeight="1">
      <c r="A44" t="inlineStr">
        <is>
          <t>A 62744-2022</t>
        </is>
      </c>
      <c r="B44" s="1" t="n">
        <v>44925</v>
      </c>
      <c r="C44" s="1" t="n">
        <v>45177</v>
      </c>
      <c r="D44" t="inlineStr">
        <is>
          <t>VÄSTERBOTTENS LÄN</t>
        </is>
      </c>
      <c r="E44" t="inlineStr">
        <is>
          <t>ÅSELE</t>
        </is>
      </c>
      <c r="F44" t="inlineStr">
        <is>
          <t>SCA</t>
        </is>
      </c>
      <c r="G44" t="n">
        <v>13.7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Granticka</t>
        </is>
      </c>
      <c r="S44">
        <f>HYPERLINK("https://klasma.github.io/Logging_ASELE/artfynd/A 62744-2022.xlsx")</f>
        <v/>
      </c>
      <c r="T44">
        <f>HYPERLINK("https://klasma.github.io/Logging_ASELE/kartor/A 62744-2022.png")</f>
        <v/>
      </c>
      <c r="V44">
        <f>HYPERLINK("https://klasma.github.io/Logging_ASELE/klagomål/A 62744-2022.docx")</f>
        <v/>
      </c>
      <c r="W44">
        <f>HYPERLINK("https://klasma.github.io/Logging_ASELE/klagomålsmail/A 62744-2022.docx")</f>
        <v/>
      </c>
      <c r="X44">
        <f>HYPERLINK("https://klasma.github.io/Logging_ASELE/tillsyn/A 62744-2022.docx")</f>
        <v/>
      </c>
      <c r="Y44">
        <f>HYPERLINK("https://klasma.github.io/Logging_ASELE/tillsynsmail/A 62744-2022.docx")</f>
        <v/>
      </c>
    </row>
    <row r="45" ht="15" customHeight="1">
      <c r="A45" t="inlineStr">
        <is>
          <t>A 29318-2023</t>
        </is>
      </c>
      <c r="B45" s="1" t="n">
        <v>45105</v>
      </c>
      <c r="C45" s="1" t="n">
        <v>45177</v>
      </c>
      <c r="D45" t="inlineStr">
        <is>
          <t>VÄSTERBOTTENS LÄN</t>
        </is>
      </c>
      <c r="E45" t="inlineStr">
        <is>
          <t>ÅSELE</t>
        </is>
      </c>
      <c r="F45" t="inlineStr">
        <is>
          <t>SCA</t>
        </is>
      </c>
      <c r="G45" t="n">
        <v>9.300000000000001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Stuplav</t>
        </is>
      </c>
      <c r="S45">
        <f>HYPERLINK("https://klasma.github.io/Logging_ASELE/artfynd/A 29318-2023.xlsx")</f>
        <v/>
      </c>
      <c r="T45">
        <f>HYPERLINK("https://klasma.github.io/Logging_ASELE/kartor/A 29318-2023.png")</f>
        <v/>
      </c>
      <c r="V45">
        <f>HYPERLINK("https://klasma.github.io/Logging_ASELE/klagomål/A 29318-2023.docx")</f>
        <v/>
      </c>
      <c r="W45">
        <f>HYPERLINK("https://klasma.github.io/Logging_ASELE/klagomålsmail/A 29318-2023.docx")</f>
        <v/>
      </c>
      <c r="X45">
        <f>HYPERLINK("https://klasma.github.io/Logging_ASELE/tillsyn/A 29318-2023.docx")</f>
        <v/>
      </c>
      <c r="Y45">
        <f>HYPERLINK("https://klasma.github.io/Logging_ASELE/tillsynsmail/A 29318-2023.docx")</f>
        <v/>
      </c>
    </row>
    <row r="46" ht="15" customHeight="1">
      <c r="A46" t="inlineStr">
        <is>
          <t>A 30615-2023</t>
        </is>
      </c>
      <c r="B46" s="1" t="n">
        <v>45112</v>
      </c>
      <c r="C46" s="1" t="n">
        <v>45177</v>
      </c>
      <c r="D46" t="inlineStr">
        <is>
          <t>VÄSTERBOTTENS LÄN</t>
        </is>
      </c>
      <c r="E46" t="inlineStr">
        <is>
          <t>ÅSELE</t>
        </is>
      </c>
      <c r="F46" t="inlineStr">
        <is>
          <t>Sveaskog</t>
        </is>
      </c>
      <c r="G46" t="n">
        <v>10.1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Dvärgbägarlav</t>
        </is>
      </c>
      <c r="S46">
        <f>HYPERLINK("https://klasma.github.io/Logging_ASELE/artfynd/A 30615-2023.xlsx")</f>
        <v/>
      </c>
      <c r="T46">
        <f>HYPERLINK("https://klasma.github.io/Logging_ASELE/kartor/A 30615-2023.png")</f>
        <v/>
      </c>
      <c r="V46">
        <f>HYPERLINK("https://klasma.github.io/Logging_ASELE/klagomål/A 30615-2023.docx")</f>
        <v/>
      </c>
      <c r="W46">
        <f>HYPERLINK("https://klasma.github.io/Logging_ASELE/klagomålsmail/A 30615-2023.docx")</f>
        <v/>
      </c>
      <c r="X46">
        <f>HYPERLINK("https://klasma.github.io/Logging_ASELE/tillsyn/A 30615-2023.docx")</f>
        <v/>
      </c>
      <c r="Y46">
        <f>HYPERLINK("https://klasma.github.io/Logging_ASELE/tillsynsmail/A 30615-2023.docx")</f>
        <v/>
      </c>
    </row>
    <row r="47" ht="15" customHeight="1">
      <c r="A47" t="inlineStr">
        <is>
          <t>A 31194-2023</t>
        </is>
      </c>
      <c r="B47" s="1" t="n">
        <v>45113</v>
      </c>
      <c r="C47" s="1" t="n">
        <v>45177</v>
      </c>
      <c r="D47" t="inlineStr">
        <is>
          <t>VÄSTERBOTTENS LÄN</t>
        </is>
      </c>
      <c r="E47" t="inlineStr">
        <is>
          <t>ÅSELE</t>
        </is>
      </c>
      <c r="F47" t="inlineStr">
        <is>
          <t>SCA</t>
        </is>
      </c>
      <c r="G47" t="n">
        <v>9.800000000000001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Lunglav</t>
        </is>
      </c>
      <c r="S47">
        <f>HYPERLINK("https://klasma.github.io/Logging_ASELE/artfynd/A 31194-2023.xlsx")</f>
        <v/>
      </c>
      <c r="T47">
        <f>HYPERLINK("https://klasma.github.io/Logging_ASELE/kartor/A 31194-2023.png")</f>
        <v/>
      </c>
      <c r="V47">
        <f>HYPERLINK("https://klasma.github.io/Logging_ASELE/klagomål/A 31194-2023.docx")</f>
        <v/>
      </c>
      <c r="W47">
        <f>HYPERLINK("https://klasma.github.io/Logging_ASELE/klagomålsmail/A 31194-2023.docx")</f>
        <v/>
      </c>
      <c r="X47">
        <f>HYPERLINK("https://klasma.github.io/Logging_ASELE/tillsyn/A 31194-2023.docx")</f>
        <v/>
      </c>
      <c r="Y47">
        <f>HYPERLINK("https://klasma.github.io/Logging_ASELE/tillsynsmail/A 31194-2023.docx")</f>
        <v/>
      </c>
    </row>
    <row r="48" ht="15" customHeight="1">
      <c r="A48" t="inlineStr">
        <is>
          <t>A 30947-2023</t>
        </is>
      </c>
      <c r="B48" s="1" t="n">
        <v>45113</v>
      </c>
      <c r="C48" s="1" t="n">
        <v>45177</v>
      </c>
      <c r="D48" t="inlineStr">
        <is>
          <t>VÄSTERBOTTENS LÄN</t>
        </is>
      </c>
      <c r="E48" t="inlineStr">
        <is>
          <t>ÅSELE</t>
        </is>
      </c>
      <c r="F48" t="inlineStr">
        <is>
          <t>Sveaskog</t>
        </is>
      </c>
      <c r="G48" t="n">
        <v>11.9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Spindelblomster</t>
        </is>
      </c>
      <c r="S48">
        <f>HYPERLINK("https://klasma.github.io/Logging_ASELE/artfynd/A 30947-2023.xlsx")</f>
        <v/>
      </c>
      <c r="T48">
        <f>HYPERLINK("https://klasma.github.io/Logging_ASELE/kartor/A 30947-2023.png")</f>
        <v/>
      </c>
      <c r="V48">
        <f>HYPERLINK("https://klasma.github.io/Logging_ASELE/klagomål/A 30947-2023.docx")</f>
        <v/>
      </c>
      <c r="W48">
        <f>HYPERLINK("https://klasma.github.io/Logging_ASELE/klagomålsmail/A 30947-2023.docx")</f>
        <v/>
      </c>
      <c r="X48">
        <f>HYPERLINK("https://klasma.github.io/Logging_ASELE/tillsyn/A 30947-2023.docx")</f>
        <v/>
      </c>
      <c r="Y48">
        <f>HYPERLINK("https://klasma.github.io/Logging_ASELE/tillsynsmail/A 30947-2023.docx")</f>
        <v/>
      </c>
    </row>
    <row r="49" ht="15" customHeight="1">
      <c r="A49" t="inlineStr">
        <is>
          <t>A 34290-2018</t>
        </is>
      </c>
      <c r="B49" s="1" t="n">
        <v>43318</v>
      </c>
      <c r="C49" s="1" t="n">
        <v>45177</v>
      </c>
      <c r="D49" t="inlineStr">
        <is>
          <t>VÄSTERBOTTENS LÄN</t>
        </is>
      </c>
      <c r="E49" t="inlineStr">
        <is>
          <t>ÅSELE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39188-2018</t>
        </is>
      </c>
      <c r="B50" s="1" t="n">
        <v>43339</v>
      </c>
      <c r="C50" s="1" t="n">
        <v>45177</v>
      </c>
      <c r="D50" t="inlineStr">
        <is>
          <t>VÄSTERBOTTENS LÄN</t>
        </is>
      </c>
      <c r="E50" t="inlineStr">
        <is>
          <t>ÅSELE</t>
        </is>
      </c>
      <c r="G50" t="n">
        <v>11.5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49418-2018</t>
        </is>
      </c>
      <c r="B51" s="1" t="n">
        <v>43374</v>
      </c>
      <c r="C51" s="1" t="n">
        <v>45177</v>
      </c>
      <c r="D51" t="inlineStr">
        <is>
          <t>VÄSTERBOTTENS LÄN</t>
        </is>
      </c>
      <c r="E51" t="inlineStr">
        <is>
          <t>ÅSELE</t>
        </is>
      </c>
      <c r="G51" t="n">
        <v>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63606-2018</t>
        </is>
      </c>
      <c r="B52" s="1" t="n">
        <v>43417</v>
      </c>
      <c r="C52" s="1" t="n">
        <v>45177</v>
      </c>
      <c r="D52" t="inlineStr">
        <is>
          <t>VÄSTERBOTTENS LÄN</t>
        </is>
      </c>
      <c r="E52" t="inlineStr">
        <is>
          <t>ÅSELE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63688-2018</t>
        </is>
      </c>
      <c r="B53" s="1" t="n">
        <v>43417</v>
      </c>
      <c r="C53" s="1" t="n">
        <v>45177</v>
      </c>
      <c r="D53" t="inlineStr">
        <is>
          <t>VÄSTERBOTTENS LÄN</t>
        </is>
      </c>
      <c r="E53" t="inlineStr">
        <is>
          <t>ÅSELE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64948-2018</t>
        </is>
      </c>
      <c r="B54" s="1" t="n">
        <v>43423</v>
      </c>
      <c r="C54" s="1" t="n">
        <v>45177</v>
      </c>
      <c r="D54" t="inlineStr">
        <is>
          <t>VÄSTERBOTTENS LÄN</t>
        </is>
      </c>
      <c r="E54" t="inlineStr">
        <is>
          <t>ÅSELE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65504-2018</t>
        </is>
      </c>
      <c r="B55" s="1" t="n">
        <v>43424</v>
      </c>
      <c r="C55" s="1" t="n">
        <v>45177</v>
      </c>
      <c r="D55" t="inlineStr">
        <is>
          <t>VÄSTERBOTTENS LÄN</t>
        </is>
      </c>
      <c r="E55" t="inlineStr">
        <is>
          <t>ÅSELE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63364-2018</t>
        </is>
      </c>
      <c r="B56" s="1" t="n">
        <v>43427</v>
      </c>
      <c r="C56" s="1" t="n">
        <v>45177</v>
      </c>
      <c r="D56" t="inlineStr">
        <is>
          <t>VÄSTERBOTTENS LÄN</t>
        </is>
      </c>
      <c r="E56" t="inlineStr">
        <is>
          <t>ÅSELE</t>
        </is>
      </c>
      <c r="F56" t="inlineStr">
        <is>
          <t>Holmen skog AB</t>
        </is>
      </c>
      <c r="G56" t="n">
        <v>6.6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70305-2018</t>
        </is>
      </c>
      <c r="B57" s="1" t="n">
        <v>43445</v>
      </c>
      <c r="C57" s="1" t="n">
        <v>45177</v>
      </c>
      <c r="D57" t="inlineStr">
        <is>
          <t>VÄSTERBOTTENS LÄN</t>
        </is>
      </c>
      <c r="E57" t="inlineStr">
        <is>
          <t>ÅSELE</t>
        </is>
      </c>
      <c r="F57" t="inlineStr">
        <is>
          <t>Kommuner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1160-2019</t>
        </is>
      </c>
      <c r="B58" s="1" t="n">
        <v>43473</v>
      </c>
      <c r="C58" s="1" t="n">
        <v>45177</v>
      </c>
      <c r="D58" t="inlineStr">
        <is>
          <t>VÄSTERBOTTENS LÄN</t>
        </is>
      </c>
      <c r="E58" t="inlineStr">
        <is>
          <t>ÅSELE</t>
        </is>
      </c>
      <c r="F58" t="inlineStr">
        <is>
          <t>Sveaskog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4928-2019</t>
        </is>
      </c>
      <c r="B59" s="1" t="n">
        <v>43479</v>
      </c>
      <c r="C59" s="1" t="n">
        <v>45177</v>
      </c>
      <c r="D59" t="inlineStr">
        <is>
          <t>VÄSTERBOTTENS LÄN</t>
        </is>
      </c>
      <c r="E59" t="inlineStr">
        <is>
          <t>ÅSELE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7670-2019</t>
        </is>
      </c>
      <c r="B60" s="1" t="n">
        <v>43493</v>
      </c>
      <c r="C60" s="1" t="n">
        <v>45177</v>
      </c>
      <c r="D60" t="inlineStr">
        <is>
          <t>VÄSTERBOTTENS LÄN</t>
        </is>
      </c>
      <c r="E60" t="inlineStr">
        <is>
          <t>ÅSELE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8518-2019</t>
        </is>
      </c>
      <c r="B61" s="1" t="n">
        <v>43500</v>
      </c>
      <c r="C61" s="1" t="n">
        <v>45177</v>
      </c>
      <c r="D61" t="inlineStr">
        <is>
          <t>VÄSTERBOTTENS LÄN</t>
        </is>
      </c>
      <c r="E61" t="inlineStr">
        <is>
          <t>ÅSELE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8520-2019</t>
        </is>
      </c>
      <c r="B62" s="1" t="n">
        <v>43500</v>
      </c>
      <c r="C62" s="1" t="n">
        <v>45177</v>
      </c>
      <c r="D62" t="inlineStr">
        <is>
          <t>VÄSTERBOTTENS LÄN</t>
        </is>
      </c>
      <c r="E62" t="inlineStr">
        <is>
          <t>ÅSELE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8164-2019</t>
        </is>
      </c>
      <c r="B63" s="1" t="n">
        <v>43501</v>
      </c>
      <c r="C63" s="1" t="n">
        <v>45177</v>
      </c>
      <c r="D63" t="inlineStr">
        <is>
          <t>VÄSTERBOTTENS LÄN</t>
        </is>
      </c>
      <c r="E63" t="inlineStr">
        <is>
          <t>ÅSELE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9117-2019</t>
        </is>
      </c>
      <c r="B64" s="1" t="n">
        <v>43504</v>
      </c>
      <c r="C64" s="1" t="n">
        <v>45177</v>
      </c>
      <c r="D64" t="inlineStr">
        <is>
          <t>VÄSTERBOTTENS LÄN</t>
        </is>
      </c>
      <c r="E64" t="inlineStr">
        <is>
          <t>ÅSELE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9116-2019</t>
        </is>
      </c>
      <c r="B65" s="1" t="n">
        <v>43504</v>
      </c>
      <c r="C65" s="1" t="n">
        <v>45177</v>
      </c>
      <c r="D65" t="inlineStr">
        <is>
          <t>VÄSTERBOTTENS LÄN</t>
        </is>
      </c>
      <c r="E65" t="inlineStr">
        <is>
          <t>ÅSELE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9136-2019</t>
        </is>
      </c>
      <c r="B66" s="1" t="n">
        <v>43504</v>
      </c>
      <c r="C66" s="1" t="n">
        <v>45177</v>
      </c>
      <c r="D66" t="inlineStr">
        <is>
          <t>VÄSTERBOTTENS LÄN</t>
        </is>
      </c>
      <c r="E66" t="inlineStr">
        <is>
          <t>ÅSELE</t>
        </is>
      </c>
      <c r="G66" t="n">
        <v>56.2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9165-2019</t>
        </is>
      </c>
      <c r="B67" s="1" t="n">
        <v>43504</v>
      </c>
      <c r="C67" s="1" t="n">
        <v>45177</v>
      </c>
      <c r="D67" t="inlineStr">
        <is>
          <t>VÄSTERBOTTENS LÄN</t>
        </is>
      </c>
      <c r="E67" t="inlineStr">
        <is>
          <t>ÅSELE</t>
        </is>
      </c>
      <c r="G67" t="n">
        <v>6.4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9527-2019</t>
        </is>
      </c>
      <c r="B68" s="1" t="n">
        <v>43507</v>
      </c>
      <c r="C68" s="1" t="n">
        <v>45177</v>
      </c>
      <c r="D68" t="inlineStr">
        <is>
          <t>VÄSTERBOTTENS LÄN</t>
        </is>
      </c>
      <c r="E68" t="inlineStr">
        <is>
          <t>ÅSELE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10248-2019</t>
        </is>
      </c>
      <c r="B69" s="1" t="n">
        <v>43510</v>
      </c>
      <c r="C69" s="1" t="n">
        <v>45177</v>
      </c>
      <c r="D69" t="inlineStr">
        <is>
          <t>VÄSTERBOTTENS LÄN</t>
        </is>
      </c>
      <c r="E69" t="inlineStr">
        <is>
          <t>ÅSELE</t>
        </is>
      </c>
      <c r="F69" t="inlineStr">
        <is>
          <t>SCA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11294-2019</t>
        </is>
      </c>
      <c r="B70" s="1" t="n">
        <v>43516</v>
      </c>
      <c r="C70" s="1" t="n">
        <v>45177</v>
      </c>
      <c r="D70" t="inlineStr">
        <is>
          <t>VÄSTERBOTTENS LÄN</t>
        </is>
      </c>
      <c r="E70" t="inlineStr">
        <is>
          <t>ÅSELE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11644-2019</t>
        </is>
      </c>
      <c r="B71" s="1" t="n">
        <v>43517</v>
      </c>
      <c r="C71" s="1" t="n">
        <v>45177</v>
      </c>
      <c r="D71" t="inlineStr">
        <is>
          <t>VÄSTERBOTTENS LÄN</t>
        </is>
      </c>
      <c r="E71" t="inlineStr">
        <is>
          <t>ÅSELE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11472-2019</t>
        </is>
      </c>
      <c r="B72" s="1" t="n">
        <v>43517</v>
      </c>
      <c r="C72" s="1" t="n">
        <v>45177</v>
      </c>
      <c r="D72" t="inlineStr">
        <is>
          <t>VÄSTERBOTTENS LÄN</t>
        </is>
      </c>
      <c r="E72" t="inlineStr">
        <is>
          <t>ÅSELE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12519-2019</t>
        </is>
      </c>
      <c r="B73" s="1" t="n">
        <v>43523</v>
      </c>
      <c r="C73" s="1" t="n">
        <v>45177</v>
      </c>
      <c r="D73" t="inlineStr">
        <is>
          <t>VÄSTERBOTTENS LÄN</t>
        </is>
      </c>
      <c r="E73" t="inlineStr">
        <is>
          <t>ÅSELE</t>
        </is>
      </c>
      <c r="G73" t="n">
        <v>13.9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14002-2019</t>
        </is>
      </c>
      <c r="B74" s="1" t="n">
        <v>43531</v>
      </c>
      <c r="C74" s="1" t="n">
        <v>45177</v>
      </c>
      <c r="D74" t="inlineStr">
        <is>
          <t>VÄSTERBOTTENS LÄN</t>
        </is>
      </c>
      <c r="E74" t="inlineStr">
        <is>
          <t>ÅSELE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14584-2019</t>
        </is>
      </c>
      <c r="B75" s="1" t="n">
        <v>43536</v>
      </c>
      <c r="C75" s="1" t="n">
        <v>45177</v>
      </c>
      <c r="D75" t="inlineStr">
        <is>
          <t>VÄSTERBOTTENS LÄN</t>
        </is>
      </c>
      <c r="E75" t="inlineStr">
        <is>
          <t>ÅSELE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15496-2019</t>
        </is>
      </c>
      <c r="B76" s="1" t="n">
        <v>43539</v>
      </c>
      <c r="C76" s="1" t="n">
        <v>45177</v>
      </c>
      <c r="D76" t="inlineStr">
        <is>
          <t>VÄSTERBOTTENS LÄN</t>
        </is>
      </c>
      <c r="E76" t="inlineStr">
        <is>
          <t>ÅSELE</t>
        </is>
      </c>
      <c r="F76" t="inlineStr">
        <is>
          <t>SCA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16142-2019</t>
        </is>
      </c>
      <c r="B77" s="1" t="n">
        <v>43544</v>
      </c>
      <c r="C77" s="1" t="n">
        <v>45177</v>
      </c>
      <c r="D77" t="inlineStr">
        <is>
          <t>VÄSTERBOTTENS LÄN</t>
        </is>
      </c>
      <c r="E77" t="inlineStr">
        <is>
          <t>ÅSELE</t>
        </is>
      </c>
      <c r="F77" t="inlineStr">
        <is>
          <t>SCA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18692-2019</t>
        </is>
      </c>
      <c r="B78" s="1" t="n">
        <v>43559</v>
      </c>
      <c r="C78" s="1" t="n">
        <v>45177</v>
      </c>
      <c r="D78" t="inlineStr">
        <is>
          <t>VÄSTERBOTTENS LÄN</t>
        </is>
      </c>
      <c r="E78" t="inlineStr">
        <is>
          <t>ÅSELE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22277-2019</t>
        </is>
      </c>
      <c r="B79" s="1" t="n">
        <v>43585</v>
      </c>
      <c r="C79" s="1" t="n">
        <v>45177</v>
      </c>
      <c r="D79" t="inlineStr">
        <is>
          <t>VÄSTERBOTTENS LÄN</t>
        </is>
      </c>
      <c r="E79" t="inlineStr">
        <is>
          <t>ÅSELE</t>
        </is>
      </c>
      <c r="F79" t="inlineStr">
        <is>
          <t>SCA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22461-2019</t>
        </is>
      </c>
      <c r="B80" s="1" t="n">
        <v>43585</v>
      </c>
      <c r="C80" s="1" t="n">
        <v>45177</v>
      </c>
      <c r="D80" t="inlineStr">
        <is>
          <t>VÄSTERBOTTENS LÄN</t>
        </is>
      </c>
      <c r="E80" t="inlineStr">
        <is>
          <t>ÅSELE</t>
        </is>
      </c>
      <c r="F80" t="inlineStr">
        <is>
          <t>SCA</t>
        </is>
      </c>
      <c r="G80" t="n">
        <v>6.2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22278-2019</t>
        </is>
      </c>
      <c r="B81" s="1" t="n">
        <v>43585</v>
      </c>
      <c r="C81" s="1" t="n">
        <v>45177</v>
      </c>
      <c r="D81" t="inlineStr">
        <is>
          <t>VÄSTERBOTTENS LÄN</t>
        </is>
      </c>
      <c r="E81" t="inlineStr">
        <is>
          <t>ÅSELE</t>
        </is>
      </c>
      <c r="F81" t="inlineStr">
        <is>
          <t>SCA</t>
        </is>
      </c>
      <c r="G81" t="n">
        <v>13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22279-2019</t>
        </is>
      </c>
      <c r="B82" s="1" t="n">
        <v>43585</v>
      </c>
      <c r="C82" s="1" t="n">
        <v>45177</v>
      </c>
      <c r="D82" t="inlineStr">
        <is>
          <t>VÄSTERBOTTENS LÄN</t>
        </is>
      </c>
      <c r="E82" t="inlineStr">
        <is>
          <t>ÅSELE</t>
        </is>
      </c>
      <c r="F82" t="inlineStr">
        <is>
          <t>SCA</t>
        </is>
      </c>
      <c r="G82" t="n">
        <v>59.4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22591-2019</t>
        </is>
      </c>
      <c r="B83" s="1" t="n">
        <v>43587</v>
      </c>
      <c r="C83" s="1" t="n">
        <v>45177</v>
      </c>
      <c r="D83" t="inlineStr">
        <is>
          <t>VÄSTERBOTTENS LÄN</t>
        </is>
      </c>
      <c r="E83" t="inlineStr">
        <is>
          <t>ÅSELE</t>
        </is>
      </c>
      <c r="F83" t="inlineStr">
        <is>
          <t>SCA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23316-2019</t>
        </is>
      </c>
      <c r="B84" s="1" t="n">
        <v>43591</v>
      </c>
      <c r="C84" s="1" t="n">
        <v>45177</v>
      </c>
      <c r="D84" t="inlineStr">
        <is>
          <t>VÄSTERBOTTENS LÄN</t>
        </is>
      </c>
      <c r="E84" t="inlineStr">
        <is>
          <t>ÅSELE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24790-2019</t>
        </is>
      </c>
      <c r="B85" s="1" t="n">
        <v>43601</v>
      </c>
      <c r="C85" s="1" t="n">
        <v>45177</v>
      </c>
      <c r="D85" t="inlineStr">
        <is>
          <t>VÄSTERBOTTENS LÄN</t>
        </is>
      </c>
      <c r="E85" t="inlineStr">
        <is>
          <t>ÅSELE</t>
        </is>
      </c>
      <c r="F85" t="inlineStr">
        <is>
          <t>SCA</t>
        </is>
      </c>
      <c r="G85" t="n">
        <v>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28710-2019</t>
        </is>
      </c>
      <c r="B86" s="1" t="n">
        <v>43614</v>
      </c>
      <c r="C86" s="1" t="n">
        <v>45177</v>
      </c>
      <c r="D86" t="inlineStr">
        <is>
          <t>VÄSTERBOTTENS LÄN</t>
        </is>
      </c>
      <c r="E86" t="inlineStr">
        <is>
          <t>ÅSELE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35562-2019</t>
        </is>
      </c>
      <c r="B87" s="1" t="n">
        <v>43664</v>
      </c>
      <c r="C87" s="1" t="n">
        <v>45177</v>
      </c>
      <c r="D87" t="inlineStr">
        <is>
          <t>VÄSTERBOTTENS LÄN</t>
        </is>
      </c>
      <c r="E87" t="inlineStr">
        <is>
          <t>ÅSELE</t>
        </is>
      </c>
      <c r="F87" t="inlineStr">
        <is>
          <t>Sveaskog</t>
        </is>
      </c>
      <c r="G87" t="n">
        <v>18.2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35613-2019</t>
        </is>
      </c>
      <c r="B88" s="1" t="n">
        <v>43664</v>
      </c>
      <c r="C88" s="1" t="n">
        <v>45177</v>
      </c>
      <c r="D88" t="inlineStr">
        <is>
          <t>VÄSTERBOTTENS LÄN</t>
        </is>
      </c>
      <c r="E88" t="inlineStr">
        <is>
          <t>ÅSELE</t>
        </is>
      </c>
      <c r="F88" t="inlineStr">
        <is>
          <t>Sveaskog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35564-2019</t>
        </is>
      </c>
      <c r="B89" s="1" t="n">
        <v>43664</v>
      </c>
      <c r="C89" s="1" t="n">
        <v>45177</v>
      </c>
      <c r="D89" t="inlineStr">
        <is>
          <t>VÄSTERBOTTENS LÄN</t>
        </is>
      </c>
      <c r="E89" t="inlineStr">
        <is>
          <t>ÅSELE</t>
        </is>
      </c>
      <c r="F89" t="inlineStr">
        <is>
          <t>Sveaskog</t>
        </is>
      </c>
      <c r="G89" t="n">
        <v>41.5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38772-2019</t>
        </is>
      </c>
      <c r="B90" s="1" t="n">
        <v>43686</v>
      </c>
      <c r="C90" s="1" t="n">
        <v>45177</v>
      </c>
      <c r="D90" t="inlineStr">
        <is>
          <t>VÄSTERBOTTENS LÄN</t>
        </is>
      </c>
      <c r="E90" t="inlineStr">
        <is>
          <t>ÅSELE</t>
        </is>
      </c>
      <c r="F90" t="inlineStr">
        <is>
          <t>SCA</t>
        </is>
      </c>
      <c r="G90" t="n">
        <v>11.6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40862-2019</t>
        </is>
      </c>
      <c r="B91" s="1" t="n">
        <v>43697</v>
      </c>
      <c r="C91" s="1" t="n">
        <v>45177</v>
      </c>
      <c r="D91" t="inlineStr">
        <is>
          <t>VÄSTERBOTTENS LÄN</t>
        </is>
      </c>
      <c r="E91" t="inlineStr">
        <is>
          <t>ÅSELE</t>
        </is>
      </c>
      <c r="G91" t="n">
        <v>10.6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41912-2019</t>
        </is>
      </c>
      <c r="B92" s="1" t="n">
        <v>43700</v>
      </c>
      <c r="C92" s="1" t="n">
        <v>45177</v>
      </c>
      <c r="D92" t="inlineStr">
        <is>
          <t>VÄSTERBOTTENS LÄN</t>
        </is>
      </c>
      <c r="E92" t="inlineStr">
        <is>
          <t>ÅSELE</t>
        </is>
      </c>
      <c r="F92" t="inlineStr">
        <is>
          <t>Naturvårdsverket</t>
        </is>
      </c>
      <c r="G92" t="n">
        <v>18.9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43666-2019</t>
        </is>
      </c>
      <c r="B93" s="1" t="n">
        <v>43704</v>
      </c>
      <c r="C93" s="1" t="n">
        <v>45177</v>
      </c>
      <c r="D93" t="inlineStr">
        <is>
          <t>VÄSTERBOTTENS LÄN</t>
        </is>
      </c>
      <c r="E93" t="inlineStr">
        <is>
          <t>ÅSELE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43211-2019</t>
        </is>
      </c>
      <c r="B94" s="1" t="n">
        <v>43705</v>
      </c>
      <c r="C94" s="1" t="n">
        <v>45177</v>
      </c>
      <c r="D94" t="inlineStr">
        <is>
          <t>VÄSTERBOTTENS LÄN</t>
        </is>
      </c>
      <c r="E94" t="inlineStr">
        <is>
          <t>ÅSELE</t>
        </is>
      </c>
      <c r="F94" t="inlineStr">
        <is>
          <t>SCA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43658-2019</t>
        </is>
      </c>
      <c r="B95" s="1" t="n">
        <v>43707</v>
      </c>
      <c r="C95" s="1" t="n">
        <v>45177</v>
      </c>
      <c r="D95" t="inlineStr">
        <is>
          <t>VÄSTERBOTTENS LÄN</t>
        </is>
      </c>
      <c r="E95" t="inlineStr">
        <is>
          <t>ÅSELE</t>
        </is>
      </c>
      <c r="F95" t="inlineStr">
        <is>
          <t>Sveaskog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44017-2019</t>
        </is>
      </c>
      <c r="B96" s="1" t="n">
        <v>43709</v>
      </c>
      <c r="C96" s="1" t="n">
        <v>45177</v>
      </c>
      <c r="D96" t="inlineStr">
        <is>
          <t>VÄSTERBOTTENS LÄN</t>
        </is>
      </c>
      <c r="E96" t="inlineStr">
        <is>
          <t>ÅSELE</t>
        </is>
      </c>
      <c r="F96" t="inlineStr">
        <is>
          <t>SCA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50913-2019</t>
        </is>
      </c>
      <c r="B97" s="1" t="n">
        <v>43738</v>
      </c>
      <c r="C97" s="1" t="n">
        <v>45177</v>
      </c>
      <c r="D97" t="inlineStr">
        <is>
          <t>VÄSTERBOTTENS LÄN</t>
        </is>
      </c>
      <c r="E97" t="inlineStr">
        <is>
          <t>ÅSELE</t>
        </is>
      </c>
      <c r="F97" t="inlineStr">
        <is>
          <t>Sveaskog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50928-2019</t>
        </is>
      </c>
      <c r="B98" s="1" t="n">
        <v>43738</v>
      </c>
      <c r="C98" s="1" t="n">
        <v>45177</v>
      </c>
      <c r="D98" t="inlineStr">
        <is>
          <t>VÄSTERBOTTENS LÄN</t>
        </is>
      </c>
      <c r="E98" t="inlineStr">
        <is>
          <t>ÅSELE</t>
        </is>
      </c>
      <c r="F98" t="inlineStr">
        <is>
          <t>Sveaskog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50920-2019</t>
        </is>
      </c>
      <c r="B99" s="1" t="n">
        <v>43738</v>
      </c>
      <c r="C99" s="1" t="n">
        <v>45177</v>
      </c>
      <c r="D99" t="inlineStr">
        <is>
          <t>VÄSTERBOTTENS LÄN</t>
        </is>
      </c>
      <c r="E99" t="inlineStr">
        <is>
          <t>ÅSELE</t>
        </is>
      </c>
      <c r="F99" t="inlineStr">
        <is>
          <t>Sveaskog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51702-2019</t>
        </is>
      </c>
      <c r="B100" s="1" t="n">
        <v>43740</v>
      </c>
      <c r="C100" s="1" t="n">
        <v>45177</v>
      </c>
      <c r="D100" t="inlineStr">
        <is>
          <t>VÄSTERBOTTENS LÄN</t>
        </is>
      </c>
      <c r="E100" t="inlineStr">
        <is>
          <t>ÅSELE</t>
        </is>
      </c>
      <c r="G100" t="n">
        <v>16.6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53478-2019</t>
        </is>
      </c>
      <c r="B101" s="1" t="n">
        <v>43748</v>
      </c>
      <c r="C101" s="1" t="n">
        <v>45177</v>
      </c>
      <c r="D101" t="inlineStr">
        <is>
          <t>VÄSTERBOTTENS LÄN</t>
        </is>
      </c>
      <c r="E101" t="inlineStr">
        <is>
          <t>ÅSELE</t>
        </is>
      </c>
      <c r="F101" t="inlineStr">
        <is>
          <t>SCA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55156-2019</t>
        </is>
      </c>
      <c r="B102" s="1" t="n">
        <v>43752</v>
      </c>
      <c r="C102" s="1" t="n">
        <v>45177</v>
      </c>
      <c r="D102" t="inlineStr">
        <is>
          <t>VÄSTERBOTTENS LÄN</t>
        </is>
      </c>
      <c r="E102" t="inlineStr">
        <is>
          <t>ÅSELE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54368-2019</t>
        </is>
      </c>
      <c r="B103" s="1" t="n">
        <v>43753</v>
      </c>
      <c r="C103" s="1" t="n">
        <v>45177</v>
      </c>
      <c r="D103" t="inlineStr">
        <is>
          <t>VÄSTERBOTTENS LÄN</t>
        </is>
      </c>
      <c r="E103" t="inlineStr">
        <is>
          <t>ÅSELE</t>
        </is>
      </c>
      <c r="F103" t="inlineStr">
        <is>
          <t>SCA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54408-2019</t>
        </is>
      </c>
      <c r="B104" s="1" t="n">
        <v>43754</v>
      </c>
      <c r="C104" s="1" t="n">
        <v>45177</v>
      </c>
      <c r="D104" t="inlineStr">
        <is>
          <t>VÄSTERBOTTENS LÄN</t>
        </is>
      </c>
      <c r="E104" t="inlineStr">
        <is>
          <t>ÅSELE</t>
        </is>
      </c>
      <c r="F104" t="inlineStr">
        <is>
          <t>Holmen skog AB</t>
        </is>
      </c>
      <c r="G104" t="n">
        <v>15.2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54931-2019</t>
        </is>
      </c>
      <c r="B105" s="1" t="n">
        <v>43755</v>
      </c>
      <c r="C105" s="1" t="n">
        <v>45177</v>
      </c>
      <c r="D105" t="inlineStr">
        <is>
          <t>VÄSTERBOTTENS LÄN</t>
        </is>
      </c>
      <c r="E105" t="inlineStr">
        <is>
          <t>ÅSELE</t>
        </is>
      </c>
      <c r="F105" t="inlineStr">
        <is>
          <t>Holmen skog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55432-2019</t>
        </is>
      </c>
      <c r="B106" s="1" t="n">
        <v>43760</v>
      </c>
      <c r="C106" s="1" t="n">
        <v>45177</v>
      </c>
      <c r="D106" t="inlineStr">
        <is>
          <t>VÄSTERBOTTENS LÄN</t>
        </is>
      </c>
      <c r="E106" t="inlineStr">
        <is>
          <t>ÅSELE</t>
        </is>
      </c>
      <c r="G106" t="n">
        <v>8.800000000000001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55885-2019</t>
        </is>
      </c>
      <c r="B107" s="1" t="n">
        <v>43761</v>
      </c>
      <c r="C107" s="1" t="n">
        <v>45177</v>
      </c>
      <c r="D107" t="inlineStr">
        <is>
          <t>VÄSTERBOTTENS LÄN</t>
        </is>
      </c>
      <c r="E107" t="inlineStr">
        <is>
          <t>ÅSELE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57697-2019</t>
        </is>
      </c>
      <c r="B108" s="1" t="n">
        <v>43768</v>
      </c>
      <c r="C108" s="1" t="n">
        <v>45177</v>
      </c>
      <c r="D108" t="inlineStr">
        <is>
          <t>VÄSTERBOTTENS LÄN</t>
        </is>
      </c>
      <c r="E108" t="inlineStr">
        <is>
          <t>ÅSELE</t>
        </is>
      </c>
      <c r="F108" t="inlineStr">
        <is>
          <t>Sveaskog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57878-2019</t>
        </is>
      </c>
      <c r="B109" s="1" t="n">
        <v>43768</v>
      </c>
      <c r="C109" s="1" t="n">
        <v>45177</v>
      </c>
      <c r="D109" t="inlineStr">
        <is>
          <t>VÄSTERBOTTENS LÄN</t>
        </is>
      </c>
      <c r="E109" t="inlineStr">
        <is>
          <t>ÅSELE</t>
        </is>
      </c>
      <c r="F109" t="inlineStr">
        <is>
          <t>SCA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59130-2019</t>
        </is>
      </c>
      <c r="B110" s="1" t="n">
        <v>43769</v>
      </c>
      <c r="C110" s="1" t="n">
        <v>45177</v>
      </c>
      <c r="D110" t="inlineStr">
        <is>
          <t>VÄSTERBOTTENS LÄN</t>
        </is>
      </c>
      <c r="E110" t="inlineStr">
        <is>
          <t>ÅSELE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58075-2019</t>
        </is>
      </c>
      <c r="B111" s="1" t="n">
        <v>43769</v>
      </c>
      <c r="C111" s="1" t="n">
        <v>45177</v>
      </c>
      <c r="D111" t="inlineStr">
        <is>
          <t>VÄSTERBOTTENS LÄN</t>
        </is>
      </c>
      <c r="E111" t="inlineStr">
        <is>
          <t>ÅSELE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63402-2019</t>
        </is>
      </c>
      <c r="B112" s="1" t="n">
        <v>43787</v>
      </c>
      <c r="C112" s="1" t="n">
        <v>45177</v>
      </c>
      <c r="D112" t="inlineStr">
        <is>
          <t>VÄSTERBOTTENS LÄN</t>
        </is>
      </c>
      <c r="E112" t="inlineStr">
        <is>
          <t>ÅSELE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63434-2019</t>
        </is>
      </c>
      <c r="B113" s="1" t="n">
        <v>43787</v>
      </c>
      <c r="C113" s="1" t="n">
        <v>45177</v>
      </c>
      <c r="D113" t="inlineStr">
        <is>
          <t>VÄSTERBOTTENS LÄN</t>
        </is>
      </c>
      <c r="E113" t="inlineStr">
        <is>
          <t>ÅSELE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64676-2019</t>
        </is>
      </c>
      <c r="B114" s="1" t="n">
        <v>43794</v>
      </c>
      <c r="C114" s="1" t="n">
        <v>45177</v>
      </c>
      <c r="D114" t="inlineStr">
        <is>
          <t>VÄSTERBOTTENS LÄN</t>
        </is>
      </c>
      <c r="E114" t="inlineStr">
        <is>
          <t>ÅSELE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64670-2019</t>
        </is>
      </c>
      <c r="B115" s="1" t="n">
        <v>43794</v>
      </c>
      <c r="C115" s="1" t="n">
        <v>45177</v>
      </c>
      <c r="D115" t="inlineStr">
        <is>
          <t>VÄSTERBOTTENS LÄN</t>
        </is>
      </c>
      <c r="E115" t="inlineStr">
        <is>
          <t>ÅSELE</t>
        </is>
      </c>
      <c r="F115" t="inlineStr">
        <is>
          <t>Övriga Aktiebolag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63835-2019</t>
        </is>
      </c>
      <c r="B116" s="1" t="n">
        <v>43795</v>
      </c>
      <c r="C116" s="1" t="n">
        <v>45177</v>
      </c>
      <c r="D116" t="inlineStr">
        <is>
          <t>VÄSTERBOTTENS LÄN</t>
        </is>
      </c>
      <c r="E116" t="inlineStr">
        <is>
          <t>ÅSELE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65572-2019</t>
        </is>
      </c>
      <c r="B117" s="1" t="n">
        <v>43803</v>
      </c>
      <c r="C117" s="1" t="n">
        <v>45177</v>
      </c>
      <c r="D117" t="inlineStr">
        <is>
          <t>VÄSTERBOTTENS LÄN</t>
        </is>
      </c>
      <c r="E117" t="inlineStr">
        <is>
          <t>ÅSELE</t>
        </is>
      </c>
      <c r="F117" t="inlineStr">
        <is>
          <t>SCA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65568-2019</t>
        </is>
      </c>
      <c r="B118" s="1" t="n">
        <v>43803</v>
      </c>
      <c r="C118" s="1" t="n">
        <v>45177</v>
      </c>
      <c r="D118" t="inlineStr">
        <is>
          <t>VÄSTERBOTTENS LÄN</t>
        </is>
      </c>
      <c r="E118" t="inlineStr">
        <is>
          <t>ÅSELE</t>
        </is>
      </c>
      <c r="F118" t="inlineStr">
        <is>
          <t>SCA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2924-2020</t>
        </is>
      </c>
      <c r="B119" s="1" t="n">
        <v>43803</v>
      </c>
      <c r="C119" s="1" t="n">
        <v>45177</v>
      </c>
      <c r="D119" t="inlineStr">
        <is>
          <t>VÄSTERBOTTENS LÄN</t>
        </is>
      </c>
      <c r="E119" t="inlineStr">
        <is>
          <t>ÅSELE</t>
        </is>
      </c>
      <c r="F119" t="inlineStr">
        <is>
          <t>Övriga Aktiebolag</t>
        </is>
      </c>
      <c r="G119" t="n">
        <v>5.8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66033-2019</t>
        </is>
      </c>
      <c r="B120" s="1" t="n">
        <v>43805</v>
      </c>
      <c r="C120" s="1" t="n">
        <v>45177</v>
      </c>
      <c r="D120" t="inlineStr">
        <is>
          <t>VÄSTERBOTTENS LÄN</t>
        </is>
      </c>
      <c r="E120" t="inlineStr">
        <is>
          <t>ÅSELE</t>
        </is>
      </c>
      <c r="G120" t="n">
        <v>14.3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66974-2019</t>
        </is>
      </c>
      <c r="B121" s="1" t="n">
        <v>43810</v>
      </c>
      <c r="C121" s="1" t="n">
        <v>45177</v>
      </c>
      <c r="D121" t="inlineStr">
        <is>
          <t>VÄSTERBOTTENS LÄN</t>
        </is>
      </c>
      <c r="E121" t="inlineStr">
        <is>
          <t>ÅSELE</t>
        </is>
      </c>
      <c r="F121" t="inlineStr">
        <is>
          <t>SCA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906-2020</t>
        </is>
      </c>
      <c r="B122" s="1" t="n">
        <v>43818</v>
      </c>
      <c r="C122" s="1" t="n">
        <v>45177</v>
      </c>
      <c r="D122" t="inlineStr">
        <is>
          <t>VÄSTERBOTTENS LÄN</t>
        </is>
      </c>
      <c r="E122" t="inlineStr">
        <is>
          <t>ÅSELE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230-2020</t>
        </is>
      </c>
      <c r="B123" s="1" t="n">
        <v>43833</v>
      </c>
      <c r="C123" s="1" t="n">
        <v>45177</v>
      </c>
      <c r="D123" t="inlineStr">
        <is>
          <t>VÄSTERBOTTENS LÄN</t>
        </is>
      </c>
      <c r="E123" t="inlineStr">
        <is>
          <t>ÅSELE</t>
        </is>
      </c>
      <c r="F123" t="inlineStr">
        <is>
          <t>SCA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2457-2020</t>
        </is>
      </c>
      <c r="B124" s="1" t="n">
        <v>43841</v>
      </c>
      <c r="C124" s="1" t="n">
        <v>45177</v>
      </c>
      <c r="D124" t="inlineStr">
        <is>
          <t>VÄSTERBOTTENS LÄN</t>
        </is>
      </c>
      <c r="E124" t="inlineStr">
        <is>
          <t>ÅSELE</t>
        </is>
      </c>
      <c r="F124" t="inlineStr">
        <is>
          <t>Övriga Aktiebolag</t>
        </is>
      </c>
      <c r="G124" t="n">
        <v>34.1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2591-2020</t>
        </is>
      </c>
      <c r="B125" s="1" t="n">
        <v>43843</v>
      </c>
      <c r="C125" s="1" t="n">
        <v>45177</v>
      </c>
      <c r="D125" t="inlineStr">
        <is>
          <t>VÄSTERBOTTENS LÄN</t>
        </is>
      </c>
      <c r="E125" t="inlineStr">
        <is>
          <t>ÅSELE</t>
        </is>
      </c>
      <c r="F125" t="inlineStr">
        <is>
          <t>Övriga Aktiebolag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2582-2020</t>
        </is>
      </c>
      <c r="B126" s="1" t="n">
        <v>43843</v>
      </c>
      <c r="C126" s="1" t="n">
        <v>45177</v>
      </c>
      <c r="D126" t="inlineStr">
        <is>
          <t>VÄSTERBOTTENS LÄN</t>
        </is>
      </c>
      <c r="E126" t="inlineStr">
        <is>
          <t>ÅSELE</t>
        </is>
      </c>
      <c r="F126" t="inlineStr">
        <is>
          <t>Övriga Aktiebolag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2096-2020</t>
        </is>
      </c>
      <c r="B127" s="1" t="n">
        <v>43845</v>
      </c>
      <c r="C127" s="1" t="n">
        <v>45177</v>
      </c>
      <c r="D127" t="inlineStr">
        <is>
          <t>VÄSTERBOTTENS LÄN</t>
        </is>
      </c>
      <c r="E127" t="inlineStr">
        <is>
          <t>ÅSELE</t>
        </is>
      </c>
      <c r="G127" t="n">
        <v>8.6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4891-2020</t>
        </is>
      </c>
      <c r="B128" s="1" t="n">
        <v>43852</v>
      </c>
      <c r="C128" s="1" t="n">
        <v>45177</v>
      </c>
      <c r="D128" t="inlineStr">
        <is>
          <t>VÄSTERBOTTENS LÄN</t>
        </is>
      </c>
      <c r="E128" t="inlineStr">
        <is>
          <t>ÅSELE</t>
        </is>
      </c>
      <c r="G128" t="n">
        <v>10.4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5541-2020</t>
        </is>
      </c>
      <c r="B129" s="1" t="n">
        <v>43859</v>
      </c>
      <c r="C129" s="1" t="n">
        <v>45177</v>
      </c>
      <c r="D129" t="inlineStr">
        <is>
          <t>VÄSTERBOTTENS LÄN</t>
        </is>
      </c>
      <c r="E129" t="inlineStr">
        <is>
          <t>ÅSELE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11926-2020</t>
        </is>
      </c>
      <c r="B130" s="1" t="n">
        <v>43888</v>
      </c>
      <c r="C130" s="1" t="n">
        <v>45177</v>
      </c>
      <c r="D130" t="inlineStr">
        <is>
          <t>VÄSTERBOTTENS LÄN</t>
        </is>
      </c>
      <c r="E130" t="inlineStr">
        <is>
          <t>ÅSELE</t>
        </is>
      </c>
      <c r="F130" t="inlineStr">
        <is>
          <t>Övriga Aktiebolag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18139-2020</t>
        </is>
      </c>
      <c r="B131" s="1" t="n">
        <v>43924</v>
      </c>
      <c r="C131" s="1" t="n">
        <v>45177</v>
      </c>
      <c r="D131" t="inlineStr">
        <is>
          <t>VÄSTERBOTTENS LÄN</t>
        </is>
      </c>
      <c r="E131" t="inlineStr">
        <is>
          <t>ÅSELE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19588-2020</t>
        </is>
      </c>
      <c r="B132" s="1" t="n">
        <v>43936</v>
      </c>
      <c r="C132" s="1" t="n">
        <v>45177</v>
      </c>
      <c r="D132" t="inlineStr">
        <is>
          <t>VÄSTERBOTTENS LÄN</t>
        </is>
      </c>
      <c r="E132" t="inlineStr">
        <is>
          <t>ÅSELE</t>
        </is>
      </c>
      <c r="G132" t="n">
        <v>13.2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19590-2020</t>
        </is>
      </c>
      <c r="B133" s="1" t="n">
        <v>43936</v>
      </c>
      <c r="C133" s="1" t="n">
        <v>45177</v>
      </c>
      <c r="D133" t="inlineStr">
        <is>
          <t>VÄSTERBOTTENS LÄN</t>
        </is>
      </c>
      <c r="E133" t="inlineStr">
        <is>
          <t>ÅSELE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22145-2020</t>
        </is>
      </c>
      <c r="B134" s="1" t="n">
        <v>43961</v>
      </c>
      <c r="C134" s="1" t="n">
        <v>45177</v>
      </c>
      <c r="D134" t="inlineStr">
        <is>
          <t>VÄSTERBOTTENS LÄN</t>
        </is>
      </c>
      <c r="E134" t="inlineStr">
        <is>
          <t>ÅSELE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23730-2020</t>
        </is>
      </c>
      <c r="B135" s="1" t="n">
        <v>43970</v>
      </c>
      <c r="C135" s="1" t="n">
        <v>45177</v>
      </c>
      <c r="D135" t="inlineStr">
        <is>
          <t>VÄSTERBOTTENS LÄN</t>
        </is>
      </c>
      <c r="E135" t="inlineStr">
        <is>
          <t>ÅSELE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25186-2020</t>
        </is>
      </c>
      <c r="B136" s="1" t="n">
        <v>43980</v>
      </c>
      <c r="C136" s="1" t="n">
        <v>45177</v>
      </c>
      <c r="D136" t="inlineStr">
        <is>
          <t>VÄSTERBOTTENS LÄN</t>
        </is>
      </c>
      <c r="E136" t="inlineStr">
        <is>
          <t>ÅSELE</t>
        </is>
      </c>
      <c r="F136" t="inlineStr">
        <is>
          <t>Holmen skog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25435-2020</t>
        </is>
      </c>
      <c r="B137" s="1" t="n">
        <v>43980</v>
      </c>
      <c r="C137" s="1" t="n">
        <v>45177</v>
      </c>
      <c r="D137" t="inlineStr">
        <is>
          <t>VÄSTERBOTTENS LÄN</t>
        </is>
      </c>
      <c r="E137" t="inlineStr">
        <is>
          <t>ÅSELE</t>
        </is>
      </c>
      <c r="F137" t="inlineStr">
        <is>
          <t>Holmen skog AB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25452-2020</t>
        </is>
      </c>
      <c r="B138" s="1" t="n">
        <v>43983</v>
      </c>
      <c r="C138" s="1" t="n">
        <v>45177</v>
      </c>
      <c r="D138" t="inlineStr">
        <is>
          <t>VÄSTERBOTTENS LÄN</t>
        </is>
      </c>
      <c r="E138" t="inlineStr">
        <is>
          <t>ÅSELE</t>
        </is>
      </c>
      <c r="F138" t="inlineStr">
        <is>
          <t>Sveaskog</t>
        </is>
      </c>
      <c r="G138" t="n">
        <v>8.300000000000001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26484-2020</t>
        </is>
      </c>
      <c r="B139" s="1" t="n">
        <v>43987</v>
      </c>
      <c r="C139" s="1" t="n">
        <v>45177</v>
      </c>
      <c r="D139" t="inlineStr">
        <is>
          <t>VÄSTERBOTTENS LÄN</t>
        </is>
      </c>
      <c r="E139" t="inlineStr">
        <is>
          <t>ÅSELE</t>
        </is>
      </c>
      <c r="F139" t="inlineStr">
        <is>
          <t>Holmen skog AB</t>
        </is>
      </c>
      <c r="G139" t="n">
        <v>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27966-2020</t>
        </is>
      </c>
      <c r="B140" s="1" t="n">
        <v>43993</v>
      </c>
      <c r="C140" s="1" t="n">
        <v>45177</v>
      </c>
      <c r="D140" t="inlineStr">
        <is>
          <t>VÄSTERBOTTENS LÄN</t>
        </is>
      </c>
      <c r="E140" t="inlineStr">
        <is>
          <t>ÅSELE</t>
        </is>
      </c>
      <c r="F140" t="inlineStr">
        <is>
          <t>Övriga Aktiebolag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27972-2020</t>
        </is>
      </c>
      <c r="B141" s="1" t="n">
        <v>43993</v>
      </c>
      <c r="C141" s="1" t="n">
        <v>45177</v>
      </c>
      <c r="D141" t="inlineStr">
        <is>
          <t>VÄSTERBOTTENS LÄN</t>
        </is>
      </c>
      <c r="E141" t="inlineStr">
        <is>
          <t>ÅSELE</t>
        </is>
      </c>
      <c r="F141" t="inlineStr">
        <is>
          <t>Övriga Aktiebolag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27971-2020</t>
        </is>
      </c>
      <c r="B142" s="1" t="n">
        <v>43993</v>
      </c>
      <c r="C142" s="1" t="n">
        <v>45177</v>
      </c>
      <c r="D142" t="inlineStr">
        <is>
          <t>VÄSTERBOTTENS LÄN</t>
        </is>
      </c>
      <c r="E142" t="inlineStr">
        <is>
          <t>ÅSELE</t>
        </is>
      </c>
      <c r="F142" t="inlineStr">
        <is>
          <t>Övriga Aktiebolag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29481-2020</t>
        </is>
      </c>
      <c r="B143" s="1" t="n">
        <v>44004</v>
      </c>
      <c r="C143" s="1" t="n">
        <v>45177</v>
      </c>
      <c r="D143" t="inlineStr">
        <is>
          <t>VÄSTERBOTTENS LÄN</t>
        </is>
      </c>
      <c r="E143" t="inlineStr">
        <is>
          <t>ÅSELE</t>
        </is>
      </c>
      <c r="F143" t="inlineStr">
        <is>
          <t>SCA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30342-2020</t>
        </is>
      </c>
      <c r="B144" s="1" t="n">
        <v>44007</v>
      </c>
      <c r="C144" s="1" t="n">
        <v>45177</v>
      </c>
      <c r="D144" t="inlineStr">
        <is>
          <t>VÄSTERBOTTENS LÄN</t>
        </is>
      </c>
      <c r="E144" t="inlineStr">
        <is>
          <t>ÅSELE</t>
        </is>
      </c>
      <c r="F144" t="inlineStr">
        <is>
          <t>Sveaskog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32079-2020</t>
        </is>
      </c>
      <c r="B145" s="1" t="n">
        <v>44014</v>
      </c>
      <c r="C145" s="1" t="n">
        <v>45177</v>
      </c>
      <c r="D145" t="inlineStr">
        <is>
          <t>VÄSTERBOTTENS LÄN</t>
        </is>
      </c>
      <c r="E145" t="inlineStr">
        <is>
          <t>ÅSELE</t>
        </is>
      </c>
      <c r="G145" t="n">
        <v>6.5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33771-2020</t>
        </is>
      </c>
      <c r="B146" s="1" t="n">
        <v>44026</v>
      </c>
      <c r="C146" s="1" t="n">
        <v>45177</v>
      </c>
      <c r="D146" t="inlineStr">
        <is>
          <t>VÄSTERBOTTENS LÄN</t>
        </is>
      </c>
      <c r="E146" t="inlineStr">
        <is>
          <t>ÅSELE</t>
        </is>
      </c>
      <c r="F146" t="inlineStr">
        <is>
          <t>Sveaskog</t>
        </is>
      </c>
      <c r="G146" t="n">
        <v>17.2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34099-2020</t>
        </is>
      </c>
      <c r="B147" s="1" t="n">
        <v>44028</v>
      </c>
      <c r="C147" s="1" t="n">
        <v>45177</v>
      </c>
      <c r="D147" t="inlineStr">
        <is>
          <t>VÄSTERBOTTENS LÄN</t>
        </is>
      </c>
      <c r="E147" t="inlineStr">
        <is>
          <t>ÅSELE</t>
        </is>
      </c>
      <c r="F147" t="inlineStr">
        <is>
          <t>SCA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34522-2020</t>
        </is>
      </c>
      <c r="B148" s="1" t="n">
        <v>44029</v>
      </c>
      <c r="C148" s="1" t="n">
        <v>45177</v>
      </c>
      <c r="D148" t="inlineStr">
        <is>
          <t>VÄSTERBOTTENS LÄN</t>
        </is>
      </c>
      <c r="E148" t="inlineStr">
        <is>
          <t>ÅSELE</t>
        </is>
      </c>
      <c r="G148" t="n">
        <v>35.2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34516-2020</t>
        </is>
      </c>
      <c r="B149" s="1" t="n">
        <v>44029</v>
      </c>
      <c r="C149" s="1" t="n">
        <v>45177</v>
      </c>
      <c r="D149" t="inlineStr">
        <is>
          <t>VÄSTERBOTTENS LÄN</t>
        </is>
      </c>
      <c r="E149" t="inlineStr">
        <is>
          <t>ÅSELE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34510-2020</t>
        </is>
      </c>
      <c r="B150" s="1" t="n">
        <v>44029</v>
      </c>
      <c r="C150" s="1" t="n">
        <v>45177</v>
      </c>
      <c r="D150" t="inlineStr">
        <is>
          <t>VÄSTERBOTTENS LÄN</t>
        </is>
      </c>
      <c r="E150" t="inlineStr">
        <is>
          <t>ÅSELE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34170-2020</t>
        </is>
      </c>
      <c r="B151" s="1" t="n">
        <v>44029</v>
      </c>
      <c r="C151" s="1" t="n">
        <v>45177</v>
      </c>
      <c r="D151" t="inlineStr">
        <is>
          <t>VÄSTERBOTTENS LÄN</t>
        </is>
      </c>
      <c r="E151" t="inlineStr">
        <is>
          <t>ÅSELE</t>
        </is>
      </c>
      <c r="F151" t="inlineStr">
        <is>
          <t>Sveaskog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34520-2020</t>
        </is>
      </c>
      <c r="B152" s="1" t="n">
        <v>44029</v>
      </c>
      <c r="C152" s="1" t="n">
        <v>45177</v>
      </c>
      <c r="D152" t="inlineStr">
        <is>
          <t>VÄSTERBOTTENS LÄN</t>
        </is>
      </c>
      <c r="E152" t="inlineStr">
        <is>
          <t>ÅSELE</t>
        </is>
      </c>
      <c r="G152" t="n">
        <v>26.7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36514-2020</t>
        </is>
      </c>
      <c r="B153" s="1" t="n">
        <v>44050</v>
      </c>
      <c r="C153" s="1" t="n">
        <v>45177</v>
      </c>
      <c r="D153" t="inlineStr">
        <is>
          <t>VÄSTERBOTTENS LÄN</t>
        </is>
      </c>
      <c r="E153" t="inlineStr">
        <is>
          <t>ÅSELE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37309-2020</t>
        </is>
      </c>
      <c r="B154" s="1" t="n">
        <v>44054</v>
      </c>
      <c r="C154" s="1" t="n">
        <v>45177</v>
      </c>
      <c r="D154" t="inlineStr">
        <is>
          <t>VÄSTERBOTTENS LÄN</t>
        </is>
      </c>
      <c r="E154" t="inlineStr">
        <is>
          <t>ÅSELE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38392-2020</t>
        </is>
      </c>
      <c r="B155" s="1" t="n">
        <v>44060</v>
      </c>
      <c r="C155" s="1" t="n">
        <v>45177</v>
      </c>
      <c r="D155" t="inlineStr">
        <is>
          <t>VÄSTERBOTTENS LÄN</t>
        </is>
      </c>
      <c r="E155" t="inlineStr">
        <is>
          <t>ÅSELE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41246-2020</t>
        </is>
      </c>
      <c r="B156" s="1" t="n">
        <v>44071</v>
      </c>
      <c r="C156" s="1" t="n">
        <v>45177</v>
      </c>
      <c r="D156" t="inlineStr">
        <is>
          <t>VÄSTERBOTTENS LÄN</t>
        </is>
      </c>
      <c r="E156" t="inlineStr">
        <is>
          <t>ÅSELE</t>
        </is>
      </c>
      <c r="F156" t="inlineStr">
        <is>
          <t>Kyrkan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43619-2020</t>
        </is>
      </c>
      <c r="B157" s="1" t="n">
        <v>44078</v>
      </c>
      <c r="C157" s="1" t="n">
        <v>45177</v>
      </c>
      <c r="D157" t="inlineStr">
        <is>
          <t>VÄSTERBOTTENS LÄN</t>
        </is>
      </c>
      <c r="E157" t="inlineStr">
        <is>
          <t>ÅSELE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43800-2020</t>
        </is>
      </c>
      <c r="B158" s="1" t="n">
        <v>44082</v>
      </c>
      <c r="C158" s="1" t="n">
        <v>45177</v>
      </c>
      <c r="D158" t="inlineStr">
        <is>
          <t>VÄSTERBOTTENS LÄN</t>
        </is>
      </c>
      <c r="E158" t="inlineStr">
        <is>
          <t>ÅSELE</t>
        </is>
      </c>
      <c r="F158" t="inlineStr">
        <is>
          <t>Sveaskog</t>
        </is>
      </c>
      <c r="G158" t="n">
        <v>12.2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43811-2020</t>
        </is>
      </c>
      <c r="B159" s="1" t="n">
        <v>44082</v>
      </c>
      <c r="C159" s="1" t="n">
        <v>45177</v>
      </c>
      <c r="D159" t="inlineStr">
        <is>
          <t>VÄSTERBOTTENS LÄN</t>
        </is>
      </c>
      <c r="E159" t="inlineStr">
        <is>
          <t>ÅSELE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46856-2020</t>
        </is>
      </c>
      <c r="B160" s="1" t="n">
        <v>44089</v>
      </c>
      <c r="C160" s="1" t="n">
        <v>45177</v>
      </c>
      <c r="D160" t="inlineStr">
        <is>
          <t>VÄSTERBOTTENS LÄN</t>
        </is>
      </c>
      <c r="E160" t="inlineStr">
        <is>
          <t>ÅSELE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46862-2020</t>
        </is>
      </c>
      <c r="B161" s="1" t="n">
        <v>44089</v>
      </c>
      <c r="C161" s="1" t="n">
        <v>45177</v>
      </c>
      <c r="D161" t="inlineStr">
        <is>
          <t>VÄSTERBOTTENS LÄN</t>
        </is>
      </c>
      <c r="E161" t="inlineStr">
        <is>
          <t>ÅSELE</t>
        </is>
      </c>
      <c r="G161" t="n">
        <v>16.3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46883-2020</t>
        </is>
      </c>
      <c r="B162" s="1" t="n">
        <v>44089</v>
      </c>
      <c r="C162" s="1" t="n">
        <v>45177</v>
      </c>
      <c r="D162" t="inlineStr">
        <is>
          <t>VÄSTERBOTTENS LÄN</t>
        </is>
      </c>
      <c r="E162" t="inlineStr">
        <is>
          <t>ÅSELE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46835-2020</t>
        </is>
      </c>
      <c r="B163" s="1" t="n">
        <v>44089</v>
      </c>
      <c r="C163" s="1" t="n">
        <v>45177</v>
      </c>
      <c r="D163" t="inlineStr">
        <is>
          <t>VÄSTERBOTTENS LÄN</t>
        </is>
      </c>
      <c r="E163" t="inlineStr">
        <is>
          <t>ÅSELE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45623-2020</t>
        </is>
      </c>
      <c r="B164" s="1" t="n">
        <v>44090</v>
      </c>
      <c r="C164" s="1" t="n">
        <v>45177</v>
      </c>
      <c r="D164" t="inlineStr">
        <is>
          <t>VÄSTERBOTTENS LÄN</t>
        </is>
      </c>
      <c r="E164" t="inlineStr">
        <is>
          <t>ÅSELE</t>
        </is>
      </c>
      <c r="F164" t="inlineStr">
        <is>
          <t>Holmen skog AB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46913-2020</t>
        </is>
      </c>
      <c r="B165" s="1" t="n">
        <v>44090</v>
      </c>
      <c r="C165" s="1" t="n">
        <v>45177</v>
      </c>
      <c r="D165" t="inlineStr">
        <is>
          <t>VÄSTERBOTTENS LÄN</t>
        </is>
      </c>
      <c r="E165" t="inlineStr">
        <is>
          <t>ÅSELE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46911-2020</t>
        </is>
      </c>
      <c r="B166" s="1" t="n">
        <v>44090</v>
      </c>
      <c r="C166" s="1" t="n">
        <v>45177</v>
      </c>
      <c r="D166" t="inlineStr">
        <is>
          <t>VÄSTERBOTTENS LÄN</t>
        </is>
      </c>
      <c r="E166" t="inlineStr">
        <is>
          <t>ÅSELE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46917-2020</t>
        </is>
      </c>
      <c r="B167" s="1" t="n">
        <v>44090</v>
      </c>
      <c r="C167" s="1" t="n">
        <v>45177</v>
      </c>
      <c r="D167" t="inlineStr">
        <is>
          <t>VÄSTERBOTTENS LÄN</t>
        </is>
      </c>
      <c r="E167" t="inlineStr">
        <is>
          <t>ÅSELE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47103-2020</t>
        </is>
      </c>
      <c r="B168" s="1" t="n">
        <v>44096</v>
      </c>
      <c r="C168" s="1" t="n">
        <v>45177</v>
      </c>
      <c r="D168" t="inlineStr">
        <is>
          <t>VÄSTERBOTTENS LÄN</t>
        </is>
      </c>
      <c r="E168" t="inlineStr">
        <is>
          <t>ÅSELE</t>
        </is>
      </c>
      <c r="G168" t="n">
        <v>5.8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49840-2020</t>
        </is>
      </c>
      <c r="B169" s="1" t="n">
        <v>44106</v>
      </c>
      <c r="C169" s="1" t="n">
        <v>45177</v>
      </c>
      <c r="D169" t="inlineStr">
        <is>
          <t>VÄSTERBOTTENS LÄN</t>
        </is>
      </c>
      <c r="E169" t="inlineStr">
        <is>
          <t>ÅSELE</t>
        </is>
      </c>
      <c r="F169" t="inlineStr">
        <is>
          <t>SCA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49836-2020</t>
        </is>
      </c>
      <c r="B170" s="1" t="n">
        <v>44106</v>
      </c>
      <c r="C170" s="1" t="n">
        <v>45177</v>
      </c>
      <c r="D170" t="inlineStr">
        <is>
          <t>VÄSTERBOTTENS LÄN</t>
        </is>
      </c>
      <c r="E170" t="inlineStr">
        <is>
          <t>ÅSELE</t>
        </is>
      </c>
      <c r="F170" t="inlineStr">
        <is>
          <t>Kommuner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49841-2020</t>
        </is>
      </c>
      <c r="B171" s="1" t="n">
        <v>44106</v>
      </c>
      <c r="C171" s="1" t="n">
        <v>45177</v>
      </c>
      <c r="D171" t="inlineStr">
        <is>
          <t>VÄSTERBOTTENS LÄN</t>
        </is>
      </c>
      <c r="E171" t="inlineStr">
        <is>
          <t>ÅSELE</t>
        </is>
      </c>
      <c r="F171" t="inlineStr">
        <is>
          <t>SCA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51958-2020</t>
        </is>
      </c>
      <c r="B172" s="1" t="n">
        <v>44116</v>
      </c>
      <c r="C172" s="1" t="n">
        <v>45177</v>
      </c>
      <c r="D172" t="inlineStr">
        <is>
          <t>VÄSTERBOTTENS LÄN</t>
        </is>
      </c>
      <c r="E172" t="inlineStr">
        <is>
          <t>ÅSELE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52171-2020</t>
        </is>
      </c>
      <c r="B173" s="1" t="n">
        <v>44117</v>
      </c>
      <c r="C173" s="1" t="n">
        <v>45177</v>
      </c>
      <c r="D173" t="inlineStr">
        <is>
          <t>VÄSTERBOTTENS LÄN</t>
        </is>
      </c>
      <c r="E173" t="inlineStr">
        <is>
          <t>ÅSELE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54653-2020</t>
        </is>
      </c>
      <c r="B174" s="1" t="n">
        <v>44125</v>
      </c>
      <c r="C174" s="1" t="n">
        <v>45177</v>
      </c>
      <c r="D174" t="inlineStr">
        <is>
          <t>VÄSTERBOTTENS LÄN</t>
        </is>
      </c>
      <c r="E174" t="inlineStr">
        <is>
          <t>ÅSELE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55927-2020</t>
        </is>
      </c>
      <c r="B175" s="1" t="n">
        <v>44132</v>
      </c>
      <c r="C175" s="1" t="n">
        <v>45177</v>
      </c>
      <c r="D175" t="inlineStr">
        <is>
          <t>VÄSTERBOTTENS LÄN</t>
        </is>
      </c>
      <c r="E175" t="inlineStr">
        <is>
          <t>ÅSELE</t>
        </is>
      </c>
      <c r="F175" t="inlineStr">
        <is>
          <t>SCA</t>
        </is>
      </c>
      <c r="G175" t="n">
        <v>7.7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55882-2020</t>
        </is>
      </c>
      <c r="B176" s="1" t="n">
        <v>44132</v>
      </c>
      <c r="C176" s="1" t="n">
        <v>45177</v>
      </c>
      <c r="D176" t="inlineStr">
        <is>
          <t>VÄSTERBOTTENS LÄN</t>
        </is>
      </c>
      <c r="E176" t="inlineStr">
        <is>
          <t>ÅSELE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55929-2020</t>
        </is>
      </c>
      <c r="B177" s="1" t="n">
        <v>44132</v>
      </c>
      <c r="C177" s="1" t="n">
        <v>45177</v>
      </c>
      <c r="D177" t="inlineStr">
        <is>
          <t>VÄSTERBOTTENS LÄN</t>
        </is>
      </c>
      <c r="E177" t="inlineStr">
        <is>
          <t>ÅSELE</t>
        </is>
      </c>
      <c r="F177" t="inlineStr">
        <is>
          <t>SCA</t>
        </is>
      </c>
      <c r="G177" t="n">
        <v>13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56145-2020</t>
        </is>
      </c>
      <c r="B178" s="1" t="n">
        <v>44133</v>
      </c>
      <c r="C178" s="1" t="n">
        <v>45177</v>
      </c>
      <c r="D178" t="inlineStr">
        <is>
          <t>VÄSTERBOTTENS LÄN</t>
        </is>
      </c>
      <c r="E178" t="inlineStr">
        <is>
          <t>ÅSELE</t>
        </is>
      </c>
      <c r="F178" t="inlineStr">
        <is>
          <t>Sveaskog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56827-2020</t>
        </is>
      </c>
      <c r="B179" s="1" t="n">
        <v>44134</v>
      </c>
      <c r="C179" s="1" t="n">
        <v>45177</v>
      </c>
      <c r="D179" t="inlineStr">
        <is>
          <t>VÄSTERBOTTENS LÄN</t>
        </is>
      </c>
      <c r="E179" t="inlineStr">
        <is>
          <t>ÅSELE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57865-2020</t>
        </is>
      </c>
      <c r="B180" s="1" t="n">
        <v>44141</v>
      </c>
      <c r="C180" s="1" t="n">
        <v>45177</v>
      </c>
      <c r="D180" t="inlineStr">
        <is>
          <t>VÄSTERBOTTENS LÄN</t>
        </is>
      </c>
      <c r="E180" t="inlineStr">
        <is>
          <t>ÅSELE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59309-2020</t>
        </is>
      </c>
      <c r="B181" s="1" t="n">
        <v>44147</v>
      </c>
      <c r="C181" s="1" t="n">
        <v>45177</v>
      </c>
      <c r="D181" t="inlineStr">
        <is>
          <t>VÄSTERBOTTENS LÄN</t>
        </is>
      </c>
      <c r="E181" t="inlineStr">
        <is>
          <t>ÅSELE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59307-2020</t>
        </is>
      </c>
      <c r="B182" s="1" t="n">
        <v>44147</v>
      </c>
      <c r="C182" s="1" t="n">
        <v>45177</v>
      </c>
      <c r="D182" t="inlineStr">
        <is>
          <t>VÄSTERBOTTENS LÄN</t>
        </is>
      </c>
      <c r="E182" t="inlineStr">
        <is>
          <t>ÅSELE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59585-2020</t>
        </is>
      </c>
      <c r="B183" s="1" t="n">
        <v>44148</v>
      </c>
      <c r="C183" s="1" t="n">
        <v>45177</v>
      </c>
      <c r="D183" t="inlineStr">
        <is>
          <t>VÄSTERBOTTENS LÄN</t>
        </is>
      </c>
      <c r="E183" t="inlineStr">
        <is>
          <t>ÅSELE</t>
        </is>
      </c>
      <c r="F183" t="inlineStr">
        <is>
          <t>Kommuner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60033-2020</t>
        </is>
      </c>
      <c r="B184" s="1" t="n">
        <v>44151</v>
      </c>
      <c r="C184" s="1" t="n">
        <v>45177</v>
      </c>
      <c r="D184" t="inlineStr">
        <is>
          <t>VÄSTERBOTTENS LÄN</t>
        </is>
      </c>
      <c r="E184" t="inlineStr">
        <is>
          <t>ÅSELE</t>
        </is>
      </c>
      <c r="F184" t="inlineStr">
        <is>
          <t>SCA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60032-2020</t>
        </is>
      </c>
      <c r="B185" s="1" t="n">
        <v>44151</v>
      </c>
      <c r="C185" s="1" t="n">
        <v>45177</v>
      </c>
      <c r="D185" t="inlineStr">
        <is>
          <t>VÄSTERBOTTENS LÄN</t>
        </is>
      </c>
      <c r="E185" t="inlineStr">
        <is>
          <t>ÅSELE</t>
        </is>
      </c>
      <c r="F185" t="inlineStr">
        <is>
          <t>SCA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60038-2020</t>
        </is>
      </c>
      <c r="B186" s="1" t="n">
        <v>44151</v>
      </c>
      <c r="C186" s="1" t="n">
        <v>45177</v>
      </c>
      <c r="D186" t="inlineStr">
        <is>
          <t>VÄSTERBOTTENS LÄN</t>
        </is>
      </c>
      <c r="E186" t="inlineStr">
        <is>
          <t>ÅSELE</t>
        </is>
      </c>
      <c r="F186" t="inlineStr">
        <is>
          <t>SCA</t>
        </is>
      </c>
      <c r="G186" t="n">
        <v>9.6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60596-2020</t>
        </is>
      </c>
      <c r="B187" s="1" t="n">
        <v>44152</v>
      </c>
      <c r="C187" s="1" t="n">
        <v>45177</v>
      </c>
      <c r="D187" t="inlineStr">
        <is>
          <t>VÄSTERBOTTENS LÄN</t>
        </is>
      </c>
      <c r="E187" t="inlineStr">
        <is>
          <t>ÅSELE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63244-2020</t>
        </is>
      </c>
      <c r="B188" s="1" t="n">
        <v>44163</v>
      </c>
      <c r="C188" s="1" t="n">
        <v>45177</v>
      </c>
      <c r="D188" t="inlineStr">
        <is>
          <t>VÄSTERBOTTENS LÄN</t>
        </is>
      </c>
      <c r="E188" t="inlineStr">
        <is>
          <t>ÅSELE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63826-2020</t>
        </is>
      </c>
      <c r="B189" s="1" t="n">
        <v>44166</v>
      </c>
      <c r="C189" s="1" t="n">
        <v>45177</v>
      </c>
      <c r="D189" t="inlineStr">
        <is>
          <t>VÄSTERBOTTENS LÄN</t>
        </is>
      </c>
      <c r="E189" t="inlineStr">
        <is>
          <t>ÅSELE</t>
        </is>
      </c>
      <c r="F189" t="inlineStr">
        <is>
          <t>Sveaskog</t>
        </is>
      </c>
      <c r="G189" t="n">
        <v>12.5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64478-2020</t>
        </is>
      </c>
      <c r="B190" s="1" t="n">
        <v>44168</v>
      </c>
      <c r="C190" s="1" t="n">
        <v>45177</v>
      </c>
      <c r="D190" t="inlineStr">
        <is>
          <t>VÄSTERBOTTENS LÄN</t>
        </is>
      </c>
      <c r="E190" t="inlineStr">
        <is>
          <t>ÅSELE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64834-2020</t>
        </is>
      </c>
      <c r="B191" s="1" t="n">
        <v>44170</v>
      </c>
      <c r="C191" s="1" t="n">
        <v>45177</v>
      </c>
      <c r="D191" t="inlineStr">
        <is>
          <t>VÄSTERBOTTENS LÄN</t>
        </is>
      </c>
      <c r="E191" t="inlineStr">
        <is>
          <t>ÅSELE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64835-2020</t>
        </is>
      </c>
      <c r="B192" s="1" t="n">
        <v>44170</v>
      </c>
      <c r="C192" s="1" t="n">
        <v>45177</v>
      </c>
      <c r="D192" t="inlineStr">
        <is>
          <t>VÄSTERBOTTENS LÄN</t>
        </is>
      </c>
      <c r="E192" t="inlineStr">
        <is>
          <t>ÅSELE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64875-2020</t>
        </is>
      </c>
      <c r="B193" s="1" t="n">
        <v>44171</v>
      </c>
      <c r="C193" s="1" t="n">
        <v>45177</v>
      </c>
      <c r="D193" t="inlineStr">
        <is>
          <t>VÄSTERBOTTENS LÄN</t>
        </is>
      </c>
      <c r="E193" t="inlineStr">
        <is>
          <t>ÅSELE</t>
        </is>
      </c>
      <c r="G193" t="n">
        <v>13.2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64881-2020</t>
        </is>
      </c>
      <c r="B194" s="1" t="n">
        <v>44171</v>
      </c>
      <c r="C194" s="1" t="n">
        <v>45177</v>
      </c>
      <c r="D194" t="inlineStr">
        <is>
          <t>VÄSTERBOTTENS LÄN</t>
        </is>
      </c>
      <c r="E194" t="inlineStr">
        <is>
          <t>ÅSELE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66079-2020</t>
        </is>
      </c>
      <c r="B195" s="1" t="n">
        <v>44175</v>
      </c>
      <c r="C195" s="1" t="n">
        <v>45177</v>
      </c>
      <c r="D195" t="inlineStr">
        <is>
          <t>VÄSTERBOTTENS LÄN</t>
        </is>
      </c>
      <c r="E195" t="inlineStr">
        <is>
          <t>ÅSELE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68798-2020</t>
        </is>
      </c>
      <c r="B196" s="1" t="n">
        <v>44186</v>
      </c>
      <c r="C196" s="1" t="n">
        <v>45177</v>
      </c>
      <c r="D196" t="inlineStr">
        <is>
          <t>VÄSTERBOTTENS LÄN</t>
        </is>
      </c>
      <c r="E196" t="inlineStr">
        <is>
          <t>ÅSELE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69423-2020</t>
        </is>
      </c>
      <c r="B197" s="1" t="n">
        <v>44193</v>
      </c>
      <c r="C197" s="1" t="n">
        <v>45177</v>
      </c>
      <c r="D197" t="inlineStr">
        <is>
          <t>VÄSTERBOTTENS LÄN</t>
        </is>
      </c>
      <c r="E197" t="inlineStr">
        <is>
          <t>ÅSELE</t>
        </is>
      </c>
      <c r="F197" t="inlineStr">
        <is>
          <t>SCA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69668-2020</t>
        </is>
      </c>
      <c r="B198" s="1" t="n">
        <v>44195</v>
      </c>
      <c r="C198" s="1" t="n">
        <v>45177</v>
      </c>
      <c r="D198" t="inlineStr">
        <is>
          <t>VÄSTERBOTTENS LÄN</t>
        </is>
      </c>
      <c r="E198" t="inlineStr">
        <is>
          <t>ÅSELE</t>
        </is>
      </c>
      <c r="F198" t="inlineStr">
        <is>
          <t>SCA</t>
        </is>
      </c>
      <c r="G198" t="n">
        <v>8.4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69669-2020</t>
        </is>
      </c>
      <c r="B199" s="1" t="n">
        <v>44195</v>
      </c>
      <c r="C199" s="1" t="n">
        <v>45177</v>
      </c>
      <c r="D199" t="inlineStr">
        <is>
          <t>VÄSTERBOTTENS LÄN</t>
        </is>
      </c>
      <c r="E199" t="inlineStr">
        <is>
          <t>ÅSELE</t>
        </is>
      </c>
      <c r="F199" t="inlineStr">
        <is>
          <t>SCA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974-2021</t>
        </is>
      </c>
      <c r="B200" s="1" t="n">
        <v>44207</v>
      </c>
      <c r="C200" s="1" t="n">
        <v>45177</v>
      </c>
      <c r="D200" t="inlineStr">
        <is>
          <t>VÄSTERBOTTENS LÄN</t>
        </is>
      </c>
      <c r="E200" t="inlineStr">
        <is>
          <t>ÅSELE</t>
        </is>
      </c>
      <c r="F200" t="inlineStr">
        <is>
          <t>Sveaskog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1820-2021</t>
        </is>
      </c>
      <c r="B201" s="1" t="n">
        <v>44210</v>
      </c>
      <c r="C201" s="1" t="n">
        <v>45177</v>
      </c>
      <c r="D201" t="inlineStr">
        <is>
          <t>VÄSTERBOTTENS LÄN</t>
        </is>
      </c>
      <c r="E201" t="inlineStr">
        <is>
          <t>ÅSELE</t>
        </is>
      </c>
      <c r="F201" t="inlineStr">
        <is>
          <t>Sveaskog</t>
        </is>
      </c>
      <c r="G201" t="n">
        <v>9.9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2407-2021</t>
        </is>
      </c>
      <c r="B202" s="1" t="n">
        <v>44211</v>
      </c>
      <c r="C202" s="1" t="n">
        <v>45177</v>
      </c>
      <c r="D202" t="inlineStr">
        <is>
          <t>VÄSTERBOTTENS LÄN</t>
        </is>
      </c>
      <c r="E202" t="inlineStr">
        <is>
          <t>ÅSELE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3567-2021</t>
        </is>
      </c>
      <c r="B203" s="1" t="n">
        <v>44218</v>
      </c>
      <c r="C203" s="1" t="n">
        <v>45177</v>
      </c>
      <c r="D203" t="inlineStr">
        <is>
          <t>VÄSTERBOTTENS LÄN</t>
        </is>
      </c>
      <c r="E203" t="inlineStr">
        <is>
          <t>ÅSELE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5597-2021</t>
        </is>
      </c>
      <c r="B204" s="1" t="n">
        <v>44230</v>
      </c>
      <c r="C204" s="1" t="n">
        <v>45177</v>
      </c>
      <c r="D204" t="inlineStr">
        <is>
          <t>VÄSTERBOTTENS LÄN</t>
        </is>
      </c>
      <c r="E204" t="inlineStr">
        <is>
          <t>ÅSELE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6022-2021</t>
        </is>
      </c>
      <c r="B205" s="1" t="n">
        <v>44231</v>
      </c>
      <c r="C205" s="1" t="n">
        <v>45177</v>
      </c>
      <c r="D205" t="inlineStr">
        <is>
          <t>VÄSTERBOTTENS LÄN</t>
        </is>
      </c>
      <c r="E205" t="inlineStr">
        <is>
          <t>ÅSELE</t>
        </is>
      </c>
      <c r="F205" t="inlineStr">
        <is>
          <t>SCA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6023-2021</t>
        </is>
      </c>
      <c r="B206" s="1" t="n">
        <v>44231</v>
      </c>
      <c r="C206" s="1" t="n">
        <v>45177</v>
      </c>
      <c r="D206" t="inlineStr">
        <is>
          <t>VÄSTERBOTTENS LÄN</t>
        </is>
      </c>
      <c r="E206" t="inlineStr">
        <is>
          <t>ÅSELE</t>
        </is>
      </c>
      <c r="F206" t="inlineStr">
        <is>
          <t>SCA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6011-2021</t>
        </is>
      </c>
      <c r="B207" s="1" t="n">
        <v>44231</v>
      </c>
      <c r="C207" s="1" t="n">
        <v>45177</v>
      </c>
      <c r="D207" t="inlineStr">
        <is>
          <t>VÄSTERBOTTENS LÄN</t>
        </is>
      </c>
      <c r="E207" t="inlineStr">
        <is>
          <t>ÅSELE</t>
        </is>
      </c>
      <c r="F207" t="inlineStr">
        <is>
          <t>SCA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23022-2021</t>
        </is>
      </c>
      <c r="B208" s="1" t="n">
        <v>44328</v>
      </c>
      <c r="C208" s="1" t="n">
        <v>45177</v>
      </c>
      <c r="D208" t="inlineStr">
        <is>
          <t>VÄSTERBOTTENS LÄN</t>
        </is>
      </c>
      <c r="E208" t="inlineStr">
        <is>
          <t>ÅSELE</t>
        </is>
      </c>
      <c r="F208" t="inlineStr">
        <is>
          <t>SCA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25129-2021</t>
        </is>
      </c>
      <c r="B209" s="1" t="n">
        <v>44341</v>
      </c>
      <c r="C209" s="1" t="n">
        <v>45177</v>
      </c>
      <c r="D209" t="inlineStr">
        <is>
          <t>VÄSTERBOTTENS LÄN</t>
        </is>
      </c>
      <c r="E209" t="inlineStr">
        <is>
          <t>ÅSELE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26032-2021</t>
        </is>
      </c>
      <c r="B210" s="1" t="n">
        <v>44344</v>
      </c>
      <c r="C210" s="1" t="n">
        <v>45177</v>
      </c>
      <c r="D210" t="inlineStr">
        <is>
          <t>VÄSTERBOTTENS LÄN</t>
        </is>
      </c>
      <c r="E210" t="inlineStr">
        <is>
          <t>ÅSELE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26030-2021</t>
        </is>
      </c>
      <c r="B211" s="1" t="n">
        <v>44344</v>
      </c>
      <c r="C211" s="1" t="n">
        <v>45177</v>
      </c>
      <c r="D211" t="inlineStr">
        <is>
          <t>VÄSTERBOTTENS LÄN</t>
        </is>
      </c>
      <c r="E211" t="inlineStr">
        <is>
          <t>ÅSELE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27301-2021</t>
        </is>
      </c>
      <c r="B212" s="1" t="n">
        <v>44350</v>
      </c>
      <c r="C212" s="1" t="n">
        <v>45177</v>
      </c>
      <c r="D212" t="inlineStr">
        <is>
          <t>VÄSTERBOTTENS LÄN</t>
        </is>
      </c>
      <c r="E212" t="inlineStr">
        <is>
          <t>ÅSELE</t>
        </is>
      </c>
      <c r="F212" t="inlineStr">
        <is>
          <t>Övriga Aktiebolag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27315-2021</t>
        </is>
      </c>
      <c r="B213" s="1" t="n">
        <v>44350</v>
      </c>
      <c r="C213" s="1" t="n">
        <v>45177</v>
      </c>
      <c r="D213" t="inlineStr">
        <is>
          <t>VÄSTERBOTTENS LÄN</t>
        </is>
      </c>
      <c r="E213" t="inlineStr">
        <is>
          <t>ÅSELE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28608-2021</t>
        </is>
      </c>
      <c r="B214" s="1" t="n">
        <v>44356</v>
      </c>
      <c r="C214" s="1" t="n">
        <v>45177</v>
      </c>
      <c r="D214" t="inlineStr">
        <is>
          <t>VÄSTERBOTTENS LÄN</t>
        </is>
      </c>
      <c r="E214" t="inlineStr">
        <is>
          <t>ÅSELE</t>
        </is>
      </c>
      <c r="F214" t="inlineStr">
        <is>
          <t>SCA</t>
        </is>
      </c>
      <c r="G214" t="n">
        <v>13.2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31105-2021</t>
        </is>
      </c>
      <c r="B215" s="1" t="n">
        <v>44368</v>
      </c>
      <c r="C215" s="1" t="n">
        <v>45177</v>
      </c>
      <c r="D215" t="inlineStr">
        <is>
          <t>VÄSTERBOTTENS LÄN</t>
        </is>
      </c>
      <c r="E215" t="inlineStr">
        <is>
          <t>ÅSELE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32178-2021</t>
        </is>
      </c>
      <c r="B216" s="1" t="n">
        <v>44371</v>
      </c>
      <c r="C216" s="1" t="n">
        <v>45177</v>
      </c>
      <c r="D216" t="inlineStr">
        <is>
          <t>VÄSTERBOTTENS LÄN</t>
        </is>
      </c>
      <c r="E216" t="inlineStr">
        <is>
          <t>ÅSELE</t>
        </is>
      </c>
      <c r="F216" t="inlineStr">
        <is>
          <t>Holmen skog AB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33524-2021</t>
        </is>
      </c>
      <c r="B217" s="1" t="n">
        <v>44377</v>
      </c>
      <c r="C217" s="1" t="n">
        <v>45177</v>
      </c>
      <c r="D217" t="inlineStr">
        <is>
          <t>VÄSTERBOTTENS LÄN</t>
        </is>
      </c>
      <c r="E217" t="inlineStr">
        <is>
          <t>ÅSELE</t>
        </is>
      </c>
      <c r="G217" t="n">
        <v>6.8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33571-2021</t>
        </is>
      </c>
      <c r="B218" s="1" t="n">
        <v>44377</v>
      </c>
      <c r="C218" s="1" t="n">
        <v>45177</v>
      </c>
      <c r="D218" t="inlineStr">
        <is>
          <t>VÄSTERBOTTENS LÄN</t>
        </is>
      </c>
      <c r="E218" t="inlineStr">
        <is>
          <t>ÅSELE</t>
        </is>
      </c>
      <c r="F218" t="inlineStr">
        <is>
          <t>SCA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34089-2021</t>
        </is>
      </c>
      <c r="B219" s="1" t="n">
        <v>44379</v>
      </c>
      <c r="C219" s="1" t="n">
        <v>45177</v>
      </c>
      <c r="D219" t="inlineStr">
        <is>
          <t>VÄSTERBOTTENS LÄN</t>
        </is>
      </c>
      <c r="E219" t="inlineStr">
        <is>
          <t>ÅSELE</t>
        </is>
      </c>
      <c r="F219" t="inlineStr">
        <is>
          <t>Holmen skog AB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34471-2021</t>
        </is>
      </c>
      <c r="B220" s="1" t="n">
        <v>44381</v>
      </c>
      <c r="C220" s="1" t="n">
        <v>45177</v>
      </c>
      <c r="D220" t="inlineStr">
        <is>
          <t>VÄSTERBOTTENS LÄN</t>
        </is>
      </c>
      <c r="E220" t="inlineStr">
        <is>
          <t>ÅSELE</t>
        </is>
      </c>
      <c r="G220" t="n">
        <v>8.1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35566-2021</t>
        </is>
      </c>
      <c r="B221" s="1" t="n">
        <v>44385</v>
      </c>
      <c r="C221" s="1" t="n">
        <v>45177</v>
      </c>
      <c r="D221" t="inlineStr">
        <is>
          <t>VÄSTERBOTTENS LÄN</t>
        </is>
      </c>
      <c r="E221" t="inlineStr">
        <is>
          <t>ÅSELE</t>
        </is>
      </c>
      <c r="F221" t="inlineStr">
        <is>
          <t>SCA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35754-2021</t>
        </is>
      </c>
      <c r="B222" s="1" t="n">
        <v>44386</v>
      </c>
      <c r="C222" s="1" t="n">
        <v>45177</v>
      </c>
      <c r="D222" t="inlineStr">
        <is>
          <t>VÄSTERBOTTENS LÄN</t>
        </is>
      </c>
      <c r="E222" t="inlineStr">
        <is>
          <t>ÅSELE</t>
        </is>
      </c>
      <c r="F222" t="inlineStr">
        <is>
          <t>Holmen skog AB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35779-2021</t>
        </is>
      </c>
      <c r="B223" s="1" t="n">
        <v>44386</v>
      </c>
      <c r="C223" s="1" t="n">
        <v>45177</v>
      </c>
      <c r="D223" t="inlineStr">
        <is>
          <t>VÄSTERBOTTENS LÄN</t>
        </is>
      </c>
      <c r="E223" t="inlineStr">
        <is>
          <t>ÅSELE</t>
        </is>
      </c>
      <c r="F223" t="inlineStr">
        <is>
          <t>Holmen skog AB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36460-2021</t>
        </is>
      </c>
      <c r="B224" s="1" t="n">
        <v>44390</v>
      </c>
      <c r="C224" s="1" t="n">
        <v>45177</v>
      </c>
      <c r="D224" t="inlineStr">
        <is>
          <t>VÄSTERBOTTENS LÄN</t>
        </is>
      </c>
      <c r="E224" t="inlineStr">
        <is>
          <t>ÅSELE</t>
        </is>
      </c>
      <c r="F224" t="inlineStr">
        <is>
          <t>SCA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36450-2021</t>
        </is>
      </c>
      <c r="B225" s="1" t="n">
        <v>44390</v>
      </c>
      <c r="C225" s="1" t="n">
        <v>45177</v>
      </c>
      <c r="D225" t="inlineStr">
        <is>
          <t>VÄSTERBOTTENS LÄN</t>
        </is>
      </c>
      <c r="E225" t="inlineStr">
        <is>
          <t>ÅSELE</t>
        </is>
      </c>
      <c r="F225" t="inlineStr">
        <is>
          <t>SCA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36927-2021</t>
        </is>
      </c>
      <c r="B226" s="1" t="n">
        <v>44393</v>
      </c>
      <c r="C226" s="1" t="n">
        <v>45177</v>
      </c>
      <c r="D226" t="inlineStr">
        <is>
          <t>VÄSTERBOTTENS LÄN</t>
        </is>
      </c>
      <c r="E226" t="inlineStr">
        <is>
          <t>ÅSELE</t>
        </is>
      </c>
      <c r="F226" t="inlineStr">
        <is>
          <t>Sveaskog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38590-2021</t>
        </is>
      </c>
      <c r="B227" s="1" t="n">
        <v>44407</v>
      </c>
      <c r="C227" s="1" t="n">
        <v>45177</v>
      </c>
      <c r="D227" t="inlineStr">
        <is>
          <t>VÄSTERBOTTENS LÄN</t>
        </is>
      </c>
      <c r="E227" t="inlineStr">
        <is>
          <t>ÅSELE</t>
        </is>
      </c>
      <c r="F227" t="inlineStr">
        <is>
          <t>SCA</t>
        </is>
      </c>
      <c r="G227" t="n">
        <v>107.3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38472-2021</t>
        </is>
      </c>
      <c r="B228" s="1" t="n">
        <v>44407</v>
      </c>
      <c r="C228" s="1" t="n">
        <v>45177</v>
      </c>
      <c r="D228" t="inlineStr">
        <is>
          <t>VÄSTERBOTTENS LÄN</t>
        </is>
      </c>
      <c r="E228" t="inlineStr">
        <is>
          <t>ÅSELE</t>
        </is>
      </c>
      <c r="F228" t="inlineStr">
        <is>
          <t>Holmen skog AB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39938-2021</t>
        </is>
      </c>
      <c r="B229" s="1" t="n">
        <v>44417</v>
      </c>
      <c r="C229" s="1" t="n">
        <v>45177</v>
      </c>
      <c r="D229" t="inlineStr">
        <is>
          <t>VÄSTERBOTTENS LÄN</t>
        </is>
      </c>
      <c r="E229" t="inlineStr">
        <is>
          <t>ÅSELE</t>
        </is>
      </c>
      <c r="F229" t="inlineStr">
        <is>
          <t>SCA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40133-2021</t>
        </is>
      </c>
      <c r="B230" s="1" t="n">
        <v>44418</v>
      </c>
      <c r="C230" s="1" t="n">
        <v>45177</v>
      </c>
      <c r="D230" t="inlineStr">
        <is>
          <t>VÄSTERBOTTENS LÄN</t>
        </is>
      </c>
      <c r="E230" t="inlineStr">
        <is>
          <t>ÅSELE</t>
        </is>
      </c>
      <c r="F230" t="inlineStr">
        <is>
          <t>Holmen skog AB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40755-2021</t>
        </is>
      </c>
      <c r="B231" s="1" t="n">
        <v>44420</v>
      </c>
      <c r="C231" s="1" t="n">
        <v>45177</v>
      </c>
      <c r="D231" t="inlineStr">
        <is>
          <t>VÄSTERBOTTENS LÄN</t>
        </is>
      </c>
      <c r="E231" t="inlineStr">
        <is>
          <t>ÅSELE</t>
        </is>
      </c>
      <c r="F231" t="inlineStr">
        <is>
          <t>Naturvårdsverket</t>
        </is>
      </c>
      <c r="G231" t="n">
        <v>21.9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48031-2021</t>
        </is>
      </c>
      <c r="B232" s="1" t="n">
        <v>44449</v>
      </c>
      <c r="C232" s="1" t="n">
        <v>45177</v>
      </c>
      <c r="D232" t="inlineStr">
        <is>
          <t>VÄSTERBOTTENS LÄN</t>
        </is>
      </c>
      <c r="E232" t="inlineStr">
        <is>
          <t>ÅSELE</t>
        </is>
      </c>
      <c r="F232" t="inlineStr">
        <is>
          <t>Sveaskog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50424-2021</t>
        </is>
      </c>
      <c r="B233" s="1" t="n">
        <v>44459</v>
      </c>
      <c r="C233" s="1" t="n">
        <v>45177</v>
      </c>
      <c r="D233" t="inlineStr">
        <is>
          <t>VÄSTERBOTTENS LÄN</t>
        </is>
      </c>
      <c r="E233" t="inlineStr">
        <is>
          <t>ÅSELE</t>
        </is>
      </c>
      <c r="F233" t="inlineStr">
        <is>
          <t>Holmen skog AB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54098-2021</t>
        </is>
      </c>
      <c r="B234" s="1" t="n">
        <v>44470</v>
      </c>
      <c r="C234" s="1" t="n">
        <v>45177</v>
      </c>
      <c r="D234" t="inlineStr">
        <is>
          <t>VÄSTERBOTTENS LÄN</t>
        </is>
      </c>
      <c r="E234" t="inlineStr">
        <is>
          <t>ÅSELE</t>
        </is>
      </c>
      <c r="F234" t="inlineStr">
        <is>
          <t>Sveaskog</t>
        </is>
      </c>
      <c r="G234" t="n">
        <v>18.6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54432-2021</t>
        </is>
      </c>
      <c r="B235" s="1" t="n">
        <v>44472</v>
      </c>
      <c r="C235" s="1" t="n">
        <v>45177</v>
      </c>
      <c r="D235" t="inlineStr">
        <is>
          <t>VÄSTERBOTTENS LÄN</t>
        </is>
      </c>
      <c r="E235" t="inlineStr">
        <is>
          <t>ÅSELE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54624-2021</t>
        </is>
      </c>
      <c r="B236" s="1" t="n">
        <v>44473</v>
      </c>
      <c r="C236" s="1" t="n">
        <v>45177</v>
      </c>
      <c r="D236" t="inlineStr">
        <is>
          <t>VÄSTERBOTTENS LÄN</t>
        </is>
      </c>
      <c r="E236" t="inlineStr">
        <is>
          <t>ÅSELE</t>
        </is>
      </c>
      <c r="F236" t="inlineStr">
        <is>
          <t>Sveaskog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54911-2021</t>
        </is>
      </c>
      <c r="B237" s="1" t="n">
        <v>44474</v>
      </c>
      <c r="C237" s="1" t="n">
        <v>45177</v>
      </c>
      <c r="D237" t="inlineStr">
        <is>
          <t>VÄSTERBOTTENS LÄN</t>
        </is>
      </c>
      <c r="E237" t="inlineStr">
        <is>
          <t>ÅSELE</t>
        </is>
      </c>
      <c r="F237" t="inlineStr">
        <is>
          <t>Holmen skog AB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55922-2021</t>
        </is>
      </c>
      <c r="B238" s="1" t="n">
        <v>44476</v>
      </c>
      <c r="C238" s="1" t="n">
        <v>45177</v>
      </c>
      <c r="D238" t="inlineStr">
        <is>
          <t>VÄSTERBOTTENS LÄN</t>
        </is>
      </c>
      <c r="E238" t="inlineStr">
        <is>
          <t>ÅSELE</t>
        </is>
      </c>
      <c r="F238" t="inlineStr">
        <is>
          <t>SCA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55921-2021</t>
        </is>
      </c>
      <c r="B239" s="1" t="n">
        <v>44476</v>
      </c>
      <c r="C239" s="1" t="n">
        <v>45177</v>
      </c>
      <c r="D239" t="inlineStr">
        <is>
          <t>VÄSTERBOTTENS LÄN</t>
        </is>
      </c>
      <c r="E239" t="inlineStr">
        <is>
          <t>ÅSELE</t>
        </is>
      </c>
      <c r="F239" t="inlineStr">
        <is>
          <t>SCA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57311-2021</t>
        </is>
      </c>
      <c r="B240" s="1" t="n">
        <v>44483</v>
      </c>
      <c r="C240" s="1" t="n">
        <v>45177</v>
      </c>
      <c r="D240" t="inlineStr">
        <is>
          <t>VÄSTERBOTTENS LÄN</t>
        </is>
      </c>
      <c r="E240" t="inlineStr">
        <is>
          <t>ÅSELE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60524-2021</t>
        </is>
      </c>
      <c r="B241" s="1" t="n">
        <v>44496</v>
      </c>
      <c r="C241" s="1" t="n">
        <v>45177</v>
      </c>
      <c r="D241" t="inlineStr">
        <is>
          <t>VÄSTERBOTTENS LÄN</t>
        </is>
      </c>
      <c r="E241" t="inlineStr">
        <is>
          <t>ÅSELE</t>
        </is>
      </c>
      <c r="F241" t="inlineStr">
        <is>
          <t>Holmen skog AB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61023-2021</t>
        </is>
      </c>
      <c r="B242" s="1" t="n">
        <v>44497</v>
      </c>
      <c r="C242" s="1" t="n">
        <v>45177</v>
      </c>
      <c r="D242" t="inlineStr">
        <is>
          <t>VÄSTERBOTTENS LÄN</t>
        </is>
      </c>
      <c r="E242" t="inlineStr">
        <is>
          <t>ÅSELE</t>
        </is>
      </c>
      <c r="F242" t="inlineStr">
        <is>
          <t>Holmen skog AB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61295-2021</t>
        </is>
      </c>
      <c r="B243" s="1" t="n">
        <v>44498</v>
      </c>
      <c r="C243" s="1" t="n">
        <v>45177</v>
      </c>
      <c r="D243" t="inlineStr">
        <is>
          <t>VÄSTERBOTTENS LÄN</t>
        </is>
      </c>
      <c r="E243" t="inlineStr">
        <is>
          <t>ÅSELE</t>
        </is>
      </c>
      <c r="F243" t="inlineStr">
        <is>
          <t>Sveaskog</t>
        </is>
      </c>
      <c r="G243" t="n">
        <v>13.4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61542-2021</t>
        </is>
      </c>
      <c r="B244" s="1" t="n">
        <v>44501</v>
      </c>
      <c r="C244" s="1" t="n">
        <v>45177</v>
      </c>
      <c r="D244" t="inlineStr">
        <is>
          <t>VÄSTERBOTTENS LÄN</t>
        </is>
      </c>
      <c r="E244" t="inlineStr">
        <is>
          <t>ÅSELE</t>
        </is>
      </c>
      <c r="F244" t="inlineStr">
        <is>
          <t>Sveaskog</t>
        </is>
      </c>
      <c r="G244" t="n">
        <v>16.1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62268-2021</t>
        </is>
      </c>
      <c r="B245" s="1" t="n">
        <v>44503</v>
      </c>
      <c r="C245" s="1" t="n">
        <v>45177</v>
      </c>
      <c r="D245" t="inlineStr">
        <is>
          <t>VÄSTERBOTTENS LÄN</t>
        </is>
      </c>
      <c r="E245" t="inlineStr">
        <is>
          <t>ÅSELE</t>
        </is>
      </c>
      <c r="F245" t="inlineStr">
        <is>
          <t>Holmen skog AB</t>
        </is>
      </c>
      <c r="G245" t="n">
        <v>6.5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62534-2021</t>
        </is>
      </c>
      <c r="B246" s="1" t="n">
        <v>44503</v>
      </c>
      <c r="C246" s="1" t="n">
        <v>45177</v>
      </c>
      <c r="D246" t="inlineStr">
        <is>
          <t>VÄSTERBOTTENS LÄN</t>
        </is>
      </c>
      <c r="E246" t="inlineStr">
        <is>
          <t>ÅSELE</t>
        </is>
      </c>
      <c r="F246" t="inlineStr">
        <is>
          <t>Holmen skog AB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62975-2021</t>
        </is>
      </c>
      <c r="B247" s="1" t="n">
        <v>44505</v>
      </c>
      <c r="C247" s="1" t="n">
        <v>45177</v>
      </c>
      <c r="D247" t="inlineStr">
        <is>
          <t>VÄSTERBOTTENS LÄN</t>
        </is>
      </c>
      <c r="E247" t="inlineStr">
        <is>
          <t>ÅSELE</t>
        </is>
      </c>
      <c r="F247" t="inlineStr">
        <is>
          <t>Holmen skog AB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62993-2021</t>
        </is>
      </c>
      <c r="B248" s="1" t="n">
        <v>44505</v>
      </c>
      <c r="C248" s="1" t="n">
        <v>45177</v>
      </c>
      <c r="D248" t="inlineStr">
        <is>
          <t>VÄSTERBOTTENS LÄN</t>
        </is>
      </c>
      <c r="E248" t="inlineStr">
        <is>
          <t>ÅSELE</t>
        </is>
      </c>
      <c r="F248" t="inlineStr">
        <is>
          <t>Holmen skog AB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63026-2021</t>
        </is>
      </c>
      <c r="B249" s="1" t="n">
        <v>44505</v>
      </c>
      <c r="C249" s="1" t="n">
        <v>45177</v>
      </c>
      <c r="D249" t="inlineStr">
        <is>
          <t>VÄSTERBOTTENS LÄN</t>
        </is>
      </c>
      <c r="E249" t="inlineStr">
        <is>
          <t>ÅSELE</t>
        </is>
      </c>
      <c r="F249" t="inlineStr">
        <is>
          <t>Holmen skog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64075-2021</t>
        </is>
      </c>
      <c r="B250" s="1" t="n">
        <v>44510</v>
      </c>
      <c r="C250" s="1" t="n">
        <v>45177</v>
      </c>
      <c r="D250" t="inlineStr">
        <is>
          <t>VÄSTERBOTTENS LÄN</t>
        </is>
      </c>
      <c r="E250" t="inlineStr">
        <is>
          <t>ÅSELE</t>
        </is>
      </c>
      <c r="F250" t="inlineStr">
        <is>
          <t>Holmen skog AB</t>
        </is>
      </c>
      <c r="G250" t="n">
        <v>6.1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64666-2021</t>
        </is>
      </c>
      <c r="B251" s="1" t="n">
        <v>44512</v>
      </c>
      <c r="C251" s="1" t="n">
        <v>45177</v>
      </c>
      <c r="D251" t="inlineStr">
        <is>
          <t>VÄSTERBOTTENS LÄN</t>
        </is>
      </c>
      <c r="E251" t="inlineStr">
        <is>
          <t>ÅSELE</t>
        </is>
      </c>
      <c r="F251" t="inlineStr">
        <is>
          <t>Holmen skog AB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67685-2021</t>
        </is>
      </c>
      <c r="B252" s="1" t="n">
        <v>44524</v>
      </c>
      <c r="C252" s="1" t="n">
        <v>45177</v>
      </c>
      <c r="D252" t="inlineStr">
        <is>
          <t>VÄSTERBOTTENS LÄN</t>
        </is>
      </c>
      <c r="E252" t="inlineStr">
        <is>
          <t>ÅSELE</t>
        </is>
      </c>
      <c r="F252" t="inlineStr">
        <is>
          <t>SCA</t>
        </is>
      </c>
      <c r="G252" t="n">
        <v>16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68067-2021</t>
        </is>
      </c>
      <c r="B253" s="1" t="n">
        <v>44526</v>
      </c>
      <c r="C253" s="1" t="n">
        <v>45177</v>
      </c>
      <c r="D253" t="inlineStr">
        <is>
          <t>VÄSTERBOTTENS LÄN</t>
        </is>
      </c>
      <c r="E253" t="inlineStr">
        <is>
          <t>ÅSELE</t>
        </is>
      </c>
      <c r="F253" t="inlineStr">
        <is>
          <t>Holmen skog AB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68826-2021</t>
        </is>
      </c>
      <c r="B254" s="1" t="n">
        <v>44530</v>
      </c>
      <c r="C254" s="1" t="n">
        <v>45177</v>
      </c>
      <c r="D254" t="inlineStr">
        <is>
          <t>VÄSTERBOTTENS LÄN</t>
        </is>
      </c>
      <c r="E254" t="inlineStr">
        <is>
          <t>ÅSELE</t>
        </is>
      </c>
      <c r="F254" t="inlineStr">
        <is>
          <t>Holmen skog AB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69370-2021</t>
        </is>
      </c>
      <c r="B255" s="1" t="n">
        <v>44531</v>
      </c>
      <c r="C255" s="1" t="n">
        <v>45177</v>
      </c>
      <c r="D255" t="inlineStr">
        <is>
          <t>VÄSTERBOTTENS LÄN</t>
        </is>
      </c>
      <c r="E255" t="inlineStr">
        <is>
          <t>ÅSELE</t>
        </is>
      </c>
      <c r="F255" t="inlineStr">
        <is>
          <t>Sveaskog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73419-2021</t>
        </is>
      </c>
      <c r="B256" s="1" t="n">
        <v>44551</v>
      </c>
      <c r="C256" s="1" t="n">
        <v>45177</v>
      </c>
      <c r="D256" t="inlineStr">
        <is>
          <t>VÄSTERBOTTENS LÄN</t>
        </is>
      </c>
      <c r="E256" t="inlineStr">
        <is>
          <t>ÅSELE</t>
        </is>
      </c>
      <c r="G256" t="n">
        <v>14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3469-2022</t>
        </is>
      </c>
      <c r="B257" s="1" t="n">
        <v>44585</v>
      </c>
      <c r="C257" s="1" t="n">
        <v>45177</v>
      </c>
      <c r="D257" t="inlineStr">
        <is>
          <t>VÄSTERBOTTENS LÄN</t>
        </is>
      </c>
      <c r="E257" t="inlineStr">
        <is>
          <t>ÅSELE</t>
        </is>
      </c>
      <c r="F257" t="inlineStr">
        <is>
          <t>Holmen skog AB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4619-2022</t>
        </is>
      </c>
      <c r="B258" s="1" t="n">
        <v>44592</v>
      </c>
      <c r="C258" s="1" t="n">
        <v>45177</v>
      </c>
      <c r="D258" t="inlineStr">
        <is>
          <t>VÄSTERBOTTENS LÄN</t>
        </is>
      </c>
      <c r="E258" t="inlineStr">
        <is>
          <t>ÅSELE</t>
        </is>
      </c>
      <c r="G258" t="n">
        <v>17.6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4626-2022</t>
        </is>
      </c>
      <c r="B259" s="1" t="n">
        <v>44592</v>
      </c>
      <c r="C259" s="1" t="n">
        <v>45177</v>
      </c>
      <c r="D259" t="inlineStr">
        <is>
          <t>VÄSTERBOTTENS LÄN</t>
        </is>
      </c>
      <c r="E259" t="inlineStr">
        <is>
          <t>ÅSELE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5305-2022</t>
        </is>
      </c>
      <c r="B260" s="1" t="n">
        <v>44594</v>
      </c>
      <c r="C260" s="1" t="n">
        <v>45177</v>
      </c>
      <c r="D260" t="inlineStr">
        <is>
          <t>VÄSTERBOTTENS LÄN</t>
        </is>
      </c>
      <c r="E260" t="inlineStr">
        <is>
          <t>ÅSELE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14451-2022</t>
        </is>
      </c>
      <c r="B261" s="1" t="n">
        <v>44652</v>
      </c>
      <c r="C261" s="1" t="n">
        <v>45177</v>
      </c>
      <c r="D261" t="inlineStr">
        <is>
          <t>VÄSTERBOTTENS LÄN</t>
        </is>
      </c>
      <c r="E261" t="inlineStr">
        <is>
          <t>ÅSELE</t>
        </is>
      </c>
      <c r="F261" t="inlineStr">
        <is>
          <t>SCA</t>
        </is>
      </c>
      <c r="G261" t="n">
        <v>5.3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14446-2022</t>
        </is>
      </c>
      <c r="B262" s="1" t="n">
        <v>44652</v>
      </c>
      <c r="C262" s="1" t="n">
        <v>45177</v>
      </c>
      <c r="D262" t="inlineStr">
        <is>
          <t>VÄSTERBOTTENS LÄN</t>
        </is>
      </c>
      <c r="E262" t="inlineStr">
        <is>
          <t>ÅSELE</t>
        </is>
      </c>
      <c r="F262" t="inlineStr">
        <is>
          <t>SCA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15661-2022</t>
        </is>
      </c>
      <c r="B263" s="1" t="n">
        <v>44662</v>
      </c>
      <c r="C263" s="1" t="n">
        <v>45177</v>
      </c>
      <c r="D263" t="inlineStr">
        <is>
          <t>VÄSTERBOTTENS LÄN</t>
        </is>
      </c>
      <c r="E263" t="inlineStr">
        <is>
          <t>ÅSELE</t>
        </is>
      </c>
      <c r="F263" t="inlineStr">
        <is>
          <t>SCA</t>
        </is>
      </c>
      <c r="G263" t="n">
        <v>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15559-2022</t>
        </is>
      </c>
      <c r="B264" s="1" t="n">
        <v>44662</v>
      </c>
      <c r="C264" s="1" t="n">
        <v>45177</v>
      </c>
      <c r="D264" t="inlineStr">
        <is>
          <t>VÄSTERBOTTENS LÄN</t>
        </is>
      </c>
      <c r="E264" t="inlineStr">
        <is>
          <t>ÅSELE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17255-2022</t>
        </is>
      </c>
      <c r="B265" s="1" t="n">
        <v>44678</v>
      </c>
      <c r="C265" s="1" t="n">
        <v>45177</v>
      </c>
      <c r="D265" t="inlineStr">
        <is>
          <t>VÄSTERBOTTENS LÄN</t>
        </is>
      </c>
      <c r="E265" t="inlineStr">
        <is>
          <t>ÅSELE</t>
        </is>
      </c>
      <c r="F265" t="inlineStr">
        <is>
          <t>Allmännings- och besparingsskogar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18618-2022</t>
        </is>
      </c>
      <c r="B266" s="1" t="n">
        <v>44687</v>
      </c>
      <c r="C266" s="1" t="n">
        <v>45177</v>
      </c>
      <c r="D266" t="inlineStr">
        <is>
          <t>VÄSTERBOTTENS LÄN</t>
        </is>
      </c>
      <c r="E266" t="inlineStr">
        <is>
          <t>ÅSELE</t>
        </is>
      </c>
      <c r="F266" t="inlineStr">
        <is>
          <t>Holmen skog AB</t>
        </is>
      </c>
      <c r="G266" t="n">
        <v>11.9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19701-2022</t>
        </is>
      </c>
      <c r="B267" s="1" t="n">
        <v>44694</v>
      </c>
      <c r="C267" s="1" t="n">
        <v>45177</v>
      </c>
      <c r="D267" t="inlineStr">
        <is>
          <t>VÄSTERBOTTENS LÄN</t>
        </is>
      </c>
      <c r="E267" t="inlineStr">
        <is>
          <t>ÅSELE</t>
        </is>
      </c>
      <c r="F267" t="inlineStr">
        <is>
          <t>Holmen skog AB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20068-2022</t>
        </is>
      </c>
      <c r="B268" s="1" t="n">
        <v>44697</v>
      </c>
      <c r="C268" s="1" t="n">
        <v>45177</v>
      </c>
      <c r="D268" t="inlineStr">
        <is>
          <t>VÄSTERBOTTENS LÄN</t>
        </is>
      </c>
      <c r="E268" t="inlineStr">
        <is>
          <t>ÅSELE</t>
        </is>
      </c>
      <c r="F268" t="inlineStr">
        <is>
          <t>SCA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20140-2022</t>
        </is>
      </c>
      <c r="B269" s="1" t="n">
        <v>44698</v>
      </c>
      <c r="C269" s="1" t="n">
        <v>45177</v>
      </c>
      <c r="D269" t="inlineStr">
        <is>
          <t>VÄSTERBOTTENS LÄN</t>
        </is>
      </c>
      <c r="E269" t="inlineStr">
        <is>
          <t>ÅSELE</t>
        </is>
      </c>
      <c r="F269" t="inlineStr">
        <is>
          <t>Holmen skog AB</t>
        </is>
      </c>
      <c r="G269" t="n">
        <v>8.300000000000001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21783-2022</t>
        </is>
      </c>
      <c r="B270" s="1" t="n">
        <v>44708</v>
      </c>
      <c r="C270" s="1" t="n">
        <v>45177</v>
      </c>
      <c r="D270" t="inlineStr">
        <is>
          <t>VÄSTERBOTTENS LÄN</t>
        </is>
      </c>
      <c r="E270" t="inlineStr">
        <is>
          <t>ÅSELE</t>
        </is>
      </c>
      <c r="F270" t="inlineStr">
        <is>
          <t>Holmen skog AB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21787-2022</t>
        </is>
      </c>
      <c r="B271" s="1" t="n">
        <v>44708</v>
      </c>
      <c r="C271" s="1" t="n">
        <v>45177</v>
      </c>
      <c r="D271" t="inlineStr">
        <is>
          <t>VÄSTERBOTTENS LÄN</t>
        </is>
      </c>
      <c r="E271" t="inlineStr">
        <is>
          <t>ÅSELE</t>
        </is>
      </c>
      <c r="F271" t="inlineStr">
        <is>
          <t>Holmen skog AB</t>
        </is>
      </c>
      <c r="G271" t="n">
        <v>27.8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22011-2022</t>
        </is>
      </c>
      <c r="B272" s="1" t="n">
        <v>44711</v>
      </c>
      <c r="C272" s="1" t="n">
        <v>45177</v>
      </c>
      <c r="D272" t="inlineStr">
        <is>
          <t>VÄSTERBOTTENS LÄN</t>
        </is>
      </c>
      <c r="E272" t="inlineStr">
        <is>
          <t>ÅSELE</t>
        </is>
      </c>
      <c r="G272" t="n">
        <v>9.199999999999999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22550-2022</t>
        </is>
      </c>
      <c r="B273" s="1" t="n">
        <v>44713</v>
      </c>
      <c r="C273" s="1" t="n">
        <v>45177</v>
      </c>
      <c r="D273" t="inlineStr">
        <is>
          <t>VÄSTERBOTTENS LÄN</t>
        </is>
      </c>
      <c r="E273" t="inlineStr">
        <is>
          <t>ÅSELE</t>
        </is>
      </c>
      <c r="F273" t="inlineStr">
        <is>
          <t>SCA</t>
        </is>
      </c>
      <c r="G273" t="n">
        <v>7.9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23189-2022</t>
        </is>
      </c>
      <c r="B274" s="1" t="n">
        <v>44719</v>
      </c>
      <c r="C274" s="1" t="n">
        <v>45177</v>
      </c>
      <c r="D274" t="inlineStr">
        <is>
          <t>VÄSTERBOTTENS LÄN</t>
        </is>
      </c>
      <c r="E274" t="inlineStr">
        <is>
          <t>ÅSELE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23996-2022</t>
        </is>
      </c>
      <c r="B275" s="1" t="n">
        <v>44722</v>
      </c>
      <c r="C275" s="1" t="n">
        <v>45177</v>
      </c>
      <c r="D275" t="inlineStr">
        <is>
          <t>VÄSTERBOTTENS LÄN</t>
        </is>
      </c>
      <c r="E275" t="inlineStr">
        <is>
          <t>ÅSELE</t>
        </is>
      </c>
      <c r="F275" t="inlineStr">
        <is>
          <t>SCA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24943-2022</t>
        </is>
      </c>
      <c r="B276" s="1" t="n">
        <v>44728</v>
      </c>
      <c r="C276" s="1" t="n">
        <v>45177</v>
      </c>
      <c r="D276" t="inlineStr">
        <is>
          <t>VÄSTERBOTTENS LÄN</t>
        </is>
      </c>
      <c r="E276" t="inlineStr">
        <is>
          <t>ÅSELE</t>
        </is>
      </c>
      <c r="F276" t="inlineStr">
        <is>
          <t>Holmen skog AB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26540-2022</t>
        </is>
      </c>
      <c r="B277" s="1" t="n">
        <v>44739</v>
      </c>
      <c r="C277" s="1" t="n">
        <v>45177</v>
      </c>
      <c r="D277" t="inlineStr">
        <is>
          <t>VÄSTERBOTTENS LÄN</t>
        </is>
      </c>
      <c r="E277" t="inlineStr">
        <is>
          <t>ÅSELE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28381-2022</t>
        </is>
      </c>
      <c r="B278" s="1" t="n">
        <v>44747</v>
      </c>
      <c r="C278" s="1" t="n">
        <v>45177</v>
      </c>
      <c r="D278" t="inlineStr">
        <is>
          <t>VÄSTERBOTTENS LÄN</t>
        </is>
      </c>
      <c r="E278" t="inlineStr">
        <is>
          <t>ÅSELE</t>
        </is>
      </c>
      <c r="F278" t="inlineStr">
        <is>
          <t>Sveaskog</t>
        </is>
      </c>
      <c r="G278" t="n">
        <v>19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28383-2022</t>
        </is>
      </c>
      <c r="B279" s="1" t="n">
        <v>44747</v>
      </c>
      <c r="C279" s="1" t="n">
        <v>45177</v>
      </c>
      <c r="D279" t="inlineStr">
        <is>
          <t>VÄSTERBOTTENS LÄN</t>
        </is>
      </c>
      <c r="E279" t="inlineStr">
        <is>
          <t>ÅSELE</t>
        </is>
      </c>
      <c r="F279" t="inlineStr">
        <is>
          <t>Sveaskog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29304-2022</t>
        </is>
      </c>
      <c r="B280" s="1" t="n">
        <v>44750</v>
      </c>
      <c r="C280" s="1" t="n">
        <v>45177</v>
      </c>
      <c r="D280" t="inlineStr">
        <is>
          <t>VÄSTERBOTTENS LÄN</t>
        </is>
      </c>
      <c r="E280" t="inlineStr">
        <is>
          <t>ÅSELE</t>
        </is>
      </c>
      <c r="F280" t="inlineStr">
        <is>
          <t>SCA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29683-2022</t>
        </is>
      </c>
      <c r="B281" s="1" t="n">
        <v>44754</v>
      </c>
      <c r="C281" s="1" t="n">
        <v>45177</v>
      </c>
      <c r="D281" t="inlineStr">
        <is>
          <t>VÄSTERBOTTENS LÄN</t>
        </is>
      </c>
      <c r="E281" t="inlineStr">
        <is>
          <t>ÅSELE</t>
        </is>
      </c>
      <c r="F281" t="inlineStr">
        <is>
          <t>SCA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29776-2022</t>
        </is>
      </c>
      <c r="B282" s="1" t="n">
        <v>44755</v>
      </c>
      <c r="C282" s="1" t="n">
        <v>45177</v>
      </c>
      <c r="D282" t="inlineStr">
        <is>
          <t>VÄSTERBOTTENS LÄN</t>
        </is>
      </c>
      <c r="E282" t="inlineStr">
        <is>
          <t>ÅSELE</t>
        </is>
      </c>
      <c r="F282" t="inlineStr">
        <is>
          <t>Sveaskog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30476-2022</t>
        </is>
      </c>
      <c r="B283" s="1" t="n">
        <v>44761</v>
      </c>
      <c r="C283" s="1" t="n">
        <v>45177</v>
      </c>
      <c r="D283" t="inlineStr">
        <is>
          <t>VÄSTERBOTTENS LÄN</t>
        </is>
      </c>
      <c r="E283" t="inlineStr">
        <is>
          <t>ÅSELE</t>
        </is>
      </c>
      <c r="F283" t="inlineStr">
        <is>
          <t>SCA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30491-2022</t>
        </is>
      </c>
      <c r="B284" s="1" t="n">
        <v>44761</v>
      </c>
      <c r="C284" s="1" t="n">
        <v>45177</v>
      </c>
      <c r="D284" t="inlineStr">
        <is>
          <t>VÄSTERBOTTENS LÄN</t>
        </is>
      </c>
      <c r="E284" t="inlineStr">
        <is>
          <t>ÅSELE</t>
        </is>
      </c>
      <c r="F284" t="inlineStr">
        <is>
          <t>SCA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30485-2022</t>
        </is>
      </c>
      <c r="B285" s="1" t="n">
        <v>44761</v>
      </c>
      <c r="C285" s="1" t="n">
        <v>45177</v>
      </c>
      <c r="D285" t="inlineStr">
        <is>
          <t>VÄSTERBOTTENS LÄN</t>
        </is>
      </c>
      <c r="E285" t="inlineStr">
        <is>
          <t>ÅSELE</t>
        </is>
      </c>
      <c r="F285" t="inlineStr">
        <is>
          <t>SCA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31154-2022</t>
        </is>
      </c>
      <c r="B286" s="1" t="n">
        <v>44770</v>
      </c>
      <c r="C286" s="1" t="n">
        <v>45177</v>
      </c>
      <c r="D286" t="inlineStr">
        <is>
          <t>VÄSTERBOTTENS LÄN</t>
        </is>
      </c>
      <c r="E286" t="inlineStr">
        <is>
          <t>ÅSELE</t>
        </is>
      </c>
      <c r="F286" t="inlineStr">
        <is>
          <t>Holmen skog AB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31402-2022</t>
        </is>
      </c>
      <c r="B287" s="1" t="n">
        <v>44774</v>
      </c>
      <c r="C287" s="1" t="n">
        <v>45177</v>
      </c>
      <c r="D287" t="inlineStr">
        <is>
          <t>VÄSTERBOTTENS LÄN</t>
        </is>
      </c>
      <c r="E287" t="inlineStr">
        <is>
          <t>ÅSELE</t>
        </is>
      </c>
      <c r="G287" t="n">
        <v>7.7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31848-2022</t>
        </is>
      </c>
      <c r="B288" s="1" t="n">
        <v>44776</v>
      </c>
      <c r="C288" s="1" t="n">
        <v>45177</v>
      </c>
      <c r="D288" t="inlineStr">
        <is>
          <t>VÄSTERBOTTENS LÄN</t>
        </is>
      </c>
      <c r="E288" t="inlineStr">
        <is>
          <t>ÅSELE</t>
        </is>
      </c>
      <c r="F288" t="inlineStr">
        <is>
          <t>SCA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32121-2022</t>
        </is>
      </c>
      <c r="B289" s="1" t="n">
        <v>44778</v>
      </c>
      <c r="C289" s="1" t="n">
        <v>45177</v>
      </c>
      <c r="D289" t="inlineStr">
        <is>
          <t>VÄSTERBOTTENS LÄN</t>
        </is>
      </c>
      <c r="E289" t="inlineStr">
        <is>
          <t>ÅSELE</t>
        </is>
      </c>
      <c r="F289" t="inlineStr">
        <is>
          <t>SCA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32117-2022</t>
        </is>
      </c>
      <c r="B290" s="1" t="n">
        <v>44778</v>
      </c>
      <c r="C290" s="1" t="n">
        <v>45177</v>
      </c>
      <c r="D290" t="inlineStr">
        <is>
          <t>VÄSTERBOTTENS LÄN</t>
        </is>
      </c>
      <c r="E290" t="inlineStr">
        <is>
          <t>ÅSELE</t>
        </is>
      </c>
      <c r="F290" t="inlineStr">
        <is>
          <t>SCA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32359-2022</t>
        </is>
      </c>
      <c r="B291" s="1" t="n">
        <v>44781</v>
      </c>
      <c r="C291" s="1" t="n">
        <v>45177</v>
      </c>
      <c r="D291" t="inlineStr">
        <is>
          <t>VÄSTERBOTTENS LÄN</t>
        </is>
      </c>
      <c r="E291" t="inlineStr">
        <is>
          <t>ÅSELE</t>
        </is>
      </c>
      <c r="F291" t="inlineStr">
        <is>
          <t>SCA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32214-2022</t>
        </is>
      </c>
      <c r="B292" s="1" t="n">
        <v>44781</v>
      </c>
      <c r="C292" s="1" t="n">
        <v>45177</v>
      </c>
      <c r="D292" t="inlineStr">
        <is>
          <t>VÄSTERBOTTENS LÄN</t>
        </is>
      </c>
      <c r="E292" t="inlineStr">
        <is>
          <t>ÅSELE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32775-2022</t>
        </is>
      </c>
      <c r="B293" s="1" t="n">
        <v>44783</v>
      </c>
      <c r="C293" s="1" t="n">
        <v>45177</v>
      </c>
      <c r="D293" t="inlineStr">
        <is>
          <t>VÄSTERBOTTENS LÄN</t>
        </is>
      </c>
      <c r="E293" t="inlineStr">
        <is>
          <t>ÅSELE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34788-2022</t>
        </is>
      </c>
      <c r="B294" s="1" t="n">
        <v>44795</v>
      </c>
      <c r="C294" s="1" t="n">
        <v>45177</v>
      </c>
      <c r="D294" t="inlineStr">
        <is>
          <t>VÄSTERBOTTENS LÄN</t>
        </is>
      </c>
      <c r="E294" t="inlineStr">
        <is>
          <t>ÅSELE</t>
        </is>
      </c>
      <c r="F294" t="inlineStr">
        <is>
          <t>SCA</t>
        </is>
      </c>
      <c r="G294" t="n">
        <v>18.4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34787-2022</t>
        </is>
      </c>
      <c r="B295" s="1" t="n">
        <v>44795</v>
      </c>
      <c r="C295" s="1" t="n">
        <v>45177</v>
      </c>
      <c r="D295" t="inlineStr">
        <is>
          <t>VÄSTERBOTTENS LÄN</t>
        </is>
      </c>
      <c r="E295" t="inlineStr">
        <is>
          <t>ÅSELE</t>
        </is>
      </c>
      <c r="F295" t="inlineStr">
        <is>
          <t>SCA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35516-2022</t>
        </is>
      </c>
      <c r="B296" s="1" t="n">
        <v>44798</v>
      </c>
      <c r="C296" s="1" t="n">
        <v>45177</v>
      </c>
      <c r="D296" t="inlineStr">
        <is>
          <t>VÄSTERBOTTENS LÄN</t>
        </is>
      </c>
      <c r="E296" t="inlineStr">
        <is>
          <t>ÅSELE</t>
        </is>
      </c>
      <c r="F296" t="inlineStr">
        <is>
          <t>SCA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35598-2022</t>
        </is>
      </c>
      <c r="B297" s="1" t="n">
        <v>44799</v>
      </c>
      <c r="C297" s="1" t="n">
        <v>45177</v>
      </c>
      <c r="D297" t="inlineStr">
        <is>
          <t>VÄSTERBOTTENS LÄN</t>
        </is>
      </c>
      <c r="E297" t="inlineStr">
        <is>
          <t>ÅSELE</t>
        </is>
      </c>
      <c r="F297" t="inlineStr">
        <is>
          <t>Naturvårdsverket</t>
        </is>
      </c>
      <c r="G297" t="n">
        <v>16.2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36194-2022</t>
        </is>
      </c>
      <c r="B298" s="1" t="n">
        <v>44803</v>
      </c>
      <c r="C298" s="1" t="n">
        <v>45177</v>
      </c>
      <c r="D298" t="inlineStr">
        <is>
          <t>VÄSTERBOTTENS LÄN</t>
        </is>
      </c>
      <c r="E298" t="inlineStr">
        <is>
          <t>ÅSELE</t>
        </is>
      </c>
      <c r="F298" t="inlineStr">
        <is>
          <t>Sveaskog</t>
        </is>
      </c>
      <c r="G298" t="n">
        <v>14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37284-2022</t>
        </is>
      </c>
      <c r="B299" s="1" t="n">
        <v>44807</v>
      </c>
      <c r="C299" s="1" t="n">
        <v>45177</v>
      </c>
      <c r="D299" t="inlineStr">
        <is>
          <t>VÄSTERBOTTENS LÄN</t>
        </is>
      </c>
      <c r="E299" t="inlineStr">
        <is>
          <t>ÅSELE</t>
        </is>
      </c>
      <c r="G299" t="n">
        <v>10.1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38497-2022</t>
        </is>
      </c>
      <c r="B300" s="1" t="n">
        <v>44813</v>
      </c>
      <c r="C300" s="1" t="n">
        <v>45177</v>
      </c>
      <c r="D300" t="inlineStr">
        <is>
          <t>VÄSTERBOTTENS LÄN</t>
        </is>
      </c>
      <c r="E300" t="inlineStr">
        <is>
          <t>ÅSELE</t>
        </is>
      </c>
      <c r="F300" t="inlineStr">
        <is>
          <t>Holmen skog AB</t>
        </is>
      </c>
      <c r="G300" t="n">
        <v>42.5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38519-2022</t>
        </is>
      </c>
      <c r="B301" s="1" t="n">
        <v>44813</v>
      </c>
      <c r="C301" s="1" t="n">
        <v>45177</v>
      </c>
      <c r="D301" t="inlineStr">
        <is>
          <t>VÄSTERBOTTENS LÄN</t>
        </is>
      </c>
      <c r="E301" t="inlineStr">
        <is>
          <t>ÅSELE</t>
        </is>
      </c>
      <c r="F301" t="inlineStr">
        <is>
          <t>Sveaskog</t>
        </is>
      </c>
      <c r="G301" t="n">
        <v>14.2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38973-2022</t>
        </is>
      </c>
      <c r="B302" s="1" t="n">
        <v>44816</v>
      </c>
      <c r="C302" s="1" t="n">
        <v>45177</v>
      </c>
      <c r="D302" t="inlineStr">
        <is>
          <t>VÄSTERBOTTENS LÄN</t>
        </is>
      </c>
      <c r="E302" t="inlineStr">
        <is>
          <t>ÅSELE</t>
        </is>
      </c>
      <c r="F302" t="inlineStr">
        <is>
          <t>Sveaskog</t>
        </is>
      </c>
      <c r="G302" t="n">
        <v>5.1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38979-2022</t>
        </is>
      </c>
      <c r="B303" s="1" t="n">
        <v>44816</v>
      </c>
      <c r="C303" s="1" t="n">
        <v>45177</v>
      </c>
      <c r="D303" t="inlineStr">
        <is>
          <t>VÄSTERBOTTENS LÄN</t>
        </is>
      </c>
      <c r="E303" t="inlineStr">
        <is>
          <t>ÅSELE</t>
        </is>
      </c>
      <c r="F303" t="inlineStr">
        <is>
          <t>Sveaskog</t>
        </is>
      </c>
      <c r="G303" t="n">
        <v>11.1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41466-2022</t>
        </is>
      </c>
      <c r="B304" s="1" t="n">
        <v>44826</v>
      </c>
      <c r="C304" s="1" t="n">
        <v>45177</v>
      </c>
      <c r="D304" t="inlineStr">
        <is>
          <t>VÄSTERBOTTENS LÄN</t>
        </is>
      </c>
      <c r="E304" t="inlineStr">
        <is>
          <t>ÅSELE</t>
        </is>
      </c>
      <c r="F304" t="inlineStr">
        <is>
          <t>SCA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41468-2022</t>
        </is>
      </c>
      <c r="B305" s="1" t="n">
        <v>44826</v>
      </c>
      <c r="C305" s="1" t="n">
        <v>45177</v>
      </c>
      <c r="D305" t="inlineStr">
        <is>
          <t>VÄSTERBOTTENS LÄN</t>
        </is>
      </c>
      <c r="E305" t="inlineStr">
        <is>
          <t>ÅSELE</t>
        </is>
      </c>
      <c r="F305" t="inlineStr">
        <is>
          <t>SCA</t>
        </is>
      </c>
      <c r="G305" t="n">
        <v>5.8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42293-2022</t>
        </is>
      </c>
      <c r="B306" s="1" t="n">
        <v>44830</v>
      </c>
      <c r="C306" s="1" t="n">
        <v>45177</v>
      </c>
      <c r="D306" t="inlineStr">
        <is>
          <t>VÄSTERBOTTENS LÄN</t>
        </is>
      </c>
      <c r="E306" t="inlineStr">
        <is>
          <t>ÅSELE</t>
        </is>
      </c>
      <c r="F306" t="inlineStr">
        <is>
          <t>SCA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43434-2022</t>
        </is>
      </c>
      <c r="B307" s="1" t="n">
        <v>44834</v>
      </c>
      <c r="C307" s="1" t="n">
        <v>45177</v>
      </c>
      <c r="D307" t="inlineStr">
        <is>
          <t>VÄSTERBOTTENS LÄN</t>
        </is>
      </c>
      <c r="E307" t="inlineStr">
        <is>
          <t>ÅSELE</t>
        </is>
      </c>
      <c r="F307" t="inlineStr">
        <is>
          <t>SCA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46449-2022</t>
        </is>
      </c>
      <c r="B308" s="1" t="n">
        <v>44847</v>
      </c>
      <c r="C308" s="1" t="n">
        <v>45177</v>
      </c>
      <c r="D308" t="inlineStr">
        <is>
          <t>VÄSTERBOTTENS LÄN</t>
        </is>
      </c>
      <c r="E308" t="inlineStr">
        <is>
          <t>ÅSELE</t>
        </is>
      </c>
      <c r="G308" t="n">
        <v>15.2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48283-2022</t>
        </is>
      </c>
      <c r="B309" s="1" t="n">
        <v>44858</v>
      </c>
      <c r="C309" s="1" t="n">
        <v>45177</v>
      </c>
      <c r="D309" t="inlineStr">
        <is>
          <t>VÄSTERBOTTENS LÄN</t>
        </is>
      </c>
      <c r="E309" t="inlineStr">
        <is>
          <t>ÅSELE</t>
        </is>
      </c>
      <c r="F309" t="inlineStr">
        <is>
          <t>Sveaskog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49422-2022</t>
        </is>
      </c>
      <c r="B310" s="1" t="n">
        <v>44859</v>
      </c>
      <c r="C310" s="1" t="n">
        <v>45177</v>
      </c>
      <c r="D310" t="inlineStr">
        <is>
          <t>VÄSTERBOTTENS LÄN</t>
        </is>
      </c>
      <c r="E310" t="inlineStr">
        <is>
          <t>ÅSELE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49428-2022</t>
        </is>
      </c>
      <c r="B311" s="1" t="n">
        <v>44859</v>
      </c>
      <c r="C311" s="1" t="n">
        <v>45177</v>
      </c>
      <c r="D311" t="inlineStr">
        <is>
          <t>VÄSTERBOTTENS LÄN</t>
        </is>
      </c>
      <c r="E311" t="inlineStr">
        <is>
          <t>ÅSELE</t>
        </is>
      </c>
      <c r="G311" t="n">
        <v>4.6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48772-2022</t>
        </is>
      </c>
      <c r="B312" s="1" t="n">
        <v>44859</v>
      </c>
      <c r="C312" s="1" t="n">
        <v>45177</v>
      </c>
      <c r="D312" t="inlineStr">
        <is>
          <t>VÄSTERBOTTENS LÄN</t>
        </is>
      </c>
      <c r="E312" t="inlineStr">
        <is>
          <t>ÅSELE</t>
        </is>
      </c>
      <c r="F312" t="inlineStr">
        <is>
          <t>Sveaskog</t>
        </is>
      </c>
      <c r="G312" t="n">
        <v>26.9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49066-2022</t>
        </is>
      </c>
      <c r="B313" s="1" t="n">
        <v>44860</v>
      </c>
      <c r="C313" s="1" t="n">
        <v>45177</v>
      </c>
      <c r="D313" t="inlineStr">
        <is>
          <t>VÄSTERBOTTENS LÄN</t>
        </is>
      </c>
      <c r="E313" t="inlineStr">
        <is>
          <t>ÅSELE</t>
        </is>
      </c>
      <c r="F313" t="inlineStr">
        <is>
          <t>Sveaskog</t>
        </is>
      </c>
      <c r="G313" t="n">
        <v>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49063-2022</t>
        </is>
      </c>
      <c r="B314" s="1" t="n">
        <v>44860</v>
      </c>
      <c r="C314" s="1" t="n">
        <v>45177</v>
      </c>
      <c r="D314" t="inlineStr">
        <is>
          <t>VÄSTERBOTTENS LÄN</t>
        </is>
      </c>
      <c r="E314" t="inlineStr">
        <is>
          <t>ÅSELE</t>
        </is>
      </c>
      <c r="F314" t="inlineStr">
        <is>
          <t>Sveaskog</t>
        </is>
      </c>
      <c r="G314" t="n">
        <v>17.1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50539-2022</t>
        </is>
      </c>
      <c r="B315" s="1" t="n">
        <v>44866</v>
      </c>
      <c r="C315" s="1" t="n">
        <v>45177</v>
      </c>
      <c r="D315" t="inlineStr">
        <is>
          <t>VÄSTERBOTTENS LÄN</t>
        </is>
      </c>
      <c r="E315" t="inlineStr">
        <is>
          <t>ÅSELE</t>
        </is>
      </c>
      <c r="F315" t="inlineStr">
        <is>
          <t>Holmen skog AB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52159-2022</t>
        </is>
      </c>
      <c r="B316" s="1" t="n">
        <v>44868</v>
      </c>
      <c r="C316" s="1" t="n">
        <v>45177</v>
      </c>
      <c r="D316" t="inlineStr">
        <is>
          <t>VÄSTERBOTTENS LÄN</t>
        </is>
      </c>
      <c r="E316" t="inlineStr">
        <is>
          <t>ÅSELE</t>
        </is>
      </c>
      <c r="G316" t="n">
        <v>6.3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51994-2022</t>
        </is>
      </c>
      <c r="B317" s="1" t="n">
        <v>44872</v>
      </c>
      <c r="C317" s="1" t="n">
        <v>45177</v>
      </c>
      <c r="D317" t="inlineStr">
        <is>
          <t>VÄSTERBOTTENS LÄN</t>
        </is>
      </c>
      <c r="E317" t="inlineStr">
        <is>
          <t>ÅSELE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53638-2022</t>
        </is>
      </c>
      <c r="B318" s="1" t="n">
        <v>44879</v>
      </c>
      <c r="C318" s="1" t="n">
        <v>45177</v>
      </c>
      <c r="D318" t="inlineStr">
        <is>
          <t>VÄSTERBOTTENS LÄN</t>
        </is>
      </c>
      <c r="E318" t="inlineStr">
        <is>
          <t>ÅSELE</t>
        </is>
      </c>
      <c r="G318" t="n">
        <v>4.7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56572-2022</t>
        </is>
      </c>
      <c r="B319" s="1" t="n">
        <v>44888</v>
      </c>
      <c r="C319" s="1" t="n">
        <v>45177</v>
      </c>
      <c r="D319" t="inlineStr">
        <is>
          <t>VÄSTERBOTTENS LÄN</t>
        </is>
      </c>
      <c r="E319" t="inlineStr">
        <is>
          <t>ÅSELE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56646-2022</t>
        </is>
      </c>
      <c r="B320" s="1" t="n">
        <v>44888</v>
      </c>
      <c r="C320" s="1" t="n">
        <v>45177</v>
      </c>
      <c r="D320" t="inlineStr">
        <is>
          <t>VÄSTERBOTTENS LÄN</t>
        </is>
      </c>
      <c r="E320" t="inlineStr">
        <is>
          <t>ÅSELE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58386-2022</t>
        </is>
      </c>
      <c r="B321" s="1" t="n">
        <v>44894</v>
      </c>
      <c r="C321" s="1" t="n">
        <v>45177</v>
      </c>
      <c r="D321" t="inlineStr">
        <is>
          <t>VÄSTERBOTTENS LÄN</t>
        </is>
      </c>
      <c r="E321" t="inlineStr">
        <is>
          <t>ÅSELE</t>
        </is>
      </c>
      <c r="F321" t="inlineStr">
        <is>
          <t>Kommuner</t>
        </is>
      </c>
      <c r="G321" t="n">
        <v>25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58195-2022</t>
        </is>
      </c>
      <c r="B322" s="1" t="n">
        <v>44900</v>
      </c>
      <c r="C322" s="1" t="n">
        <v>45177</v>
      </c>
      <c r="D322" t="inlineStr">
        <is>
          <t>VÄSTERBOTTENS LÄN</t>
        </is>
      </c>
      <c r="E322" t="inlineStr">
        <is>
          <t>ÅSELE</t>
        </is>
      </c>
      <c r="F322" t="inlineStr">
        <is>
          <t>Holmen skog AB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60866-2022</t>
        </is>
      </c>
      <c r="B323" s="1" t="n">
        <v>44908</v>
      </c>
      <c r="C323" s="1" t="n">
        <v>45177</v>
      </c>
      <c r="D323" t="inlineStr">
        <is>
          <t>VÄSTERBOTTENS LÄN</t>
        </is>
      </c>
      <c r="E323" t="inlineStr">
        <is>
          <t>ÅSELE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60868-2022</t>
        </is>
      </c>
      <c r="B324" s="1" t="n">
        <v>44908</v>
      </c>
      <c r="C324" s="1" t="n">
        <v>45177</v>
      </c>
      <c r="D324" t="inlineStr">
        <is>
          <t>VÄSTERBOTTENS LÄN</t>
        </is>
      </c>
      <c r="E324" t="inlineStr">
        <is>
          <t>ÅSELE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60967-2022</t>
        </is>
      </c>
      <c r="B325" s="1" t="n">
        <v>44908</v>
      </c>
      <c r="C325" s="1" t="n">
        <v>45177</v>
      </c>
      <c r="D325" t="inlineStr">
        <is>
          <t>VÄSTERBOTTENS LÄN</t>
        </is>
      </c>
      <c r="E325" t="inlineStr">
        <is>
          <t>ÅSELE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60873-2022</t>
        </is>
      </c>
      <c r="B326" s="1" t="n">
        <v>44908</v>
      </c>
      <c r="C326" s="1" t="n">
        <v>45177</v>
      </c>
      <c r="D326" t="inlineStr">
        <is>
          <t>VÄSTERBOTTENS LÄN</t>
        </is>
      </c>
      <c r="E326" t="inlineStr">
        <is>
          <t>ÅSELE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60694-2022</t>
        </is>
      </c>
      <c r="B327" s="1" t="n">
        <v>44911</v>
      </c>
      <c r="C327" s="1" t="n">
        <v>45177</v>
      </c>
      <c r="D327" t="inlineStr">
        <is>
          <t>VÄSTERBOTTENS LÄN</t>
        </is>
      </c>
      <c r="E327" t="inlineStr">
        <is>
          <t>ÅSELE</t>
        </is>
      </c>
      <c r="F327" t="inlineStr">
        <is>
          <t>SCA</t>
        </is>
      </c>
      <c r="G327" t="n">
        <v>5.3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61689-2022</t>
        </is>
      </c>
      <c r="B328" s="1" t="n">
        <v>44917</v>
      </c>
      <c r="C328" s="1" t="n">
        <v>45177</v>
      </c>
      <c r="D328" t="inlineStr">
        <is>
          <t>VÄSTERBOTTENS LÄN</t>
        </is>
      </c>
      <c r="E328" t="inlineStr">
        <is>
          <t>ÅSELE</t>
        </is>
      </c>
      <c r="F328" t="inlineStr">
        <is>
          <t>Sveaskog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1407-2023</t>
        </is>
      </c>
      <c r="B329" s="1" t="n">
        <v>44936</v>
      </c>
      <c r="C329" s="1" t="n">
        <v>45177</v>
      </c>
      <c r="D329" t="inlineStr">
        <is>
          <t>VÄSTERBOTTENS LÄN</t>
        </is>
      </c>
      <c r="E329" t="inlineStr">
        <is>
          <t>ÅSELE</t>
        </is>
      </c>
      <c r="G329" t="n">
        <v>11.5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1719-2023</t>
        </is>
      </c>
      <c r="B330" s="1" t="n">
        <v>44936</v>
      </c>
      <c r="C330" s="1" t="n">
        <v>45177</v>
      </c>
      <c r="D330" t="inlineStr">
        <is>
          <t>VÄSTERBOTTENS LÄN</t>
        </is>
      </c>
      <c r="E330" t="inlineStr">
        <is>
          <t>ÅSELE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1651-2023</t>
        </is>
      </c>
      <c r="B331" s="1" t="n">
        <v>44937</v>
      </c>
      <c r="C331" s="1" t="n">
        <v>45177</v>
      </c>
      <c r="D331" t="inlineStr">
        <is>
          <t>VÄSTERBOTTENS LÄN</t>
        </is>
      </c>
      <c r="E331" t="inlineStr">
        <is>
          <t>ÅSELE</t>
        </is>
      </c>
      <c r="F331" t="inlineStr">
        <is>
          <t>SCA</t>
        </is>
      </c>
      <c r="G331" t="n">
        <v>12.2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2469-2023</t>
        </is>
      </c>
      <c r="B332" s="1" t="n">
        <v>44943</v>
      </c>
      <c r="C332" s="1" t="n">
        <v>45177</v>
      </c>
      <c r="D332" t="inlineStr">
        <is>
          <t>VÄSTERBOTTENS LÄN</t>
        </is>
      </c>
      <c r="E332" t="inlineStr">
        <is>
          <t>ÅSELE</t>
        </is>
      </c>
      <c r="G332" t="n">
        <v>13.3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2593-2023</t>
        </is>
      </c>
      <c r="B333" s="1" t="n">
        <v>44943</v>
      </c>
      <c r="C333" s="1" t="n">
        <v>45177</v>
      </c>
      <c r="D333" t="inlineStr">
        <is>
          <t>VÄSTERBOTTENS LÄN</t>
        </is>
      </c>
      <c r="E333" t="inlineStr">
        <is>
          <t>ÅSELE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3898-2023</t>
        </is>
      </c>
      <c r="B334" s="1" t="n">
        <v>44951</v>
      </c>
      <c r="C334" s="1" t="n">
        <v>45177</v>
      </c>
      <c r="D334" t="inlineStr">
        <is>
          <t>VÄSTERBOTTENS LÄN</t>
        </is>
      </c>
      <c r="E334" t="inlineStr">
        <is>
          <t>ÅSELE</t>
        </is>
      </c>
      <c r="F334" t="inlineStr">
        <is>
          <t>SCA</t>
        </is>
      </c>
      <c r="G334" t="n">
        <v>9.300000000000001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4086-2023</t>
        </is>
      </c>
      <c r="B335" s="1" t="n">
        <v>44952</v>
      </c>
      <c r="C335" s="1" t="n">
        <v>45177</v>
      </c>
      <c r="D335" t="inlineStr">
        <is>
          <t>VÄSTERBOTTENS LÄN</t>
        </is>
      </c>
      <c r="E335" t="inlineStr">
        <is>
          <t>ÅSELE</t>
        </is>
      </c>
      <c r="G335" t="n">
        <v>5.3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4093-2023</t>
        </is>
      </c>
      <c r="B336" s="1" t="n">
        <v>44952</v>
      </c>
      <c r="C336" s="1" t="n">
        <v>45177</v>
      </c>
      <c r="D336" t="inlineStr">
        <is>
          <t>VÄSTERBOTTENS LÄN</t>
        </is>
      </c>
      <c r="E336" t="inlineStr">
        <is>
          <t>ÅSELE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4465-2023</t>
        </is>
      </c>
      <c r="B337" s="1" t="n">
        <v>44952</v>
      </c>
      <c r="C337" s="1" t="n">
        <v>45177</v>
      </c>
      <c r="D337" t="inlineStr">
        <is>
          <t>VÄSTERBOTTENS LÄN</t>
        </is>
      </c>
      <c r="E337" t="inlineStr">
        <is>
          <t>ÅSELE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4462-2023</t>
        </is>
      </c>
      <c r="B338" s="1" t="n">
        <v>44952</v>
      </c>
      <c r="C338" s="1" t="n">
        <v>45177</v>
      </c>
      <c r="D338" t="inlineStr">
        <is>
          <t>VÄSTERBOTTENS LÄN</t>
        </is>
      </c>
      <c r="E338" t="inlineStr">
        <is>
          <t>ÅSELE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4084-2023</t>
        </is>
      </c>
      <c r="B339" s="1" t="n">
        <v>44952</v>
      </c>
      <c r="C339" s="1" t="n">
        <v>45177</v>
      </c>
      <c r="D339" t="inlineStr">
        <is>
          <t>VÄSTERBOTTENS LÄN</t>
        </is>
      </c>
      <c r="E339" t="inlineStr">
        <is>
          <t>ÅSELE</t>
        </is>
      </c>
      <c r="G339" t="n">
        <v>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4464-2023</t>
        </is>
      </c>
      <c r="B340" s="1" t="n">
        <v>44952</v>
      </c>
      <c r="C340" s="1" t="n">
        <v>45177</v>
      </c>
      <c r="D340" t="inlineStr">
        <is>
          <t>VÄSTERBOTTENS LÄN</t>
        </is>
      </c>
      <c r="E340" t="inlineStr">
        <is>
          <t>ÅSELE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4786-2023</t>
        </is>
      </c>
      <c r="B341" s="1" t="n">
        <v>44953</v>
      </c>
      <c r="C341" s="1" t="n">
        <v>45177</v>
      </c>
      <c r="D341" t="inlineStr">
        <is>
          <t>VÄSTERBOTTENS LÄN</t>
        </is>
      </c>
      <c r="E341" t="inlineStr">
        <is>
          <t>ÅSELE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5800-2023</t>
        </is>
      </c>
      <c r="B342" s="1" t="n">
        <v>44958</v>
      </c>
      <c r="C342" s="1" t="n">
        <v>45177</v>
      </c>
      <c r="D342" t="inlineStr">
        <is>
          <t>VÄSTERBOTTENS LÄN</t>
        </is>
      </c>
      <c r="E342" t="inlineStr">
        <is>
          <t>ÅSELE</t>
        </is>
      </c>
      <c r="G342" t="n">
        <v>7.6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5444-2023</t>
        </is>
      </c>
      <c r="B343" s="1" t="n">
        <v>44959</v>
      </c>
      <c r="C343" s="1" t="n">
        <v>45177</v>
      </c>
      <c r="D343" t="inlineStr">
        <is>
          <t>VÄSTERBOTTENS LÄN</t>
        </is>
      </c>
      <c r="E343" t="inlineStr">
        <is>
          <t>ÅSELE</t>
        </is>
      </c>
      <c r="F343" t="inlineStr">
        <is>
          <t>SCA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5613-2023</t>
        </is>
      </c>
      <c r="B344" s="1" t="n">
        <v>44960</v>
      </c>
      <c r="C344" s="1" t="n">
        <v>45177</v>
      </c>
      <c r="D344" t="inlineStr">
        <is>
          <t>VÄSTERBOTTENS LÄN</t>
        </is>
      </c>
      <c r="E344" t="inlineStr">
        <is>
          <t>ÅSELE</t>
        </is>
      </c>
      <c r="G344" t="n">
        <v>13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5621-2023</t>
        </is>
      </c>
      <c r="B345" s="1" t="n">
        <v>44960</v>
      </c>
      <c r="C345" s="1" t="n">
        <v>45177</v>
      </c>
      <c r="D345" t="inlineStr">
        <is>
          <t>VÄSTERBOTTENS LÄN</t>
        </is>
      </c>
      <c r="E345" t="inlineStr">
        <is>
          <t>ÅSELE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5696-2023</t>
        </is>
      </c>
      <c r="B346" s="1" t="n">
        <v>44960</v>
      </c>
      <c r="C346" s="1" t="n">
        <v>45177</v>
      </c>
      <c r="D346" t="inlineStr">
        <is>
          <t>VÄSTERBOTTENS LÄN</t>
        </is>
      </c>
      <c r="E346" t="inlineStr">
        <is>
          <t>ÅSELE</t>
        </is>
      </c>
      <c r="F346" t="inlineStr">
        <is>
          <t>SCA</t>
        </is>
      </c>
      <c r="G346" t="n">
        <v>23.2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7016-2023</t>
        </is>
      </c>
      <c r="B347" s="1" t="n">
        <v>44967</v>
      </c>
      <c r="C347" s="1" t="n">
        <v>45177</v>
      </c>
      <c r="D347" t="inlineStr">
        <is>
          <t>VÄSTERBOTTENS LÄN</t>
        </is>
      </c>
      <c r="E347" t="inlineStr">
        <is>
          <t>ÅSELE</t>
        </is>
      </c>
      <c r="F347" t="inlineStr">
        <is>
          <t>SCA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7017-2023</t>
        </is>
      </c>
      <c r="B348" s="1" t="n">
        <v>44967</v>
      </c>
      <c r="C348" s="1" t="n">
        <v>45177</v>
      </c>
      <c r="D348" t="inlineStr">
        <is>
          <t>VÄSTERBOTTENS LÄN</t>
        </is>
      </c>
      <c r="E348" t="inlineStr">
        <is>
          <t>ÅSELE</t>
        </is>
      </c>
      <c r="F348" t="inlineStr">
        <is>
          <t>SCA</t>
        </is>
      </c>
      <c r="G348" t="n">
        <v>6.8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8094-2023</t>
        </is>
      </c>
      <c r="B349" s="1" t="n">
        <v>44970</v>
      </c>
      <c r="C349" s="1" t="n">
        <v>45177</v>
      </c>
      <c r="D349" t="inlineStr">
        <is>
          <t>VÄSTERBOTTENS LÄN</t>
        </is>
      </c>
      <c r="E349" t="inlineStr">
        <is>
          <t>ÅSELE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8136-2023</t>
        </is>
      </c>
      <c r="B350" s="1" t="n">
        <v>44970</v>
      </c>
      <c r="C350" s="1" t="n">
        <v>45177</v>
      </c>
      <c r="D350" t="inlineStr">
        <is>
          <t>VÄSTERBOTTENS LÄN</t>
        </is>
      </c>
      <c r="E350" t="inlineStr">
        <is>
          <t>ÅSELE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8055-2023</t>
        </is>
      </c>
      <c r="B351" s="1" t="n">
        <v>44970</v>
      </c>
      <c r="C351" s="1" t="n">
        <v>45177</v>
      </c>
      <c r="D351" t="inlineStr">
        <is>
          <t>VÄSTERBOTTENS LÄN</t>
        </is>
      </c>
      <c r="E351" t="inlineStr">
        <is>
          <t>ÅSELE</t>
        </is>
      </c>
      <c r="G351" t="n">
        <v>12.7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8190-2023</t>
        </is>
      </c>
      <c r="B352" s="1" t="n">
        <v>44971</v>
      </c>
      <c r="C352" s="1" t="n">
        <v>45177</v>
      </c>
      <c r="D352" t="inlineStr">
        <is>
          <t>VÄSTERBOTTENS LÄN</t>
        </is>
      </c>
      <c r="E352" t="inlineStr">
        <is>
          <t>ÅSELE</t>
        </is>
      </c>
      <c r="G352" t="n">
        <v>5.8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8247-2023</t>
        </is>
      </c>
      <c r="B353" s="1" t="n">
        <v>44971</v>
      </c>
      <c r="C353" s="1" t="n">
        <v>45177</v>
      </c>
      <c r="D353" t="inlineStr">
        <is>
          <t>VÄSTERBOTTENS LÄN</t>
        </is>
      </c>
      <c r="E353" t="inlineStr">
        <is>
          <t>ÅSELE</t>
        </is>
      </c>
      <c r="G353" t="n">
        <v>4.9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9495-2023</t>
        </is>
      </c>
      <c r="B354" s="1" t="n">
        <v>44973</v>
      </c>
      <c r="C354" s="1" t="n">
        <v>45177</v>
      </c>
      <c r="D354" t="inlineStr">
        <is>
          <t>VÄSTERBOTTENS LÄN</t>
        </is>
      </c>
      <c r="E354" t="inlineStr">
        <is>
          <t>ÅSELE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9266-2023</t>
        </is>
      </c>
      <c r="B355" s="1" t="n">
        <v>44977</v>
      </c>
      <c r="C355" s="1" t="n">
        <v>45177</v>
      </c>
      <c r="D355" t="inlineStr">
        <is>
          <t>VÄSTERBOTTENS LÄN</t>
        </is>
      </c>
      <c r="E355" t="inlineStr">
        <is>
          <t>ÅSELE</t>
        </is>
      </c>
      <c r="G355" t="n">
        <v>4.6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10582-2023</t>
        </is>
      </c>
      <c r="B356" s="1" t="n">
        <v>44984</v>
      </c>
      <c r="C356" s="1" t="n">
        <v>45177</v>
      </c>
      <c r="D356" t="inlineStr">
        <is>
          <t>VÄSTERBOTTENS LÄN</t>
        </is>
      </c>
      <c r="E356" t="inlineStr">
        <is>
          <t>ÅSELE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10082-2023</t>
        </is>
      </c>
      <c r="B357" s="1" t="n">
        <v>44985</v>
      </c>
      <c r="C357" s="1" t="n">
        <v>45177</v>
      </c>
      <c r="D357" t="inlineStr">
        <is>
          <t>VÄSTERBOTTENS LÄN</t>
        </is>
      </c>
      <c r="E357" t="inlineStr">
        <is>
          <t>ÅSELE</t>
        </is>
      </c>
      <c r="F357" t="inlineStr">
        <is>
          <t>SCA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10302-2023</t>
        </is>
      </c>
      <c r="B358" s="1" t="n">
        <v>44986</v>
      </c>
      <c r="C358" s="1" t="n">
        <v>45177</v>
      </c>
      <c r="D358" t="inlineStr">
        <is>
          <t>VÄSTERBOTTENS LÄN</t>
        </is>
      </c>
      <c r="E358" t="inlineStr">
        <is>
          <t>ÅSELE</t>
        </is>
      </c>
      <c r="F358" t="inlineStr">
        <is>
          <t>SCA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10301-2023</t>
        </is>
      </c>
      <c r="B359" s="1" t="n">
        <v>44986</v>
      </c>
      <c r="C359" s="1" t="n">
        <v>45177</v>
      </c>
      <c r="D359" t="inlineStr">
        <is>
          <t>VÄSTERBOTTENS LÄN</t>
        </is>
      </c>
      <c r="E359" t="inlineStr">
        <is>
          <t>ÅSELE</t>
        </is>
      </c>
      <c r="F359" t="inlineStr">
        <is>
          <t>SCA</t>
        </is>
      </c>
      <c r="G359" t="n">
        <v>8.4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10299-2023</t>
        </is>
      </c>
      <c r="B360" s="1" t="n">
        <v>44986</v>
      </c>
      <c r="C360" s="1" t="n">
        <v>45177</v>
      </c>
      <c r="D360" t="inlineStr">
        <is>
          <t>VÄSTERBOTTENS LÄN</t>
        </is>
      </c>
      <c r="E360" t="inlineStr">
        <is>
          <t>ÅSELE</t>
        </is>
      </c>
      <c r="F360" t="inlineStr">
        <is>
          <t>SCA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10769-2023</t>
        </is>
      </c>
      <c r="B361" s="1" t="n">
        <v>44988</v>
      </c>
      <c r="C361" s="1" t="n">
        <v>45177</v>
      </c>
      <c r="D361" t="inlineStr">
        <is>
          <t>VÄSTERBOTTENS LÄN</t>
        </is>
      </c>
      <c r="E361" t="inlineStr">
        <is>
          <t>ÅSELE</t>
        </is>
      </c>
      <c r="F361" t="inlineStr">
        <is>
          <t>SCA</t>
        </is>
      </c>
      <c r="G361" t="n">
        <v>4.8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10779-2023</t>
        </is>
      </c>
      <c r="B362" s="1" t="n">
        <v>44988</v>
      </c>
      <c r="C362" s="1" t="n">
        <v>45177</v>
      </c>
      <c r="D362" t="inlineStr">
        <is>
          <t>VÄSTERBOTTENS LÄN</t>
        </is>
      </c>
      <c r="E362" t="inlineStr">
        <is>
          <t>ÅSELE</t>
        </is>
      </c>
      <c r="F362" t="inlineStr">
        <is>
          <t>SCA</t>
        </is>
      </c>
      <c r="G362" t="n">
        <v>25.1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11291-2023</t>
        </is>
      </c>
      <c r="B363" s="1" t="n">
        <v>44992</v>
      </c>
      <c r="C363" s="1" t="n">
        <v>45177</v>
      </c>
      <c r="D363" t="inlineStr">
        <is>
          <t>VÄSTERBOTTENS LÄN</t>
        </is>
      </c>
      <c r="E363" t="inlineStr">
        <is>
          <t>ÅSELE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11901-2023</t>
        </is>
      </c>
      <c r="B364" s="1" t="n">
        <v>44994</v>
      </c>
      <c r="C364" s="1" t="n">
        <v>45177</v>
      </c>
      <c r="D364" t="inlineStr">
        <is>
          <t>VÄSTERBOTTENS LÄN</t>
        </is>
      </c>
      <c r="E364" t="inlineStr">
        <is>
          <t>ÅSELE</t>
        </is>
      </c>
      <c r="G364" t="n">
        <v>18.7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13498-2023</t>
        </is>
      </c>
      <c r="B365" s="1" t="n">
        <v>45005</v>
      </c>
      <c r="C365" s="1" t="n">
        <v>45177</v>
      </c>
      <c r="D365" t="inlineStr">
        <is>
          <t>VÄSTERBOTTENS LÄN</t>
        </is>
      </c>
      <c r="E365" t="inlineStr">
        <is>
          <t>ÅSELE</t>
        </is>
      </c>
      <c r="F365" t="inlineStr">
        <is>
          <t>SCA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13348-2023</t>
        </is>
      </c>
      <c r="B366" s="1" t="n">
        <v>45005</v>
      </c>
      <c r="C366" s="1" t="n">
        <v>45177</v>
      </c>
      <c r="D366" t="inlineStr">
        <is>
          <t>VÄSTERBOTTENS LÄN</t>
        </is>
      </c>
      <c r="E366" t="inlineStr">
        <is>
          <t>ÅSELE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13497-2023</t>
        </is>
      </c>
      <c r="B367" s="1" t="n">
        <v>45005</v>
      </c>
      <c r="C367" s="1" t="n">
        <v>45177</v>
      </c>
      <c r="D367" t="inlineStr">
        <is>
          <t>VÄSTERBOTTENS LÄN</t>
        </is>
      </c>
      <c r="E367" t="inlineStr">
        <is>
          <t>ÅSELE</t>
        </is>
      </c>
      <c r="F367" t="inlineStr">
        <is>
          <t>SCA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14261-2023</t>
        </is>
      </c>
      <c r="B368" s="1" t="n">
        <v>45009</v>
      </c>
      <c r="C368" s="1" t="n">
        <v>45177</v>
      </c>
      <c r="D368" t="inlineStr">
        <is>
          <t>VÄSTERBOTTENS LÄN</t>
        </is>
      </c>
      <c r="E368" t="inlineStr">
        <is>
          <t>ÅSELE</t>
        </is>
      </c>
      <c r="F368" t="inlineStr">
        <is>
          <t>SCA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14272-2023</t>
        </is>
      </c>
      <c r="B369" s="1" t="n">
        <v>45009</v>
      </c>
      <c r="C369" s="1" t="n">
        <v>45177</v>
      </c>
      <c r="D369" t="inlineStr">
        <is>
          <t>VÄSTERBOTTENS LÄN</t>
        </is>
      </c>
      <c r="E369" t="inlineStr">
        <is>
          <t>ÅSELE</t>
        </is>
      </c>
      <c r="F369" t="inlineStr">
        <is>
          <t>SCA</t>
        </is>
      </c>
      <c r="G369" t="n">
        <v>9.300000000000001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14915-2023</t>
        </is>
      </c>
      <c r="B370" s="1" t="n">
        <v>45014</v>
      </c>
      <c r="C370" s="1" t="n">
        <v>45177</v>
      </c>
      <c r="D370" t="inlineStr">
        <is>
          <t>VÄSTERBOTTENS LÄN</t>
        </is>
      </c>
      <c r="E370" t="inlineStr">
        <is>
          <t>ÅSELE</t>
        </is>
      </c>
      <c r="G370" t="n">
        <v>24.6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14925-2023</t>
        </is>
      </c>
      <c r="B371" s="1" t="n">
        <v>45014</v>
      </c>
      <c r="C371" s="1" t="n">
        <v>45177</v>
      </c>
      <c r="D371" t="inlineStr">
        <is>
          <t>VÄSTERBOTTENS LÄN</t>
        </is>
      </c>
      <c r="E371" t="inlineStr">
        <is>
          <t>ÅSELE</t>
        </is>
      </c>
      <c r="G371" t="n">
        <v>9.4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15082-2023</t>
        </is>
      </c>
      <c r="B372" s="1" t="n">
        <v>45016</v>
      </c>
      <c r="C372" s="1" t="n">
        <v>45177</v>
      </c>
      <c r="D372" t="inlineStr">
        <is>
          <t>VÄSTERBOTTENS LÄN</t>
        </is>
      </c>
      <c r="E372" t="inlineStr">
        <is>
          <t>ÅSELE</t>
        </is>
      </c>
      <c r="F372" t="inlineStr">
        <is>
          <t>SCA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17698-2023</t>
        </is>
      </c>
      <c r="B373" s="1" t="n">
        <v>45035</v>
      </c>
      <c r="C373" s="1" t="n">
        <v>45177</v>
      </c>
      <c r="D373" t="inlineStr">
        <is>
          <t>VÄSTERBOTTENS LÄN</t>
        </is>
      </c>
      <c r="E373" t="inlineStr">
        <is>
          <t>ÅSELE</t>
        </is>
      </c>
      <c r="G373" t="n">
        <v>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17672-2023</t>
        </is>
      </c>
      <c r="B374" s="1" t="n">
        <v>45036</v>
      </c>
      <c r="C374" s="1" t="n">
        <v>45177</v>
      </c>
      <c r="D374" t="inlineStr">
        <is>
          <t>VÄSTERBOTTENS LÄN</t>
        </is>
      </c>
      <c r="E374" t="inlineStr">
        <is>
          <t>ÅSELE</t>
        </is>
      </c>
      <c r="F374" t="inlineStr">
        <is>
          <t>SCA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17886-2023</t>
        </is>
      </c>
      <c r="B375" s="1" t="n">
        <v>45037</v>
      </c>
      <c r="C375" s="1" t="n">
        <v>45177</v>
      </c>
      <c r="D375" t="inlineStr">
        <is>
          <t>VÄSTERBOTTENS LÄN</t>
        </is>
      </c>
      <c r="E375" t="inlineStr">
        <is>
          <t>ÅSELE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18000-2023</t>
        </is>
      </c>
      <c r="B376" s="1" t="n">
        <v>45037</v>
      </c>
      <c r="C376" s="1" t="n">
        <v>45177</v>
      </c>
      <c r="D376" t="inlineStr">
        <is>
          <t>VÄSTERBOTTENS LÄN</t>
        </is>
      </c>
      <c r="E376" t="inlineStr">
        <is>
          <t>ÅSELE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17996-2023</t>
        </is>
      </c>
      <c r="B377" s="1" t="n">
        <v>45037</v>
      </c>
      <c r="C377" s="1" t="n">
        <v>45177</v>
      </c>
      <c r="D377" t="inlineStr">
        <is>
          <t>VÄSTERBOTTENS LÄN</t>
        </is>
      </c>
      <c r="E377" t="inlineStr">
        <is>
          <t>ÅSELE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17885-2023</t>
        </is>
      </c>
      <c r="B378" s="1" t="n">
        <v>45037</v>
      </c>
      <c r="C378" s="1" t="n">
        <v>45177</v>
      </c>
      <c r="D378" t="inlineStr">
        <is>
          <t>VÄSTERBOTTENS LÄN</t>
        </is>
      </c>
      <c r="E378" t="inlineStr">
        <is>
          <t>ÅSELE</t>
        </is>
      </c>
      <c r="G378" t="n">
        <v>7.6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18230-2023</t>
        </is>
      </c>
      <c r="B379" s="1" t="n">
        <v>45040</v>
      </c>
      <c r="C379" s="1" t="n">
        <v>45177</v>
      </c>
      <c r="D379" t="inlineStr">
        <is>
          <t>VÄSTERBOTTENS LÄN</t>
        </is>
      </c>
      <c r="E379" t="inlineStr">
        <is>
          <t>ÅSELE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18605-2023</t>
        </is>
      </c>
      <c r="B380" s="1" t="n">
        <v>45041</v>
      </c>
      <c r="C380" s="1" t="n">
        <v>45177</v>
      </c>
      <c r="D380" t="inlineStr">
        <is>
          <t>VÄSTERBOTTENS LÄN</t>
        </is>
      </c>
      <c r="E380" t="inlineStr">
        <is>
          <t>ÅSELE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18565-2023</t>
        </is>
      </c>
      <c r="B381" s="1" t="n">
        <v>45042</v>
      </c>
      <c r="C381" s="1" t="n">
        <v>45177</v>
      </c>
      <c r="D381" t="inlineStr">
        <is>
          <t>VÄSTERBOTTENS LÄN</t>
        </is>
      </c>
      <c r="E381" t="inlineStr">
        <is>
          <t>ÅSELE</t>
        </is>
      </c>
      <c r="F381" t="inlineStr">
        <is>
          <t>SCA</t>
        </is>
      </c>
      <c r="G381" t="n">
        <v>28.9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18807-2023</t>
        </is>
      </c>
      <c r="B382" s="1" t="n">
        <v>45042</v>
      </c>
      <c r="C382" s="1" t="n">
        <v>45177</v>
      </c>
      <c r="D382" t="inlineStr">
        <is>
          <t>VÄSTERBOTTENS LÄN</t>
        </is>
      </c>
      <c r="E382" t="inlineStr">
        <is>
          <t>ÅSELE</t>
        </is>
      </c>
      <c r="G382" t="n">
        <v>14.9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19241-2023</t>
        </is>
      </c>
      <c r="B383" s="1" t="n">
        <v>45048</v>
      </c>
      <c r="C383" s="1" t="n">
        <v>45177</v>
      </c>
      <c r="D383" t="inlineStr">
        <is>
          <t>VÄSTERBOTTENS LÄN</t>
        </is>
      </c>
      <c r="E383" t="inlineStr">
        <is>
          <t>ÅSELE</t>
        </is>
      </c>
      <c r="F383" t="inlineStr">
        <is>
          <t>SCA</t>
        </is>
      </c>
      <c r="G383" t="n">
        <v>266.4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19781-2023</t>
        </is>
      </c>
      <c r="B384" s="1" t="n">
        <v>45051</v>
      </c>
      <c r="C384" s="1" t="n">
        <v>45177</v>
      </c>
      <c r="D384" t="inlineStr">
        <is>
          <t>VÄSTERBOTTENS LÄN</t>
        </is>
      </c>
      <c r="E384" t="inlineStr">
        <is>
          <t>ÅSELE</t>
        </is>
      </c>
      <c r="G384" t="n">
        <v>6.9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21107-2023</t>
        </is>
      </c>
      <c r="B385" s="1" t="n">
        <v>45061</v>
      </c>
      <c r="C385" s="1" t="n">
        <v>45177</v>
      </c>
      <c r="D385" t="inlineStr">
        <is>
          <t>VÄSTERBOTTENS LÄN</t>
        </is>
      </c>
      <c r="E385" t="inlineStr">
        <is>
          <t>ÅSELE</t>
        </is>
      </c>
      <c r="F385" t="inlineStr">
        <is>
          <t>SCA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22078-2023</t>
        </is>
      </c>
      <c r="B386" s="1" t="n">
        <v>45068</v>
      </c>
      <c r="C386" s="1" t="n">
        <v>45177</v>
      </c>
      <c r="D386" t="inlineStr">
        <is>
          <t>VÄSTERBOTTENS LÄN</t>
        </is>
      </c>
      <c r="E386" t="inlineStr">
        <is>
          <t>ÅSELE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22267-2023</t>
        </is>
      </c>
      <c r="B387" s="1" t="n">
        <v>45068</v>
      </c>
      <c r="C387" s="1" t="n">
        <v>45177</v>
      </c>
      <c r="D387" t="inlineStr">
        <is>
          <t>VÄSTERBOTTENS LÄN</t>
        </is>
      </c>
      <c r="E387" t="inlineStr">
        <is>
          <t>ÅSELE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22037-2023</t>
        </is>
      </c>
      <c r="B388" s="1" t="n">
        <v>45068</v>
      </c>
      <c r="C388" s="1" t="n">
        <v>45177</v>
      </c>
      <c r="D388" t="inlineStr">
        <is>
          <t>VÄSTERBOTTENS LÄN</t>
        </is>
      </c>
      <c r="E388" t="inlineStr">
        <is>
          <t>ÅSELE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22095-2023</t>
        </is>
      </c>
      <c r="B389" s="1" t="n">
        <v>45068</v>
      </c>
      <c r="C389" s="1" t="n">
        <v>45177</v>
      </c>
      <c r="D389" t="inlineStr">
        <is>
          <t>VÄSTERBOTTENS LÄN</t>
        </is>
      </c>
      <c r="E389" t="inlineStr">
        <is>
          <t>ÅSELE</t>
        </is>
      </c>
      <c r="G389" t="n">
        <v>10.4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22093-2023</t>
        </is>
      </c>
      <c r="B390" s="1" t="n">
        <v>45068</v>
      </c>
      <c r="C390" s="1" t="n">
        <v>45177</v>
      </c>
      <c r="D390" t="inlineStr">
        <is>
          <t>VÄSTERBOTTENS LÄN</t>
        </is>
      </c>
      <c r="E390" t="inlineStr">
        <is>
          <t>ÅSELE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22123-2023</t>
        </is>
      </c>
      <c r="B391" s="1" t="n">
        <v>45068</v>
      </c>
      <c r="C391" s="1" t="n">
        <v>45177</v>
      </c>
      <c r="D391" t="inlineStr">
        <is>
          <t>VÄSTERBOTTENS LÄN</t>
        </is>
      </c>
      <c r="E391" t="inlineStr">
        <is>
          <t>ÅSELE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23548-2023</t>
        </is>
      </c>
      <c r="B392" s="1" t="n">
        <v>45077</v>
      </c>
      <c r="C392" s="1" t="n">
        <v>45177</v>
      </c>
      <c r="D392" t="inlineStr">
        <is>
          <t>VÄSTERBOTTENS LÄN</t>
        </is>
      </c>
      <c r="E392" t="inlineStr">
        <is>
          <t>ÅSELE</t>
        </is>
      </c>
      <c r="G392" t="n">
        <v>42.6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25087-2023</t>
        </is>
      </c>
      <c r="B393" s="1" t="n">
        <v>45078</v>
      </c>
      <c r="C393" s="1" t="n">
        <v>45177</v>
      </c>
      <c r="D393" t="inlineStr">
        <is>
          <t>VÄSTERBOTTENS LÄN</t>
        </is>
      </c>
      <c r="E393" t="inlineStr">
        <is>
          <t>ÅSELE</t>
        </is>
      </c>
      <c r="F393" t="inlineStr">
        <is>
          <t>Kommuner</t>
        </is>
      </c>
      <c r="G393" t="n">
        <v>7.6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25110-2023</t>
        </is>
      </c>
      <c r="B394" s="1" t="n">
        <v>45078</v>
      </c>
      <c r="C394" s="1" t="n">
        <v>45177</v>
      </c>
      <c r="D394" t="inlineStr">
        <is>
          <t>VÄSTERBOTTENS LÄN</t>
        </is>
      </c>
      <c r="E394" t="inlineStr">
        <is>
          <t>ÅSELE</t>
        </is>
      </c>
      <c r="F394" t="inlineStr">
        <is>
          <t>Kommuner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25100-2023</t>
        </is>
      </c>
      <c r="B395" s="1" t="n">
        <v>45078</v>
      </c>
      <c r="C395" s="1" t="n">
        <v>45177</v>
      </c>
      <c r="D395" t="inlineStr">
        <is>
          <t>VÄSTERBOTTENS LÄN</t>
        </is>
      </c>
      <c r="E395" t="inlineStr">
        <is>
          <t>ÅSELE</t>
        </is>
      </c>
      <c r="F395" t="inlineStr">
        <is>
          <t>Kommuner</t>
        </is>
      </c>
      <c r="G395" t="n">
        <v>9.199999999999999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23913-2023</t>
        </is>
      </c>
      <c r="B396" s="1" t="n">
        <v>45078</v>
      </c>
      <c r="C396" s="1" t="n">
        <v>45177</v>
      </c>
      <c r="D396" t="inlineStr">
        <is>
          <t>VÄSTERBOTTENS LÄN</t>
        </is>
      </c>
      <c r="E396" t="inlineStr">
        <is>
          <t>ÅSELE</t>
        </is>
      </c>
      <c r="F396" t="inlineStr">
        <is>
          <t>Holmen skog AB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23949-2023</t>
        </is>
      </c>
      <c r="B397" s="1" t="n">
        <v>45078</v>
      </c>
      <c r="C397" s="1" t="n">
        <v>45177</v>
      </c>
      <c r="D397" t="inlineStr">
        <is>
          <t>VÄSTERBOTTENS LÄN</t>
        </is>
      </c>
      <c r="E397" t="inlineStr">
        <is>
          <t>ÅSELE</t>
        </is>
      </c>
      <c r="F397" t="inlineStr">
        <is>
          <t>Naturvårdsverket</t>
        </is>
      </c>
      <c r="G397" t="n">
        <v>20.5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23972-2023</t>
        </is>
      </c>
      <c r="B398" s="1" t="n">
        <v>45078</v>
      </c>
      <c r="C398" s="1" t="n">
        <v>45177</v>
      </c>
      <c r="D398" t="inlineStr">
        <is>
          <t>VÄSTERBOTTENS LÄN</t>
        </is>
      </c>
      <c r="E398" t="inlineStr">
        <is>
          <t>ÅSELE</t>
        </is>
      </c>
      <c r="F398" t="inlineStr">
        <is>
          <t>Holmen skog AB</t>
        </is>
      </c>
      <c r="G398" t="n">
        <v>14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25106-2023</t>
        </is>
      </c>
      <c r="B399" s="1" t="n">
        <v>45078</v>
      </c>
      <c r="C399" s="1" t="n">
        <v>45177</v>
      </c>
      <c r="D399" t="inlineStr">
        <is>
          <t>VÄSTERBOTTENS LÄN</t>
        </is>
      </c>
      <c r="E399" t="inlineStr">
        <is>
          <t>ÅSELE</t>
        </is>
      </c>
      <c r="F399" t="inlineStr">
        <is>
          <t>Kommuner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25232-2023</t>
        </is>
      </c>
      <c r="B400" s="1" t="n">
        <v>45079</v>
      </c>
      <c r="C400" s="1" t="n">
        <v>45177</v>
      </c>
      <c r="D400" t="inlineStr">
        <is>
          <t>VÄSTERBOTTENS LÄN</t>
        </is>
      </c>
      <c r="E400" t="inlineStr">
        <is>
          <t>ÅSELE</t>
        </is>
      </c>
      <c r="F400" t="inlineStr">
        <is>
          <t>Kommuner</t>
        </is>
      </c>
      <c r="G400" t="n">
        <v>6.7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25211-2023</t>
        </is>
      </c>
      <c r="B401" s="1" t="n">
        <v>45079</v>
      </c>
      <c r="C401" s="1" t="n">
        <v>45177</v>
      </c>
      <c r="D401" t="inlineStr">
        <is>
          <t>VÄSTERBOTTENS LÄN</t>
        </is>
      </c>
      <c r="E401" t="inlineStr">
        <is>
          <t>ÅSELE</t>
        </is>
      </c>
      <c r="G401" t="n">
        <v>16.6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25225-2023</t>
        </is>
      </c>
      <c r="B402" s="1" t="n">
        <v>45079</v>
      </c>
      <c r="C402" s="1" t="n">
        <v>45177</v>
      </c>
      <c r="D402" t="inlineStr">
        <is>
          <t>VÄSTERBOTTENS LÄN</t>
        </is>
      </c>
      <c r="E402" t="inlineStr">
        <is>
          <t>ÅSELE</t>
        </is>
      </c>
      <c r="F402" t="inlineStr">
        <is>
          <t>Kommuner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24827-2023</t>
        </is>
      </c>
      <c r="B403" s="1" t="n">
        <v>45084</v>
      </c>
      <c r="C403" s="1" t="n">
        <v>45177</v>
      </c>
      <c r="D403" t="inlineStr">
        <is>
          <t>VÄSTERBOTTENS LÄN</t>
        </is>
      </c>
      <c r="E403" t="inlineStr">
        <is>
          <t>ÅSELE</t>
        </is>
      </c>
      <c r="F403" t="inlineStr">
        <is>
          <t>SCA</t>
        </is>
      </c>
      <c r="G403" t="n">
        <v>18.2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27420-2023</t>
        </is>
      </c>
      <c r="B404" s="1" t="n">
        <v>45092</v>
      </c>
      <c r="C404" s="1" t="n">
        <v>45177</v>
      </c>
      <c r="D404" t="inlineStr">
        <is>
          <t>VÄSTERBOTTENS LÄN</t>
        </is>
      </c>
      <c r="E404" t="inlineStr">
        <is>
          <t>ÅSELE</t>
        </is>
      </c>
      <c r="F404" t="inlineStr">
        <is>
          <t>Övriga Aktiebolag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27436-2023</t>
        </is>
      </c>
      <c r="B405" s="1" t="n">
        <v>45092</v>
      </c>
      <c r="C405" s="1" t="n">
        <v>45177</v>
      </c>
      <c r="D405" t="inlineStr">
        <is>
          <t>VÄSTERBOTTENS LÄN</t>
        </is>
      </c>
      <c r="E405" t="inlineStr">
        <is>
          <t>ÅSELE</t>
        </is>
      </c>
      <c r="F405" t="inlineStr">
        <is>
          <t>Övriga Aktiebolag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27426-2023</t>
        </is>
      </c>
      <c r="B406" s="1" t="n">
        <v>45092</v>
      </c>
      <c r="C406" s="1" t="n">
        <v>45177</v>
      </c>
      <c r="D406" t="inlineStr">
        <is>
          <t>VÄSTERBOTTENS LÄN</t>
        </is>
      </c>
      <c r="E406" t="inlineStr">
        <is>
          <t>ÅSELE</t>
        </is>
      </c>
      <c r="F406" t="inlineStr">
        <is>
          <t>Övriga Aktiebolag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27483-2023</t>
        </is>
      </c>
      <c r="B407" s="1" t="n">
        <v>45092</v>
      </c>
      <c r="C407" s="1" t="n">
        <v>45177</v>
      </c>
      <c r="D407" t="inlineStr">
        <is>
          <t>VÄSTERBOTTENS LÄN</t>
        </is>
      </c>
      <c r="E407" t="inlineStr">
        <is>
          <t>ÅSELE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27417-2023</t>
        </is>
      </c>
      <c r="B408" s="1" t="n">
        <v>45092</v>
      </c>
      <c r="C408" s="1" t="n">
        <v>45177</v>
      </c>
      <c r="D408" t="inlineStr">
        <is>
          <t>VÄSTERBOTTENS LÄN</t>
        </is>
      </c>
      <c r="E408" t="inlineStr">
        <is>
          <t>ÅSELE</t>
        </is>
      </c>
      <c r="F408" t="inlineStr">
        <is>
          <t>Övriga Aktiebolag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27473-2023</t>
        </is>
      </c>
      <c r="B409" s="1" t="n">
        <v>45092</v>
      </c>
      <c r="C409" s="1" t="n">
        <v>45177</v>
      </c>
      <c r="D409" t="inlineStr">
        <is>
          <t>VÄSTERBOTTENS LÄN</t>
        </is>
      </c>
      <c r="E409" t="inlineStr">
        <is>
          <t>ÅSELE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27247-2023</t>
        </is>
      </c>
      <c r="B410" s="1" t="n">
        <v>45096</v>
      </c>
      <c r="C410" s="1" t="n">
        <v>45177</v>
      </c>
      <c r="D410" t="inlineStr">
        <is>
          <t>VÄSTERBOTTENS LÄN</t>
        </is>
      </c>
      <c r="E410" t="inlineStr">
        <is>
          <t>ÅSELE</t>
        </is>
      </c>
      <c r="G410" t="n">
        <v>18.9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27864-2023</t>
        </is>
      </c>
      <c r="B411" s="1" t="n">
        <v>45098</v>
      </c>
      <c r="C411" s="1" t="n">
        <v>45177</v>
      </c>
      <c r="D411" t="inlineStr">
        <is>
          <t>VÄSTERBOTTENS LÄN</t>
        </is>
      </c>
      <c r="E411" t="inlineStr">
        <is>
          <t>ÅSELE</t>
        </is>
      </c>
      <c r="F411" t="inlineStr">
        <is>
          <t>Sveaskog</t>
        </is>
      </c>
      <c r="G411" t="n">
        <v>26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27868-2023</t>
        </is>
      </c>
      <c r="B412" s="1" t="n">
        <v>45098</v>
      </c>
      <c r="C412" s="1" t="n">
        <v>45177</v>
      </c>
      <c r="D412" t="inlineStr">
        <is>
          <t>VÄSTERBOTTENS LÄN</t>
        </is>
      </c>
      <c r="E412" t="inlineStr">
        <is>
          <t>ÅSELE</t>
        </is>
      </c>
      <c r="F412" t="inlineStr">
        <is>
          <t>Sveaskog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28087-2023</t>
        </is>
      </c>
      <c r="B413" s="1" t="n">
        <v>45099</v>
      </c>
      <c r="C413" s="1" t="n">
        <v>45177</v>
      </c>
      <c r="D413" t="inlineStr">
        <is>
          <t>VÄSTERBOTTENS LÄN</t>
        </is>
      </c>
      <c r="E413" t="inlineStr">
        <is>
          <t>ÅSELE</t>
        </is>
      </c>
      <c r="F413" t="inlineStr">
        <is>
          <t>Holmen skog AB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31119-2023</t>
        </is>
      </c>
      <c r="B414" s="1" t="n">
        <v>45099</v>
      </c>
      <c r="C414" s="1" t="n">
        <v>45177</v>
      </c>
      <c r="D414" t="inlineStr">
        <is>
          <t>VÄSTERBOTTENS LÄN</t>
        </is>
      </c>
      <c r="E414" t="inlineStr">
        <is>
          <t>ÅSELE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28724-2023</t>
        </is>
      </c>
      <c r="B415" s="1" t="n">
        <v>45103</v>
      </c>
      <c r="C415" s="1" t="n">
        <v>45177</v>
      </c>
      <c r="D415" t="inlineStr">
        <is>
          <t>VÄSTERBOTTENS LÄN</t>
        </is>
      </c>
      <c r="E415" t="inlineStr">
        <is>
          <t>ÅSELE</t>
        </is>
      </c>
      <c r="F415" t="inlineStr">
        <is>
          <t>Sveaskog</t>
        </is>
      </c>
      <c r="G415" t="n">
        <v>9.199999999999999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28719-2023</t>
        </is>
      </c>
      <c r="B416" s="1" t="n">
        <v>45103</v>
      </c>
      <c r="C416" s="1" t="n">
        <v>45177</v>
      </c>
      <c r="D416" t="inlineStr">
        <is>
          <t>VÄSTERBOTTENS LÄN</t>
        </is>
      </c>
      <c r="E416" t="inlineStr">
        <is>
          <t>ÅSELE</t>
        </is>
      </c>
      <c r="F416" t="inlineStr">
        <is>
          <t>Sveaskog</t>
        </is>
      </c>
      <c r="G416" t="n">
        <v>12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28728-2023</t>
        </is>
      </c>
      <c r="B417" s="1" t="n">
        <v>45103</v>
      </c>
      <c r="C417" s="1" t="n">
        <v>45177</v>
      </c>
      <c r="D417" t="inlineStr">
        <is>
          <t>VÄSTERBOTTENS LÄN</t>
        </is>
      </c>
      <c r="E417" t="inlineStr">
        <is>
          <t>ÅSELE</t>
        </is>
      </c>
      <c r="F417" t="inlineStr">
        <is>
          <t>Sveaskog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28723-2023</t>
        </is>
      </c>
      <c r="B418" s="1" t="n">
        <v>45103</v>
      </c>
      <c r="C418" s="1" t="n">
        <v>45177</v>
      </c>
      <c r="D418" t="inlineStr">
        <is>
          <t>VÄSTERBOTTENS LÄN</t>
        </is>
      </c>
      <c r="E418" t="inlineStr">
        <is>
          <t>ÅSELE</t>
        </is>
      </c>
      <c r="F418" t="inlineStr">
        <is>
          <t>Sveaskog</t>
        </is>
      </c>
      <c r="G418" t="n">
        <v>31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28731-2023</t>
        </is>
      </c>
      <c r="B419" s="1" t="n">
        <v>45103</v>
      </c>
      <c r="C419" s="1" t="n">
        <v>45177</v>
      </c>
      <c r="D419" t="inlineStr">
        <is>
          <t>VÄSTERBOTTENS LÄN</t>
        </is>
      </c>
      <c r="E419" t="inlineStr">
        <is>
          <t>ÅSELE</t>
        </is>
      </c>
      <c r="F419" t="inlineStr">
        <is>
          <t>Sveaskog</t>
        </is>
      </c>
      <c r="G419" t="n">
        <v>4.9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28854-2023</t>
        </is>
      </c>
      <c r="B420" s="1" t="n">
        <v>45104</v>
      </c>
      <c r="C420" s="1" t="n">
        <v>45177</v>
      </c>
      <c r="D420" t="inlineStr">
        <is>
          <t>VÄSTERBOTTENS LÄN</t>
        </is>
      </c>
      <c r="E420" t="inlineStr">
        <is>
          <t>ÅSELE</t>
        </is>
      </c>
      <c r="F420" t="inlineStr">
        <is>
          <t>Naturvårdsverket</t>
        </is>
      </c>
      <c r="G420" t="n">
        <v>15.8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31954-2023</t>
        </is>
      </c>
      <c r="B421" s="1" t="n">
        <v>45107</v>
      </c>
      <c r="C421" s="1" t="n">
        <v>45177</v>
      </c>
      <c r="D421" t="inlineStr">
        <is>
          <t>VÄSTERBOTTENS LÄN</t>
        </is>
      </c>
      <c r="E421" t="inlineStr">
        <is>
          <t>ÅSELE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31891-2023</t>
        </is>
      </c>
      <c r="B422" s="1" t="n">
        <v>45107</v>
      </c>
      <c r="C422" s="1" t="n">
        <v>45177</v>
      </c>
      <c r="D422" t="inlineStr">
        <is>
          <t>VÄSTERBOTTENS LÄN</t>
        </is>
      </c>
      <c r="E422" t="inlineStr">
        <is>
          <t>ÅSELE</t>
        </is>
      </c>
      <c r="F422" t="inlineStr">
        <is>
          <t>Kommuner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31962-2023</t>
        </is>
      </c>
      <c r="B423" s="1" t="n">
        <v>45107</v>
      </c>
      <c r="C423" s="1" t="n">
        <v>45177</v>
      </c>
      <c r="D423" t="inlineStr">
        <is>
          <t>VÄSTERBOTTENS LÄN</t>
        </is>
      </c>
      <c r="E423" t="inlineStr">
        <is>
          <t>ÅSELE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30594-2023</t>
        </is>
      </c>
      <c r="B424" s="1" t="n">
        <v>45112</v>
      </c>
      <c r="C424" s="1" t="n">
        <v>45177</v>
      </c>
      <c r="D424" t="inlineStr">
        <is>
          <t>VÄSTERBOTTENS LÄN</t>
        </is>
      </c>
      <c r="E424" t="inlineStr">
        <is>
          <t>ÅSELE</t>
        </is>
      </c>
      <c r="F424" t="inlineStr">
        <is>
          <t>Naturvårdsverket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32996-2023</t>
        </is>
      </c>
      <c r="B425" s="1" t="n">
        <v>45113</v>
      </c>
      <c r="C425" s="1" t="n">
        <v>45177</v>
      </c>
      <c r="D425" t="inlineStr">
        <is>
          <t>VÄSTERBOTTENS LÄN</t>
        </is>
      </c>
      <c r="E425" t="inlineStr">
        <is>
          <t>ÅSELE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33008-2023</t>
        </is>
      </c>
      <c r="B426" s="1" t="n">
        <v>45113</v>
      </c>
      <c r="C426" s="1" t="n">
        <v>45177</v>
      </c>
      <c r="D426" t="inlineStr">
        <is>
          <t>VÄSTERBOTTENS LÄN</t>
        </is>
      </c>
      <c r="E426" t="inlineStr">
        <is>
          <t>ÅSELE</t>
        </is>
      </c>
      <c r="G426" t="n">
        <v>6.4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33012-2023</t>
        </is>
      </c>
      <c r="B427" s="1" t="n">
        <v>45113</v>
      </c>
      <c r="C427" s="1" t="n">
        <v>45177</v>
      </c>
      <c r="D427" t="inlineStr">
        <is>
          <t>VÄSTERBOTTENS LÄN</t>
        </is>
      </c>
      <c r="E427" t="inlineStr">
        <is>
          <t>ÅSELE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30946-2023</t>
        </is>
      </c>
      <c r="B428" s="1" t="n">
        <v>45113</v>
      </c>
      <c r="C428" s="1" t="n">
        <v>45177</v>
      </c>
      <c r="D428" t="inlineStr">
        <is>
          <t>VÄSTERBOTTENS LÄN</t>
        </is>
      </c>
      <c r="E428" t="inlineStr">
        <is>
          <t>ÅSELE</t>
        </is>
      </c>
      <c r="F428" t="inlineStr">
        <is>
          <t>Sveaskog</t>
        </is>
      </c>
      <c r="G428" t="n">
        <v>19.7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32993-2023</t>
        </is>
      </c>
      <c r="B429" s="1" t="n">
        <v>45113</v>
      </c>
      <c r="C429" s="1" t="n">
        <v>45177</v>
      </c>
      <c r="D429" t="inlineStr">
        <is>
          <t>VÄSTERBOTTENS LÄN</t>
        </is>
      </c>
      <c r="E429" t="inlineStr">
        <is>
          <t>ÅSELE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33009-2023</t>
        </is>
      </c>
      <c r="B430" s="1" t="n">
        <v>45113</v>
      </c>
      <c r="C430" s="1" t="n">
        <v>45177</v>
      </c>
      <c r="D430" t="inlineStr">
        <is>
          <t>VÄSTERBOTTENS LÄN</t>
        </is>
      </c>
      <c r="E430" t="inlineStr">
        <is>
          <t>ÅSELE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31184-2023</t>
        </is>
      </c>
      <c r="B431" s="1" t="n">
        <v>45113</v>
      </c>
      <c r="C431" s="1" t="n">
        <v>45177</v>
      </c>
      <c r="D431" t="inlineStr">
        <is>
          <t>VÄSTERBOTTENS LÄN</t>
        </is>
      </c>
      <c r="E431" t="inlineStr">
        <is>
          <t>ÅSELE</t>
        </is>
      </c>
      <c r="F431" t="inlineStr">
        <is>
          <t>SCA</t>
        </is>
      </c>
      <c r="G431" t="n">
        <v>7.2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33004-2023</t>
        </is>
      </c>
      <c r="B432" s="1" t="n">
        <v>45113</v>
      </c>
      <c r="C432" s="1" t="n">
        <v>45177</v>
      </c>
      <c r="D432" t="inlineStr">
        <is>
          <t>VÄSTERBOTTENS LÄN</t>
        </is>
      </c>
      <c r="E432" t="inlineStr">
        <is>
          <t>ÅSELE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31304-2023</t>
        </is>
      </c>
      <c r="B433" s="1" t="n">
        <v>45114</v>
      </c>
      <c r="C433" s="1" t="n">
        <v>45177</v>
      </c>
      <c r="D433" t="inlineStr">
        <is>
          <t>VÄSTERBOTTENS LÄN</t>
        </is>
      </c>
      <c r="E433" t="inlineStr">
        <is>
          <t>ÅSELE</t>
        </is>
      </c>
      <c r="F433" t="inlineStr">
        <is>
          <t>Holmen skog AB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33241-2023</t>
        </is>
      </c>
      <c r="B434" s="1" t="n">
        <v>45114</v>
      </c>
      <c r="C434" s="1" t="n">
        <v>45177</v>
      </c>
      <c r="D434" t="inlineStr">
        <is>
          <t>VÄSTERBOTTENS LÄN</t>
        </is>
      </c>
      <c r="E434" t="inlineStr">
        <is>
          <t>ÅSELE</t>
        </is>
      </c>
      <c r="G434" t="n">
        <v>22.8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33413-2023</t>
        </is>
      </c>
      <c r="B435" s="1" t="n">
        <v>45117</v>
      </c>
      <c r="C435" s="1" t="n">
        <v>45177</v>
      </c>
      <c r="D435" t="inlineStr">
        <is>
          <t>VÄSTERBOTTENS LÄN</t>
        </is>
      </c>
      <c r="E435" t="inlineStr">
        <is>
          <t>ÅSELE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33682-2023</t>
        </is>
      </c>
      <c r="B436" s="1" t="n">
        <v>45119</v>
      </c>
      <c r="C436" s="1" t="n">
        <v>45177</v>
      </c>
      <c r="D436" t="inlineStr">
        <is>
          <t>VÄSTERBOTTENS LÄN</t>
        </is>
      </c>
      <c r="E436" t="inlineStr">
        <is>
          <t>ÅSELE</t>
        </is>
      </c>
      <c r="F436" t="inlineStr">
        <is>
          <t>Allmännings- och besparingsskogar</t>
        </is>
      </c>
      <c r="G436" t="n">
        <v>12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33685-2023</t>
        </is>
      </c>
      <c r="B437" s="1" t="n">
        <v>45119</v>
      </c>
      <c r="C437" s="1" t="n">
        <v>45177</v>
      </c>
      <c r="D437" t="inlineStr">
        <is>
          <t>VÄSTERBOTTENS LÄN</t>
        </is>
      </c>
      <c r="E437" t="inlineStr">
        <is>
          <t>ÅSELE</t>
        </is>
      </c>
      <c r="F437" t="inlineStr">
        <is>
          <t>Allmännings- och besparingsskogar</t>
        </is>
      </c>
      <c r="G437" t="n">
        <v>30.5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32370-2023</t>
        </is>
      </c>
      <c r="B438" s="1" t="n">
        <v>45120</v>
      </c>
      <c r="C438" s="1" t="n">
        <v>45177</v>
      </c>
      <c r="D438" t="inlineStr">
        <is>
          <t>VÄSTERBOTTENS LÄN</t>
        </is>
      </c>
      <c r="E438" t="inlineStr">
        <is>
          <t>ÅSELE</t>
        </is>
      </c>
      <c r="G438" t="n">
        <v>14.7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32359-2023</t>
        </is>
      </c>
      <c r="B439" s="1" t="n">
        <v>45120</v>
      </c>
      <c r="C439" s="1" t="n">
        <v>45177</v>
      </c>
      <c r="D439" t="inlineStr">
        <is>
          <t>VÄSTERBOTTENS LÄN</t>
        </is>
      </c>
      <c r="E439" t="inlineStr">
        <is>
          <t>ÅSELE</t>
        </is>
      </c>
      <c r="G439" t="n">
        <v>14.4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32586-2023</t>
        </is>
      </c>
      <c r="B440" s="1" t="n">
        <v>45121</v>
      </c>
      <c r="C440" s="1" t="n">
        <v>45177</v>
      </c>
      <c r="D440" t="inlineStr">
        <is>
          <t>VÄSTERBOTTENS LÄN</t>
        </is>
      </c>
      <c r="E440" t="inlineStr">
        <is>
          <t>ÅSELE</t>
        </is>
      </c>
      <c r="F440" t="inlineStr">
        <is>
          <t>Holmen skog AB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34178-2023</t>
        </is>
      </c>
      <c r="B441" s="1" t="n">
        <v>45126</v>
      </c>
      <c r="C441" s="1" t="n">
        <v>45177</v>
      </c>
      <c r="D441" t="inlineStr">
        <is>
          <t>VÄSTERBOTTENS LÄN</t>
        </is>
      </c>
      <c r="E441" t="inlineStr">
        <is>
          <t>ÅSELE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34684-2023</t>
        </is>
      </c>
      <c r="B442" s="1" t="n">
        <v>45140</v>
      </c>
      <c r="C442" s="1" t="n">
        <v>45177</v>
      </c>
      <c r="D442" t="inlineStr">
        <is>
          <t>VÄSTERBOTTENS LÄN</t>
        </is>
      </c>
      <c r="E442" t="inlineStr">
        <is>
          <t>ÅSELE</t>
        </is>
      </c>
      <c r="G442" t="n">
        <v>5.9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35861-2023</t>
        </is>
      </c>
      <c r="B443" s="1" t="n">
        <v>45147</v>
      </c>
      <c r="C443" s="1" t="n">
        <v>45177</v>
      </c>
      <c r="D443" t="inlineStr">
        <is>
          <t>VÄSTERBOTTENS LÄN</t>
        </is>
      </c>
      <c r="E443" t="inlineStr">
        <is>
          <t>ÅSELE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35853-2023</t>
        </is>
      </c>
      <c r="B444" s="1" t="n">
        <v>45147</v>
      </c>
      <c r="C444" s="1" t="n">
        <v>45177</v>
      </c>
      <c r="D444" t="inlineStr">
        <is>
          <t>VÄSTERBOTTENS LÄN</t>
        </is>
      </c>
      <c r="E444" t="inlineStr">
        <is>
          <t>ÅSELE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35950-2023</t>
        </is>
      </c>
      <c r="B445" s="1" t="n">
        <v>45148</v>
      </c>
      <c r="C445" s="1" t="n">
        <v>45177</v>
      </c>
      <c r="D445" t="inlineStr">
        <is>
          <t>VÄSTERBOTTENS LÄN</t>
        </is>
      </c>
      <c r="E445" t="inlineStr">
        <is>
          <t>ÅSELE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36042-2023</t>
        </is>
      </c>
      <c r="B446" s="1" t="n">
        <v>45149</v>
      </c>
      <c r="C446" s="1" t="n">
        <v>45177</v>
      </c>
      <c r="D446" t="inlineStr">
        <is>
          <t>VÄSTERBOTTENS LÄN</t>
        </is>
      </c>
      <c r="E446" t="inlineStr">
        <is>
          <t>ÅSELE</t>
        </is>
      </c>
      <c r="F446" t="inlineStr">
        <is>
          <t>Holmen skog AB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36624-2023</t>
        </is>
      </c>
      <c r="B447" s="1" t="n">
        <v>45152</v>
      </c>
      <c r="C447" s="1" t="n">
        <v>45177</v>
      </c>
      <c r="D447" t="inlineStr">
        <is>
          <t>VÄSTERBOTTENS LÄN</t>
        </is>
      </c>
      <c r="E447" t="inlineStr">
        <is>
          <t>ÅSELE</t>
        </is>
      </c>
      <c r="G447" t="n">
        <v>8.5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38075-2023</t>
        </is>
      </c>
      <c r="B448" s="1" t="n">
        <v>45160</v>
      </c>
      <c r="C448" s="1" t="n">
        <v>45177</v>
      </c>
      <c r="D448" t="inlineStr">
        <is>
          <t>VÄSTERBOTTENS LÄN</t>
        </is>
      </c>
      <c r="E448" t="inlineStr">
        <is>
          <t>ÅSELE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38758-2023</t>
        </is>
      </c>
      <c r="B449" s="1" t="n">
        <v>45163</v>
      </c>
      <c r="C449" s="1" t="n">
        <v>45177</v>
      </c>
      <c r="D449" t="inlineStr">
        <is>
          <t>VÄSTERBOTTENS LÄN</t>
        </is>
      </c>
      <c r="E449" t="inlineStr">
        <is>
          <t>ÅSELE</t>
        </is>
      </c>
      <c r="F449" t="inlineStr">
        <is>
          <t>Holmen skog AB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38749-2023</t>
        </is>
      </c>
      <c r="B450" s="1" t="n">
        <v>45163</v>
      </c>
      <c r="C450" s="1" t="n">
        <v>45177</v>
      </c>
      <c r="D450" t="inlineStr">
        <is>
          <t>VÄSTERBOTTENS LÄN</t>
        </is>
      </c>
      <c r="E450" t="inlineStr">
        <is>
          <t>ÅSELE</t>
        </is>
      </c>
      <c r="F450" t="inlineStr">
        <is>
          <t>Holmen skog AB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39191-2023</t>
        </is>
      </c>
      <c r="B451" s="1" t="n">
        <v>45166</v>
      </c>
      <c r="C451" s="1" t="n">
        <v>45177</v>
      </c>
      <c r="D451" t="inlineStr">
        <is>
          <t>VÄSTERBOTTENS LÄN</t>
        </is>
      </c>
      <c r="E451" t="inlineStr">
        <is>
          <t>ÅSELE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39187-2023</t>
        </is>
      </c>
      <c r="B452" s="1" t="n">
        <v>45166</v>
      </c>
      <c r="C452" s="1" t="n">
        <v>45177</v>
      </c>
      <c r="D452" t="inlineStr">
        <is>
          <t>VÄSTERBOTTENS LÄN</t>
        </is>
      </c>
      <c r="E452" t="inlineStr">
        <is>
          <t>ÅSELE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39215-2023</t>
        </is>
      </c>
      <c r="B453" s="1" t="n">
        <v>45166</v>
      </c>
      <c r="C453" s="1" t="n">
        <v>45177</v>
      </c>
      <c r="D453" t="inlineStr">
        <is>
          <t>VÄSTERBOTTENS LÄN</t>
        </is>
      </c>
      <c r="E453" t="inlineStr">
        <is>
          <t>ÅSELE</t>
        </is>
      </c>
      <c r="F453" t="inlineStr">
        <is>
          <t>Holmen skog AB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>
      <c r="A454" t="inlineStr">
        <is>
          <t>A 39989-2023</t>
        </is>
      </c>
      <c r="B454" s="1" t="n">
        <v>45167</v>
      </c>
      <c r="C454" s="1" t="n">
        <v>45177</v>
      </c>
      <c r="D454" t="inlineStr">
        <is>
          <t>VÄSTERBOTTENS LÄN</t>
        </is>
      </c>
      <c r="E454" t="inlineStr">
        <is>
          <t>ÅSELE</t>
        </is>
      </c>
      <c r="G454" t="n">
        <v>5.2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2023-09-08T04:36:44Z</dcterms:created>
  <dcterms:modified xmlns:dcterms="http://purl.org/dc/terms/" xmlns:xsi="http://www.w3.org/2001/XMLSchema-instance" xsi:type="dcterms:W3CDTF">2023-09-08T04:36:44Z</dcterms:modified>
</cp:coreProperties>
</file>