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45178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58039-2019.xlsx")</f>
        <v/>
      </c>
      <c r="T2">
        <f>HYPERLINK("https://klasma.github.io/Logging_ASKERSUND/kartor/A 58039-2019.png")</f>
        <v/>
      </c>
      <c r="V2">
        <f>HYPERLINK("https://klasma.github.io/Logging_ASKERSUND/klagomål/A 58039-2019.docx")</f>
        <v/>
      </c>
      <c r="W2">
        <f>HYPERLINK("https://klasma.github.io/Logging_ASKERSUND/klagomålsmail/A 58039-2019.docx")</f>
        <v/>
      </c>
      <c r="X2">
        <f>HYPERLINK("https://klasma.github.io/Logging_ASKERSUND/tillsyn/A 58039-2019.docx")</f>
        <v/>
      </c>
      <c r="Y2">
        <f>HYPERLINK("https://klasma.github.io/Logging_ASKERSUND/tillsynsmail/A 58039-2019.docx")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45178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1791-2022.xlsx")</f>
        <v/>
      </c>
      <c r="T3">
        <f>HYPERLINK("https://klasma.github.io/Logging_ASKERSUND/kartor/A 1791-2022.png")</f>
        <v/>
      </c>
      <c r="V3">
        <f>HYPERLINK("https://klasma.github.io/Logging_ASKERSUND/klagomål/A 1791-2022.docx")</f>
        <v/>
      </c>
      <c r="W3">
        <f>HYPERLINK("https://klasma.github.io/Logging_ASKERSUND/klagomålsmail/A 1791-2022.docx")</f>
        <v/>
      </c>
      <c r="X3">
        <f>HYPERLINK("https://klasma.github.io/Logging_ASKERSUND/tillsyn/A 1791-2022.docx")</f>
        <v/>
      </c>
      <c r="Y3">
        <f>HYPERLINK("https://klasma.github.io/Logging_ASKERSUND/tillsynsmail/A 1791-2022.docx")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45178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1158-2019.xlsx")</f>
        <v/>
      </c>
      <c r="T4">
        <f>HYPERLINK("https://klasma.github.io/Logging_ASKERSUND/kartor/A 1158-2019.png")</f>
        <v/>
      </c>
      <c r="V4">
        <f>HYPERLINK("https://klasma.github.io/Logging_ASKERSUND/klagomål/A 1158-2019.docx")</f>
        <v/>
      </c>
      <c r="W4">
        <f>HYPERLINK("https://klasma.github.io/Logging_ASKERSUND/klagomålsmail/A 1158-2019.docx")</f>
        <v/>
      </c>
      <c r="X4">
        <f>HYPERLINK("https://klasma.github.io/Logging_ASKERSUND/tillsyn/A 1158-2019.docx")</f>
        <v/>
      </c>
      <c r="Y4">
        <f>HYPERLINK("https://klasma.github.io/Logging_ASKERSUND/tillsynsmail/A 1158-2019.docx")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45178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33650-2023.xlsx")</f>
        <v/>
      </c>
      <c r="T5">
        <f>HYPERLINK("https://klasma.github.io/Logging_ASKERSUND/kartor/A 33650-2023.png")</f>
        <v/>
      </c>
      <c r="V5">
        <f>HYPERLINK("https://klasma.github.io/Logging_ASKERSUND/klagomål/A 33650-2023.docx")</f>
        <v/>
      </c>
      <c r="W5">
        <f>HYPERLINK("https://klasma.github.io/Logging_ASKERSUND/klagomålsmail/A 33650-2023.docx")</f>
        <v/>
      </c>
      <c r="X5">
        <f>HYPERLINK("https://klasma.github.io/Logging_ASKERSUND/tillsyn/A 33650-2023.docx")</f>
        <v/>
      </c>
      <c r="Y5">
        <f>HYPERLINK("https://klasma.github.io/Logging_ASKERSUND/tillsynsmail/A 33650-2023.docx")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45178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3674-2023.xlsx")</f>
        <v/>
      </c>
      <c r="T6">
        <f>HYPERLINK("https://klasma.github.io/Logging_ASKERSUND/kartor/A 3674-2023.png")</f>
        <v/>
      </c>
      <c r="V6">
        <f>HYPERLINK("https://klasma.github.io/Logging_ASKERSUND/klagomål/A 3674-2023.docx")</f>
        <v/>
      </c>
      <c r="W6">
        <f>HYPERLINK("https://klasma.github.io/Logging_ASKERSUND/klagomålsmail/A 3674-2023.docx")</f>
        <v/>
      </c>
      <c r="X6">
        <f>HYPERLINK("https://klasma.github.io/Logging_ASKERSUND/tillsyn/A 3674-2023.docx")</f>
        <v/>
      </c>
      <c r="Y6">
        <f>HYPERLINK("https://klasma.github.io/Logging_ASKERSUND/tillsynsmail/A 3674-2023.docx")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45178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13504-2020.xlsx")</f>
        <v/>
      </c>
      <c r="T7">
        <f>HYPERLINK("https://klasma.github.io/Logging_ASKERSUND/kartor/A 13504-2020.png")</f>
        <v/>
      </c>
      <c r="V7">
        <f>HYPERLINK("https://klasma.github.io/Logging_ASKERSUND/klagomål/A 13504-2020.docx")</f>
        <v/>
      </c>
      <c r="W7">
        <f>HYPERLINK("https://klasma.github.io/Logging_ASKERSUND/klagomålsmail/A 13504-2020.docx")</f>
        <v/>
      </c>
      <c r="X7">
        <f>HYPERLINK("https://klasma.github.io/Logging_ASKERSUND/tillsyn/A 13504-2020.docx")</f>
        <v/>
      </c>
      <c r="Y7">
        <f>HYPERLINK("https://klasma.github.io/Logging_ASKERSUND/tillsynsmail/A 13504-2020.docx")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45178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2424-2022.xlsx")</f>
        <v/>
      </c>
      <c r="T8">
        <f>HYPERLINK("https://klasma.github.io/Logging_ASKERSUND/kartor/A 2424-2022.png")</f>
        <v/>
      </c>
      <c r="V8">
        <f>HYPERLINK("https://klasma.github.io/Logging_ASKERSUND/klagomål/A 2424-2022.docx")</f>
        <v/>
      </c>
      <c r="W8">
        <f>HYPERLINK("https://klasma.github.io/Logging_ASKERSUND/klagomålsmail/A 2424-2022.docx")</f>
        <v/>
      </c>
      <c r="X8">
        <f>HYPERLINK("https://klasma.github.io/Logging_ASKERSUND/tillsyn/A 2424-2022.docx")</f>
        <v/>
      </c>
      <c r="Y8">
        <f>HYPERLINK("https://klasma.github.io/Logging_ASKERSUND/tillsynsmail/A 2424-2022.docx")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45178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48875-2022.xlsx")</f>
        <v/>
      </c>
      <c r="T9">
        <f>HYPERLINK("https://klasma.github.io/Logging_ASKERSUND/kartor/A 48875-2022.png")</f>
        <v/>
      </c>
      <c r="V9">
        <f>HYPERLINK("https://klasma.github.io/Logging_ASKERSUND/klagomål/A 48875-2022.docx")</f>
        <v/>
      </c>
      <c r="W9">
        <f>HYPERLINK("https://klasma.github.io/Logging_ASKERSUND/klagomålsmail/A 48875-2022.docx")</f>
        <v/>
      </c>
      <c r="X9">
        <f>HYPERLINK("https://klasma.github.io/Logging_ASKERSUND/tillsyn/A 48875-2022.docx")</f>
        <v/>
      </c>
      <c r="Y9">
        <f>HYPERLINK("https://klasma.github.io/Logging_ASKERSUND/tillsynsmail/A 48875-2022.docx")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45178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40942-2019.xlsx")</f>
        <v/>
      </c>
      <c r="T10">
        <f>HYPERLINK("https://klasma.github.io/Logging_ASKERSUND/kartor/A 40942-2019.png")</f>
        <v/>
      </c>
      <c r="V10">
        <f>HYPERLINK("https://klasma.github.io/Logging_ASKERSUND/klagomål/A 40942-2019.docx")</f>
        <v/>
      </c>
      <c r="W10">
        <f>HYPERLINK("https://klasma.github.io/Logging_ASKERSUND/klagomålsmail/A 40942-2019.docx")</f>
        <v/>
      </c>
      <c r="X10">
        <f>HYPERLINK("https://klasma.github.io/Logging_ASKERSUND/tillsyn/A 40942-2019.docx")</f>
        <v/>
      </c>
      <c r="Y10">
        <f>HYPERLINK("https://klasma.github.io/Logging_ASKERSUND/tillsynsmail/A 40942-2019.docx")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45178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41840-2020.xlsx")</f>
        <v/>
      </c>
      <c r="T11">
        <f>HYPERLINK("https://klasma.github.io/Logging_ASKERSUND/kartor/A 41840-2020.png")</f>
        <v/>
      </c>
      <c r="V11">
        <f>HYPERLINK("https://klasma.github.io/Logging_ASKERSUND/klagomål/A 41840-2020.docx")</f>
        <v/>
      </c>
      <c r="W11">
        <f>HYPERLINK("https://klasma.github.io/Logging_ASKERSUND/klagomålsmail/A 41840-2020.docx")</f>
        <v/>
      </c>
      <c r="X11">
        <f>HYPERLINK("https://klasma.github.io/Logging_ASKERSUND/tillsyn/A 41840-2020.docx")</f>
        <v/>
      </c>
      <c r="Y11">
        <f>HYPERLINK("https://klasma.github.io/Logging_ASKERSUND/tillsynsmail/A 41840-2020.docx")</f>
        <v/>
      </c>
    </row>
    <row r="12" ht="15" customHeight="1">
      <c r="A12" t="inlineStr">
        <is>
          <t>A 17866-2021</t>
        </is>
      </c>
      <c r="B12" s="1" t="n">
        <v>44300</v>
      </c>
      <c r="C12" s="1" t="n">
        <v>45178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Svinrot
Blåsippa
Gullviva</t>
        </is>
      </c>
      <c r="S12">
        <f>HYPERLINK("https://klasma.github.io/Logging_ASKERSUND/artfynd/A 17866-2021.xlsx")</f>
        <v/>
      </c>
      <c r="T12">
        <f>HYPERLINK("https://klasma.github.io/Logging_ASKERSUND/kartor/A 17866-2021.png")</f>
        <v/>
      </c>
      <c r="V12">
        <f>HYPERLINK("https://klasma.github.io/Logging_ASKERSUND/klagomål/A 17866-2021.docx")</f>
        <v/>
      </c>
      <c r="W12">
        <f>HYPERLINK("https://klasma.github.io/Logging_ASKERSUND/klagomålsmail/A 17866-2021.docx")</f>
        <v/>
      </c>
      <c r="X12">
        <f>HYPERLINK("https://klasma.github.io/Logging_ASKERSUND/tillsyn/A 17866-2021.docx")</f>
        <v/>
      </c>
      <c r="Y12">
        <f>HYPERLINK("https://klasma.github.io/Logging_ASKERSUND/tillsynsmail/A 17866-2021.docx")</f>
        <v/>
      </c>
    </row>
    <row r="13" ht="15" customHeight="1">
      <c r="A13" t="inlineStr">
        <is>
          <t>A 32709-2021</t>
        </is>
      </c>
      <c r="B13" s="1" t="n">
        <v>44375</v>
      </c>
      <c r="C13" s="1" t="n">
        <v>45178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6.8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Skogsklocka
Vätteros
Blåsippa</t>
        </is>
      </c>
      <c r="S13">
        <f>HYPERLINK("https://klasma.github.io/Logging_ASKERSUND/artfynd/A 32709-2021.xlsx")</f>
        <v/>
      </c>
      <c r="T13">
        <f>HYPERLINK("https://klasma.github.io/Logging_ASKERSUND/kartor/A 32709-2021.png")</f>
        <v/>
      </c>
      <c r="V13">
        <f>HYPERLINK("https://klasma.github.io/Logging_ASKERSUND/klagomål/A 32709-2021.docx")</f>
        <v/>
      </c>
      <c r="W13">
        <f>HYPERLINK("https://klasma.github.io/Logging_ASKERSUND/klagomålsmail/A 32709-2021.docx")</f>
        <v/>
      </c>
      <c r="X13">
        <f>HYPERLINK("https://klasma.github.io/Logging_ASKERSUND/tillsyn/A 32709-2021.docx")</f>
        <v/>
      </c>
      <c r="Y13">
        <f>HYPERLINK("https://klasma.github.io/Logging_ASKERSUND/tillsynsmail/A 32709-2021.docx")</f>
        <v/>
      </c>
    </row>
    <row r="14" ht="15" customHeight="1">
      <c r="A14" t="inlineStr">
        <is>
          <t>A 55028-2021</t>
        </is>
      </c>
      <c r="B14" s="1" t="n">
        <v>44474</v>
      </c>
      <c r="C14" s="1" t="n">
        <v>45178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2.3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Slåtterfibbla
Svinrot
Svart trolldruva</t>
        </is>
      </c>
      <c r="S14">
        <f>HYPERLINK("https://klasma.github.io/Logging_ASKERSUND/artfynd/A 55028-2021.xlsx")</f>
        <v/>
      </c>
      <c r="T14">
        <f>HYPERLINK("https://klasma.github.io/Logging_ASKERSUND/kartor/A 55028-2021.png")</f>
        <v/>
      </c>
      <c r="V14">
        <f>HYPERLINK("https://klasma.github.io/Logging_ASKERSUND/klagomål/A 55028-2021.docx")</f>
        <v/>
      </c>
      <c r="W14">
        <f>HYPERLINK("https://klasma.github.io/Logging_ASKERSUND/klagomålsmail/A 55028-2021.docx")</f>
        <v/>
      </c>
      <c r="X14">
        <f>HYPERLINK("https://klasma.github.io/Logging_ASKERSUND/tillsyn/A 55028-2021.docx")</f>
        <v/>
      </c>
      <c r="Y14">
        <f>HYPERLINK("https://klasma.github.io/Logging_ASKERSUND/tillsynsmail/A 55028-2021.docx")</f>
        <v/>
      </c>
    </row>
    <row r="15" ht="15" customHeight="1">
      <c r="A15" t="inlineStr">
        <is>
          <t>A 38299-2022</t>
        </is>
      </c>
      <c r="B15" s="1" t="n">
        <v>44812</v>
      </c>
      <c r="C15" s="1" t="n">
        <v>45178</v>
      </c>
      <c r="D15" t="inlineStr">
        <is>
          <t>ÖREBRO LÄN</t>
        </is>
      </c>
      <c r="E15" t="inlineStr">
        <is>
          <t>ASKERSUND</t>
        </is>
      </c>
      <c r="G15" t="n">
        <v>6.2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Mörk husmossa
Skogshakmossa
Nattviol</t>
        </is>
      </c>
      <c r="S15">
        <f>HYPERLINK("https://klasma.github.io/Logging_ASKERSUND/artfynd/A 38299-2022.xlsx")</f>
        <v/>
      </c>
      <c r="T15">
        <f>HYPERLINK("https://klasma.github.io/Logging_ASKERSUND/kartor/A 38299-2022.png")</f>
        <v/>
      </c>
      <c r="V15">
        <f>HYPERLINK("https://klasma.github.io/Logging_ASKERSUND/klagomål/A 38299-2022.docx")</f>
        <v/>
      </c>
      <c r="W15">
        <f>HYPERLINK("https://klasma.github.io/Logging_ASKERSUND/klagomålsmail/A 38299-2022.docx")</f>
        <v/>
      </c>
      <c r="X15">
        <f>HYPERLINK("https://klasma.github.io/Logging_ASKERSUND/tillsyn/A 38299-2022.docx")</f>
        <v/>
      </c>
      <c r="Y15">
        <f>HYPERLINK("https://klasma.github.io/Logging_ASKERSUND/tillsynsmail/A 38299-2022.docx")</f>
        <v/>
      </c>
    </row>
    <row r="16" ht="15" customHeight="1">
      <c r="A16" t="inlineStr">
        <is>
          <t>A 2291-2023</t>
        </is>
      </c>
      <c r="B16" s="1" t="n">
        <v>44942</v>
      </c>
      <c r="C16" s="1" t="n">
        <v>45178</v>
      </c>
      <c r="D16" t="inlineStr">
        <is>
          <t>ÖREBRO LÄN</t>
        </is>
      </c>
      <c r="E16" t="inlineStr">
        <is>
          <t>ASKERSUND</t>
        </is>
      </c>
      <c r="G16" t="n">
        <v>0.7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Svart trolldruva
Tibast
Underviol</t>
        </is>
      </c>
      <c r="S16">
        <f>HYPERLINK("https://klasma.github.io/Logging_ASKERSUND/artfynd/A 2291-2023.xlsx")</f>
        <v/>
      </c>
      <c r="T16">
        <f>HYPERLINK("https://klasma.github.io/Logging_ASKERSUND/kartor/A 2291-2023.png")</f>
        <v/>
      </c>
      <c r="V16">
        <f>HYPERLINK("https://klasma.github.io/Logging_ASKERSUND/klagomål/A 2291-2023.docx")</f>
        <v/>
      </c>
      <c r="W16">
        <f>HYPERLINK("https://klasma.github.io/Logging_ASKERSUND/klagomålsmail/A 2291-2023.docx")</f>
        <v/>
      </c>
      <c r="X16">
        <f>HYPERLINK("https://klasma.github.io/Logging_ASKERSUND/tillsyn/A 2291-2023.docx")</f>
        <v/>
      </c>
      <c r="Y16">
        <f>HYPERLINK("https://klasma.github.io/Logging_ASKERSUND/tillsynsmail/A 2291-2023.docx")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45178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HYPERLINK("https://klasma.github.io/Logging_ASKERSUND/artfynd/A 30410-2023.xlsx")</f>
        <v/>
      </c>
      <c r="T17">
        <f>HYPERLINK("https://klasma.github.io/Logging_ASKERSUND/kartor/A 30410-2023.png")</f>
        <v/>
      </c>
      <c r="V17">
        <f>HYPERLINK("https://klasma.github.io/Logging_ASKERSUND/klagomål/A 30410-2023.docx")</f>
        <v/>
      </c>
      <c r="W17">
        <f>HYPERLINK("https://klasma.github.io/Logging_ASKERSUND/klagomålsmail/A 30410-2023.docx")</f>
        <v/>
      </c>
      <c r="X17">
        <f>HYPERLINK("https://klasma.github.io/Logging_ASKERSUND/tillsyn/A 30410-2023.docx")</f>
        <v/>
      </c>
      <c r="Y17">
        <f>HYPERLINK("https://klasma.github.io/Logging_ASKERSUND/tillsynsmail/A 30410-2023.docx")</f>
        <v/>
      </c>
    </row>
    <row r="18" ht="15" customHeight="1">
      <c r="A18" t="inlineStr">
        <is>
          <t>A 64845-2018</t>
        </is>
      </c>
      <c r="B18" s="1" t="n">
        <v>43431</v>
      </c>
      <c r="C18" s="1" t="n">
        <v>45178</v>
      </c>
      <c r="D18" t="inlineStr">
        <is>
          <t>ÖREBRO LÄN</t>
        </is>
      </c>
      <c r="E18" t="inlineStr">
        <is>
          <t>ASKERSUND</t>
        </is>
      </c>
      <c r="G18" t="n">
        <v>2.9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HYPERLINK("https://klasma.github.io/Logging_ASKERSUND/artfynd/A 64845-2018.xlsx")</f>
        <v/>
      </c>
      <c r="T18">
        <f>HYPERLINK("https://klasma.github.io/Logging_ASKERSUND/kartor/A 64845-2018.png")</f>
        <v/>
      </c>
      <c r="V18">
        <f>HYPERLINK("https://klasma.github.io/Logging_ASKERSUND/klagomål/A 64845-2018.docx")</f>
        <v/>
      </c>
      <c r="W18">
        <f>HYPERLINK("https://klasma.github.io/Logging_ASKERSUND/klagomålsmail/A 64845-2018.docx")</f>
        <v/>
      </c>
      <c r="X18">
        <f>HYPERLINK("https://klasma.github.io/Logging_ASKERSUND/tillsyn/A 64845-2018.docx")</f>
        <v/>
      </c>
      <c r="Y18">
        <f>HYPERLINK("https://klasma.github.io/Logging_ASKERSUND/tillsynsmail/A 64845-2018.docx")</f>
        <v/>
      </c>
    </row>
    <row r="19" ht="15" customHeight="1">
      <c r="A19" t="inlineStr">
        <is>
          <t>A 13483-2019</t>
        </is>
      </c>
      <c r="B19" s="1" t="n">
        <v>43530</v>
      </c>
      <c r="C19" s="1" t="n">
        <v>45178</v>
      </c>
      <c r="D19" t="inlineStr">
        <is>
          <t>ÖREBRO LÄN</t>
        </is>
      </c>
      <c r="E19" t="inlineStr">
        <is>
          <t>ASKERSUND</t>
        </is>
      </c>
      <c r="G19" t="n">
        <v>2.4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Vätteros
Blåsippa</t>
        </is>
      </c>
      <c r="S19">
        <f>HYPERLINK("https://klasma.github.io/Logging_ASKERSUND/artfynd/A 13483-2019.xlsx")</f>
        <v/>
      </c>
      <c r="T19">
        <f>HYPERLINK("https://klasma.github.io/Logging_ASKERSUND/kartor/A 13483-2019.png")</f>
        <v/>
      </c>
      <c r="V19">
        <f>HYPERLINK("https://klasma.github.io/Logging_ASKERSUND/klagomål/A 13483-2019.docx")</f>
        <v/>
      </c>
      <c r="W19">
        <f>HYPERLINK("https://klasma.github.io/Logging_ASKERSUND/klagomålsmail/A 13483-2019.docx")</f>
        <v/>
      </c>
      <c r="X19">
        <f>HYPERLINK("https://klasma.github.io/Logging_ASKERSUND/tillsyn/A 13483-2019.docx")</f>
        <v/>
      </c>
      <c r="Y19">
        <f>HYPERLINK("https://klasma.github.io/Logging_ASKERSUND/tillsynsmail/A 13483-2019.docx")</f>
        <v/>
      </c>
    </row>
    <row r="20" ht="15" customHeight="1">
      <c r="A20" t="inlineStr">
        <is>
          <t>A 17635-2019</t>
        </is>
      </c>
      <c r="B20" s="1" t="n">
        <v>43556</v>
      </c>
      <c r="C20" s="1" t="n">
        <v>45178</v>
      </c>
      <c r="D20" t="inlineStr">
        <is>
          <t>ÖREBRO LÄN</t>
        </is>
      </c>
      <c r="E20" t="inlineStr">
        <is>
          <t>ASKERSUND</t>
        </is>
      </c>
      <c r="G20" t="n">
        <v>5.5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Blåsippa</t>
        </is>
      </c>
      <c r="S20">
        <f>HYPERLINK("https://klasma.github.io/Logging_ASKERSUND/artfynd/A 17635-2019.xlsx")</f>
        <v/>
      </c>
      <c r="T20">
        <f>HYPERLINK("https://klasma.github.io/Logging_ASKERSUND/kartor/A 17635-2019.png")</f>
        <v/>
      </c>
      <c r="V20">
        <f>HYPERLINK("https://klasma.github.io/Logging_ASKERSUND/klagomål/A 17635-2019.docx")</f>
        <v/>
      </c>
      <c r="W20">
        <f>HYPERLINK("https://klasma.github.io/Logging_ASKERSUND/klagomålsmail/A 17635-2019.docx")</f>
        <v/>
      </c>
      <c r="X20">
        <f>HYPERLINK("https://klasma.github.io/Logging_ASKERSUND/tillsyn/A 17635-2019.docx")</f>
        <v/>
      </c>
      <c r="Y20">
        <f>HYPERLINK("https://klasma.github.io/Logging_ASKERSUND/tillsynsmail/A 17635-2019.docx")</f>
        <v/>
      </c>
    </row>
    <row r="21" ht="15" customHeight="1">
      <c r="A21" t="inlineStr">
        <is>
          <t>A 58590-2019</t>
        </is>
      </c>
      <c r="B21" s="1" t="n">
        <v>43773</v>
      </c>
      <c r="C21" s="1" t="n">
        <v>45178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1.7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Grönpyrola
Revlummer</t>
        </is>
      </c>
      <c r="S21">
        <f>HYPERLINK("https://klasma.github.io/Logging_ASKERSUND/artfynd/A 58590-2019.xlsx")</f>
        <v/>
      </c>
      <c r="T21">
        <f>HYPERLINK("https://klasma.github.io/Logging_ASKERSUND/kartor/A 58590-2019.png")</f>
        <v/>
      </c>
      <c r="V21">
        <f>HYPERLINK("https://klasma.github.io/Logging_ASKERSUND/klagomål/A 58590-2019.docx")</f>
        <v/>
      </c>
      <c r="W21">
        <f>HYPERLINK("https://klasma.github.io/Logging_ASKERSUND/klagomålsmail/A 58590-2019.docx")</f>
        <v/>
      </c>
      <c r="X21">
        <f>HYPERLINK("https://klasma.github.io/Logging_ASKERSUND/tillsyn/A 58590-2019.docx")</f>
        <v/>
      </c>
      <c r="Y21">
        <f>HYPERLINK("https://klasma.github.io/Logging_ASKERSUND/tillsynsmail/A 58590-2019.docx")</f>
        <v/>
      </c>
    </row>
    <row r="22" ht="15" customHeight="1">
      <c r="A22" t="inlineStr">
        <is>
          <t>A 58588-2019</t>
        </is>
      </c>
      <c r="B22" s="1" t="n">
        <v>43773</v>
      </c>
      <c r="C22" s="1" t="n">
        <v>45178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58588-2019.xlsx")</f>
        <v/>
      </c>
      <c r="T22">
        <f>HYPERLINK("https://klasma.github.io/Logging_ASKERSUND/kartor/A 58588-2019.png")</f>
        <v/>
      </c>
      <c r="V22">
        <f>HYPERLINK("https://klasma.github.io/Logging_ASKERSUND/klagomål/A 58588-2019.docx")</f>
        <v/>
      </c>
      <c r="W22">
        <f>HYPERLINK("https://klasma.github.io/Logging_ASKERSUND/klagomålsmail/A 58588-2019.docx")</f>
        <v/>
      </c>
      <c r="X22">
        <f>HYPERLINK("https://klasma.github.io/Logging_ASKERSUND/tillsyn/A 58588-2019.docx")</f>
        <v/>
      </c>
      <c r="Y22">
        <f>HYPERLINK("https://klasma.github.io/Logging_ASKERSUND/tillsynsmail/A 58588-2019.docx")</f>
        <v/>
      </c>
    </row>
    <row r="23" ht="15" customHeight="1">
      <c r="A23" t="inlineStr">
        <is>
          <t>A 13462-2020</t>
        </is>
      </c>
      <c r="B23" s="1" t="n">
        <v>43902</v>
      </c>
      <c r="C23" s="1" t="n">
        <v>45178</v>
      </c>
      <c r="D23" t="inlineStr">
        <is>
          <t>ÖREBRO LÄN</t>
        </is>
      </c>
      <c r="E23" t="inlineStr">
        <is>
          <t>ASKERSUND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Revlummer</t>
        </is>
      </c>
      <c r="S23">
        <f>HYPERLINK("https://klasma.github.io/Logging_ASKERSUND/artfynd/A 13462-2020.xlsx")</f>
        <v/>
      </c>
      <c r="T23">
        <f>HYPERLINK("https://klasma.github.io/Logging_ASKERSUND/kartor/A 13462-2020.png")</f>
        <v/>
      </c>
      <c r="V23">
        <f>HYPERLINK("https://klasma.github.io/Logging_ASKERSUND/klagomål/A 13462-2020.docx")</f>
        <v/>
      </c>
      <c r="W23">
        <f>HYPERLINK("https://klasma.github.io/Logging_ASKERSUND/klagomålsmail/A 13462-2020.docx")</f>
        <v/>
      </c>
      <c r="X23">
        <f>HYPERLINK("https://klasma.github.io/Logging_ASKERSUND/tillsyn/A 13462-2020.docx")</f>
        <v/>
      </c>
      <c r="Y23">
        <f>HYPERLINK("https://klasma.github.io/Logging_ASKERSUND/tillsynsmail/A 13462-2020.docx")</f>
        <v/>
      </c>
    </row>
    <row r="24" ht="15" customHeight="1">
      <c r="A24" t="inlineStr">
        <is>
          <t>A 14369-2020</t>
        </is>
      </c>
      <c r="B24" s="1" t="n">
        <v>43908</v>
      </c>
      <c r="C24" s="1" t="n">
        <v>45178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Vätteros
Blåsippa</t>
        </is>
      </c>
      <c r="S24">
        <f>HYPERLINK("https://klasma.github.io/Logging_ASKERSUND/artfynd/A 14369-2020.xlsx")</f>
        <v/>
      </c>
      <c r="T24">
        <f>HYPERLINK("https://klasma.github.io/Logging_ASKERSUND/kartor/A 14369-2020.png")</f>
        <v/>
      </c>
      <c r="V24">
        <f>HYPERLINK("https://klasma.github.io/Logging_ASKERSUND/klagomål/A 14369-2020.docx")</f>
        <v/>
      </c>
      <c r="W24">
        <f>HYPERLINK("https://klasma.github.io/Logging_ASKERSUND/klagomålsmail/A 14369-2020.docx")</f>
        <v/>
      </c>
      <c r="X24">
        <f>HYPERLINK("https://klasma.github.io/Logging_ASKERSUND/tillsyn/A 14369-2020.docx")</f>
        <v/>
      </c>
      <c r="Y24">
        <f>HYPERLINK("https://klasma.github.io/Logging_ASKERSUND/tillsynsmail/A 14369-2020.docx")</f>
        <v/>
      </c>
    </row>
    <row r="25" ht="15" customHeight="1">
      <c r="A25" t="inlineStr">
        <is>
          <t>A 46018-2020</t>
        </is>
      </c>
      <c r="B25" s="1" t="n">
        <v>44088</v>
      </c>
      <c r="C25" s="1" t="n">
        <v>45178</v>
      </c>
      <c r="D25" t="inlineStr">
        <is>
          <t>ÖREBRO LÄN</t>
        </is>
      </c>
      <c r="E25" t="inlineStr">
        <is>
          <t>ASKERSUND</t>
        </is>
      </c>
      <c r="F25" t="inlineStr">
        <is>
          <t>Övriga Aktiebolag</t>
        </is>
      </c>
      <c r="G25" t="n">
        <v>8.300000000000001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Svart trolldruva
Blåsippa</t>
        </is>
      </c>
      <c r="S25">
        <f>HYPERLINK("https://klasma.github.io/Logging_ASKERSUND/artfynd/A 46018-2020.xlsx")</f>
        <v/>
      </c>
      <c r="T25">
        <f>HYPERLINK("https://klasma.github.io/Logging_ASKERSUND/kartor/A 46018-2020.png")</f>
        <v/>
      </c>
      <c r="V25">
        <f>HYPERLINK("https://klasma.github.io/Logging_ASKERSUND/klagomål/A 46018-2020.docx")</f>
        <v/>
      </c>
      <c r="W25">
        <f>HYPERLINK("https://klasma.github.io/Logging_ASKERSUND/klagomålsmail/A 46018-2020.docx")</f>
        <v/>
      </c>
      <c r="X25">
        <f>HYPERLINK("https://klasma.github.io/Logging_ASKERSUND/tillsyn/A 46018-2020.docx")</f>
        <v/>
      </c>
      <c r="Y25">
        <f>HYPERLINK("https://klasma.github.io/Logging_ASKERSUND/tillsynsmail/A 46018-2020.docx")</f>
        <v/>
      </c>
    </row>
    <row r="26" ht="15" customHeight="1">
      <c r="A26" t="inlineStr">
        <is>
          <t>A 46100-2020</t>
        </is>
      </c>
      <c r="B26" s="1" t="n">
        <v>44088</v>
      </c>
      <c r="C26" s="1" t="n">
        <v>45178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2.2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Blåsippa</t>
        </is>
      </c>
      <c r="S26">
        <f>HYPERLINK("https://klasma.github.io/Logging_ASKERSUND/artfynd/A 46100-2020.xlsx")</f>
        <v/>
      </c>
      <c r="T26">
        <f>HYPERLINK("https://klasma.github.io/Logging_ASKERSUND/kartor/A 46100-2020.png")</f>
        <v/>
      </c>
      <c r="V26">
        <f>HYPERLINK("https://klasma.github.io/Logging_ASKERSUND/klagomål/A 46100-2020.docx")</f>
        <v/>
      </c>
      <c r="W26">
        <f>HYPERLINK("https://klasma.github.io/Logging_ASKERSUND/klagomålsmail/A 46100-2020.docx")</f>
        <v/>
      </c>
      <c r="X26">
        <f>HYPERLINK("https://klasma.github.io/Logging_ASKERSUND/tillsyn/A 46100-2020.docx")</f>
        <v/>
      </c>
      <c r="Y26">
        <f>HYPERLINK("https://klasma.github.io/Logging_ASKERSUND/tillsynsmail/A 46100-2020.docx")</f>
        <v/>
      </c>
    </row>
    <row r="27" ht="15" customHeight="1">
      <c r="A27" t="inlineStr">
        <is>
          <t>A 69455-2020</t>
        </is>
      </c>
      <c r="B27" s="1" t="n">
        <v>44194</v>
      </c>
      <c r="C27" s="1" t="n">
        <v>45178</v>
      </c>
      <c r="D27" t="inlineStr">
        <is>
          <t>ÖREBRO LÄN</t>
        </is>
      </c>
      <c r="E27" t="inlineStr">
        <is>
          <t>ASKERSUND</t>
        </is>
      </c>
      <c r="G27" t="n">
        <v>4.7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Svinrot
Fläcknycklar</t>
        </is>
      </c>
      <c r="S27">
        <f>HYPERLINK("https://klasma.github.io/Logging_ASKERSUND/artfynd/A 69455-2020.xlsx")</f>
        <v/>
      </c>
      <c r="T27">
        <f>HYPERLINK("https://klasma.github.io/Logging_ASKERSUND/kartor/A 69455-2020.png")</f>
        <v/>
      </c>
      <c r="V27">
        <f>HYPERLINK("https://klasma.github.io/Logging_ASKERSUND/klagomål/A 69455-2020.docx")</f>
        <v/>
      </c>
      <c r="W27">
        <f>HYPERLINK("https://klasma.github.io/Logging_ASKERSUND/klagomålsmail/A 69455-2020.docx")</f>
        <v/>
      </c>
      <c r="X27">
        <f>HYPERLINK("https://klasma.github.io/Logging_ASKERSUND/tillsyn/A 69455-2020.docx")</f>
        <v/>
      </c>
      <c r="Y27">
        <f>HYPERLINK("https://klasma.github.io/Logging_ASKERSUND/tillsynsmail/A 69455-2020.docx")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45178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HYPERLINK("https://klasma.github.io/Logging_ASKERSUND/artfynd/A 52268-2021.xlsx")</f>
        <v/>
      </c>
      <c r="T28">
        <f>HYPERLINK("https://klasma.github.io/Logging_ASKERSUND/kartor/A 52268-2021.png")</f>
        <v/>
      </c>
      <c r="V28">
        <f>HYPERLINK("https://klasma.github.io/Logging_ASKERSUND/klagomål/A 52268-2021.docx")</f>
        <v/>
      </c>
      <c r="W28">
        <f>HYPERLINK("https://klasma.github.io/Logging_ASKERSUND/klagomålsmail/A 52268-2021.docx")</f>
        <v/>
      </c>
      <c r="X28">
        <f>HYPERLINK("https://klasma.github.io/Logging_ASKERSUND/tillsyn/A 52268-2021.docx")</f>
        <v/>
      </c>
      <c r="Y28">
        <f>HYPERLINK("https://klasma.github.io/Logging_ASKERSUND/tillsynsmail/A 52268-2021.docx")</f>
        <v/>
      </c>
    </row>
    <row r="29" ht="15" customHeight="1">
      <c r="A29" t="inlineStr">
        <is>
          <t>A 52264-2021</t>
        </is>
      </c>
      <c r="B29" s="1" t="n">
        <v>44463</v>
      </c>
      <c r="C29" s="1" t="n">
        <v>45178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52264-2021.xlsx")</f>
        <v/>
      </c>
      <c r="T29">
        <f>HYPERLINK("https://klasma.github.io/Logging_ASKERSUND/kartor/A 52264-2021.png")</f>
        <v/>
      </c>
      <c r="V29">
        <f>HYPERLINK("https://klasma.github.io/Logging_ASKERSUND/klagomål/A 52264-2021.docx")</f>
        <v/>
      </c>
      <c r="W29">
        <f>HYPERLINK("https://klasma.github.io/Logging_ASKERSUND/klagomålsmail/A 52264-2021.docx")</f>
        <v/>
      </c>
      <c r="X29">
        <f>HYPERLINK("https://klasma.github.io/Logging_ASKERSUND/tillsyn/A 52264-2021.docx")</f>
        <v/>
      </c>
      <c r="Y29">
        <f>HYPERLINK("https://klasma.github.io/Logging_ASKERSUND/tillsynsmail/A 52264-2021.docx")</f>
        <v/>
      </c>
    </row>
    <row r="30" ht="15" customHeight="1">
      <c r="A30" t="inlineStr">
        <is>
          <t>A 3927-2022</t>
        </is>
      </c>
      <c r="B30" s="1" t="n">
        <v>44587</v>
      </c>
      <c r="C30" s="1" t="n">
        <v>45178</v>
      </c>
      <c r="D30" t="inlineStr">
        <is>
          <t>ÖREBRO LÄN</t>
        </is>
      </c>
      <c r="E30" t="inlineStr">
        <is>
          <t>ASKERSUND</t>
        </is>
      </c>
      <c r="G30" t="n">
        <v>2.2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HYPERLINK("https://klasma.github.io/Logging_ASKERSUND/artfynd/A 3927-2022.xlsx")</f>
        <v/>
      </c>
      <c r="T30">
        <f>HYPERLINK("https://klasma.github.io/Logging_ASKERSUND/kartor/A 3927-2022.png")</f>
        <v/>
      </c>
      <c r="V30">
        <f>HYPERLINK("https://klasma.github.io/Logging_ASKERSUND/klagomål/A 3927-2022.docx")</f>
        <v/>
      </c>
      <c r="W30">
        <f>HYPERLINK("https://klasma.github.io/Logging_ASKERSUND/klagomålsmail/A 3927-2022.docx")</f>
        <v/>
      </c>
      <c r="X30">
        <f>HYPERLINK("https://klasma.github.io/Logging_ASKERSUND/tillsyn/A 3927-2022.docx")</f>
        <v/>
      </c>
      <c r="Y30">
        <f>HYPERLINK("https://klasma.github.io/Logging_ASKERSUND/tillsynsmail/A 3927-2022.docx")</f>
        <v/>
      </c>
    </row>
    <row r="31" ht="15" customHeight="1">
      <c r="A31" t="inlineStr">
        <is>
          <t>A 13865-2022</t>
        </is>
      </c>
      <c r="B31" s="1" t="n">
        <v>44649</v>
      </c>
      <c r="C31" s="1" t="n">
        <v>45178</v>
      </c>
      <c r="D31" t="inlineStr">
        <is>
          <t>ÖREBRO LÄN</t>
        </is>
      </c>
      <c r="E31" t="inlineStr">
        <is>
          <t>ASKERSUND</t>
        </is>
      </c>
      <c r="G31" t="n">
        <v>2.5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Grovticka
Mattlummer</t>
        </is>
      </c>
      <c r="S31">
        <f>HYPERLINK("https://klasma.github.io/Logging_ASKERSUND/artfynd/A 13865-2022.xlsx")</f>
        <v/>
      </c>
      <c r="T31">
        <f>HYPERLINK("https://klasma.github.io/Logging_ASKERSUND/kartor/A 13865-2022.png")</f>
        <v/>
      </c>
      <c r="V31">
        <f>HYPERLINK("https://klasma.github.io/Logging_ASKERSUND/klagomål/A 13865-2022.docx")</f>
        <v/>
      </c>
      <c r="W31">
        <f>HYPERLINK("https://klasma.github.io/Logging_ASKERSUND/klagomålsmail/A 13865-2022.docx")</f>
        <v/>
      </c>
      <c r="X31">
        <f>HYPERLINK("https://klasma.github.io/Logging_ASKERSUND/tillsyn/A 13865-2022.docx")</f>
        <v/>
      </c>
      <c r="Y31">
        <f>HYPERLINK("https://klasma.github.io/Logging_ASKERSUND/tillsynsmail/A 13865-2022.docx")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45178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HYPERLINK("https://klasma.github.io/Logging_ASKERSUND/artfynd/A 23750-2022.xlsx")</f>
        <v/>
      </c>
      <c r="T32">
        <f>HYPERLINK("https://klasma.github.io/Logging_ASKERSUND/kartor/A 23750-2022.png")</f>
        <v/>
      </c>
      <c r="V32">
        <f>HYPERLINK("https://klasma.github.io/Logging_ASKERSUND/klagomål/A 23750-2022.docx")</f>
        <v/>
      </c>
      <c r="W32">
        <f>HYPERLINK("https://klasma.github.io/Logging_ASKERSUND/klagomålsmail/A 23750-2022.docx")</f>
        <v/>
      </c>
      <c r="X32">
        <f>HYPERLINK("https://klasma.github.io/Logging_ASKERSUND/tillsyn/A 23750-2022.docx")</f>
        <v/>
      </c>
      <c r="Y32">
        <f>HYPERLINK("https://klasma.github.io/Logging_ASKERSUND/tillsynsmail/A 23750-2022.docx")</f>
        <v/>
      </c>
    </row>
    <row r="33" ht="15" customHeight="1">
      <c r="A33" t="inlineStr">
        <is>
          <t>A 11504-2023</t>
        </is>
      </c>
      <c r="B33" s="1" t="n">
        <v>44993</v>
      </c>
      <c r="C33" s="1" t="n">
        <v>45178</v>
      </c>
      <c r="D33" t="inlineStr">
        <is>
          <t>ÖREBRO LÄN</t>
        </is>
      </c>
      <c r="E33" t="inlineStr">
        <is>
          <t>ASKERSUND</t>
        </is>
      </c>
      <c r="G33" t="n">
        <v>11.3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Västlig hakmossa
Vågbandad barkbock</t>
        </is>
      </c>
      <c r="S33">
        <f>HYPERLINK("https://klasma.github.io/Logging_ASKERSUND/artfynd/A 11504-2023.xlsx")</f>
        <v/>
      </c>
      <c r="T33">
        <f>HYPERLINK("https://klasma.github.io/Logging_ASKERSUND/kartor/A 11504-2023.png")</f>
        <v/>
      </c>
      <c r="V33">
        <f>HYPERLINK("https://klasma.github.io/Logging_ASKERSUND/klagomål/A 11504-2023.docx")</f>
        <v/>
      </c>
      <c r="W33">
        <f>HYPERLINK("https://klasma.github.io/Logging_ASKERSUND/klagomålsmail/A 11504-2023.docx")</f>
        <v/>
      </c>
      <c r="X33">
        <f>HYPERLINK("https://klasma.github.io/Logging_ASKERSUND/tillsyn/A 11504-2023.docx")</f>
        <v/>
      </c>
      <c r="Y33">
        <f>HYPERLINK("https://klasma.github.io/Logging_ASKERSUND/tillsynsmail/A 11504-2023.docx")</f>
        <v/>
      </c>
    </row>
    <row r="34" ht="15" customHeight="1">
      <c r="A34" t="inlineStr">
        <is>
          <t>A 17872-2023</t>
        </is>
      </c>
      <c r="B34" s="1" t="n">
        <v>45038</v>
      </c>
      <c r="C34" s="1" t="n">
        <v>45178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9.4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Svinrot
Fläcknycklar</t>
        </is>
      </c>
      <c r="S34">
        <f>HYPERLINK("https://klasma.github.io/Logging_ASKERSUND/artfynd/A 17872-2023.xlsx")</f>
        <v/>
      </c>
      <c r="T34">
        <f>HYPERLINK("https://klasma.github.io/Logging_ASKERSUND/kartor/A 17872-2023.png")</f>
        <v/>
      </c>
      <c r="V34">
        <f>HYPERLINK("https://klasma.github.io/Logging_ASKERSUND/klagomål/A 17872-2023.docx")</f>
        <v/>
      </c>
      <c r="W34">
        <f>HYPERLINK("https://klasma.github.io/Logging_ASKERSUND/klagomålsmail/A 17872-2023.docx")</f>
        <v/>
      </c>
      <c r="X34">
        <f>HYPERLINK("https://klasma.github.io/Logging_ASKERSUND/tillsyn/A 17872-2023.docx")</f>
        <v/>
      </c>
      <c r="Y34">
        <f>HYPERLINK("https://klasma.github.io/Logging_ASKERSUND/tillsynsmail/A 17872-2023.docx")</f>
        <v/>
      </c>
    </row>
    <row r="35" ht="15" customHeight="1">
      <c r="A35" t="inlineStr">
        <is>
          <t>A 31967-2023</t>
        </is>
      </c>
      <c r="B35" s="1" t="n">
        <v>45107</v>
      </c>
      <c r="C35" s="1" t="n">
        <v>45178</v>
      </c>
      <c r="D35" t="inlineStr">
        <is>
          <t>ÖREBRO LÄN</t>
        </is>
      </c>
      <c r="E35" t="inlineStr">
        <is>
          <t>ASKERSUND</t>
        </is>
      </c>
      <c r="G35" t="n">
        <v>1.2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Blåsfliksmossa
Trubbfjädermossa</t>
        </is>
      </c>
      <c r="S35">
        <f>HYPERLINK("https://klasma.github.io/Logging_ASKERSUND/artfynd/A 31967-2023.xlsx")</f>
        <v/>
      </c>
      <c r="T35">
        <f>HYPERLINK("https://klasma.github.io/Logging_ASKERSUND/kartor/A 31967-2023.png")</f>
        <v/>
      </c>
      <c r="V35">
        <f>HYPERLINK("https://klasma.github.io/Logging_ASKERSUND/klagomål/A 31967-2023.docx")</f>
        <v/>
      </c>
      <c r="W35">
        <f>HYPERLINK("https://klasma.github.io/Logging_ASKERSUND/klagomålsmail/A 31967-2023.docx")</f>
        <v/>
      </c>
      <c r="X35">
        <f>HYPERLINK("https://klasma.github.io/Logging_ASKERSUND/tillsyn/A 31967-2023.docx")</f>
        <v/>
      </c>
      <c r="Y35">
        <f>HYPERLINK("https://klasma.github.io/Logging_ASKERSUND/tillsynsmail/A 31967-2023.docx")</f>
        <v/>
      </c>
    </row>
    <row r="36" ht="15" customHeight="1">
      <c r="A36" t="inlineStr">
        <is>
          <t>A 53502-2018</t>
        </is>
      </c>
      <c r="B36" s="1" t="n">
        <v>43385</v>
      </c>
      <c r="C36" s="1" t="n">
        <v>45178</v>
      </c>
      <c r="D36" t="inlineStr">
        <is>
          <t>ÖREBRO LÄN</t>
        </is>
      </c>
      <c r="E36" t="inlineStr">
        <is>
          <t>ASKERSUND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Thomsons trägnagare</t>
        </is>
      </c>
      <c r="S36">
        <f>HYPERLINK("https://klasma.github.io/Logging_ASKERSUND/artfynd/A 53502-2018.xlsx")</f>
        <v/>
      </c>
      <c r="T36">
        <f>HYPERLINK("https://klasma.github.io/Logging_ASKERSUND/kartor/A 53502-2018.png")</f>
        <v/>
      </c>
      <c r="V36">
        <f>HYPERLINK("https://klasma.github.io/Logging_ASKERSUND/klagomål/A 53502-2018.docx")</f>
        <v/>
      </c>
      <c r="W36">
        <f>HYPERLINK("https://klasma.github.io/Logging_ASKERSUND/klagomålsmail/A 53502-2018.docx")</f>
        <v/>
      </c>
      <c r="X36">
        <f>HYPERLINK("https://klasma.github.io/Logging_ASKERSUND/tillsyn/A 53502-2018.docx")</f>
        <v/>
      </c>
      <c r="Y36">
        <f>HYPERLINK("https://klasma.github.io/Logging_ASKERSUND/tillsynsmail/A 53502-2018.docx")</f>
        <v/>
      </c>
    </row>
    <row r="37" ht="15" customHeight="1">
      <c r="A37" t="inlineStr">
        <is>
          <t>A 68147-2018</t>
        </is>
      </c>
      <c r="B37" s="1" t="n">
        <v>43441</v>
      </c>
      <c r="C37" s="1" t="n">
        <v>45178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Backstarr</t>
        </is>
      </c>
      <c r="S37">
        <f>HYPERLINK("https://klasma.github.io/Logging_ASKERSUND/artfynd/A 68147-2018.xlsx")</f>
        <v/>
      </c>
      <c r="T37">
        <f>HYPERLINK("https://klasma.github.io/Logging_ASKERSUND/kartor/A 68147-2018.png")</f>
        <v/>
      </c>
      <c r="V37">
        <f>HYPERLINK("https://klasma.github.io/Logging_ASKERSUND/klagomål/A 68147-2018.docx")</f>
        <v/>
      </c>
      <c r="W37">
        <f>HYPERLINK("https://klasma.github.io/Logging_ASKERSUND/klagomålsmail/A 68147-2018.docx")</f>
        <v/>
      </c>
      <c r="X37">
        <f>HYPERLINK("https://klasma.github.io/Logging_ASKERSUND/tillsyn/A 68147-2018.docx")</f>
        <v/>
      </c>
      <c r="Y37">
        <f>HYPERLINK("https://klasma.github.io/Logging_ASKERSUND/tillsynsmail/A 68147-2018.docx")</f>
        <v/>
      </c>
    </row>
    <row r="38" ht="15" customHeight="1">
      <c r="A38" t="inlineStr">
        <is>
          <t>A 51-2019</t>
        </is>
      </c>
      <c r="B38" s="1" t="n">
        <v>43467</v>
      </c>
      <c r="C38" s="1" t="n">
        <v>45178</v>
      </c>
      <c r="D38" t="inlineStr">
        <is>
          <t>ÖREBRO LÄN</t>
        </is>
      </c>
      <c r="E38" t="inlineStr">
        <is>
          <t>ASKERSUND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HYPERLINK("https://klasma.github.io/Logging_ASKERSUND/artfynd/A 51-2019.xlsx")</f>
        <v/>
      </c>
      <c r="T38">
        <f>HYPERLINK("https://klasma.github.io/Logging_ASKERSUND/kartor/A 51-2019.png")</f>
        <v/>
      </c>
      <c r="V38">
        <f>HYPERLINK("https://klasma.github.io/Logging_ASKERSUND/klagomål/A 51-2019.docx")</f>
        <v/>
      </c>
      <c r="W38">
        <f>HYPERLINK("https://klasma.github.io/Logging_ASKERSUND/klagomålsmail/A 51-2019.docx")</f>
        <v/>
      </c>
      <c r="X38">
        <f>HYPERLINK("https://klasma.github.io/Logging_ASKERSUND/tillsyn/A 51-2019.docx")</f>
        <v/>
      </c>
      <c r="Y38">
        <f>HYPERLINK("https://klasma.github.io/Logging_ASKERSUND/tillsynsmail/A 51-2019.docx")</f>
        <v/>
      </c>
    </row>
    <row r="39" ht="15" customHeight="1">
      <c r="A39" t="inlineStr">
        <is>
          <t>A 11950-2019</t>
        </is>
      </c>
      <c r="B39" s="1" t="n">
        <v>43521</v>
      </c>
      <c r="C39" s="1" t="n">
        <v>45178</v>
      </c>
      <c r="D39" t="inlineStr">
        <is>
          <t>ÖREBRO LÄN</t>
        </is>
      </c>
      <c r="E39" t="inlineStr">
        <is>
          <t>ASKERSUND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HYPERLINK("https://klasma.github.io/Logging_ASKERSUND/artfynd/A 11950-2019.xlsx")</f>
        <v/>
      </c>
      <c r="T39">
        <f>HYPERLINK("https://klasma.github.io/Logging_ASKERSUND/kartor/A 11950-2019.png")</f>
        <v/>
      </c>
      <c r="V39">
        <f>HYPERLINK("https://klasma.github.io/Logging_ASKERSUND/klagomål/A 11950-2019.docx")</f>
        <v/>
      </c>
      <c r="W39">
        <f>HYPERLINK("https://klasma.github.io/Logging_ASKERSUND/klagomålsmail/A 11950-2019.docx")</f>
        <v/>
      </c>
      <c r="X39">
        <f>HYPERLINK("https://klasma.github.io/Logging_ASKERSUND/tillsyn/A 11950-2019.docx")</f>
        <v/>
      </c>
      <c r="Y39">
        <f>HYPERLINK("https://klasma.github.io/Logging_ASKERSUND/tillsynsmail/A 11950-2019.docx")</f>
        <v/>
      </c>
    </row>
    <row r="40" ht="15" customHeight="1">
      <c r="A40" t="inlineStr">
        <is>
          <t>A 15569-2019</t>
        </is>
      </c>
      <c r="B40" s="1" t="n">
        <v>43539</v>
      </c>
      <c r="C40" s="1" t="n">
        <v>45178</v>
      </c>
      <c r="D40" t="inlineStr">
        <is>
          <t>ÖREBRO LÄN</t>
        </is>
      </c>
      <c r="E40" t="inlineStr">
        <is>
          <t>ASKERSUND</t>
        </is>
      </c>
      <c r="G40" t="n">
        <v>3.5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HYPERLINK("https://klasma.github.io/Logging_ASKERSUND/artfynd/A 15569-2019.xlsx")</f>
        <v/>
      </c>
      <c r="T40">
        <f>HYPERLINK("https://klasma.github.io/Logging_ASKERSUND/kartor/A 15569-2019.png")</f>
        <v/>
      </c>
      <c r="V40">
        <f>HYPERLINK("https://klasma.github.io/Logging_ASKERSUND/klagomål/A 15569-2019.docx")</f>
        <v/>
      </c>
      <c r="W40">
        <f>HYPERLINK("https://klasma.github.io/Logging_ASKERSUND/klagomålsmail/A 15569-2019.docx")</f>
        <v/>
      </c>
      <c r="X40">
        <f>HYPERLINK("https://klasma.github.io/Logging_ASKERSUND/tillsyn/A 15569-2019.docx")</f>
        <v/>
      </c>
      <c r="Y40">
        <f>HYPERLINK("https://klasma.github.io/Logging_ASKERSUND/tillsynsmail/A 15569-2019.docx")</f>
        <v/>
      </c>
    </row>
    <row r="41" ht="15" customHeight="1">
      <c r="A41" t="inlineStr">
        <is>
          <t>A 25813-2019</t>
        </is>
      </c>
      <c r="B41" s="1" t="n">
        <v>43608</v>
      </c>
      <c r="C41" s="1" t="n">
        <v>45178</v>
      </c>
      <c r="D41" t="inlineStr">
        <is>
          <t>ÖREBRO LÄN</t>
        </is>
      </c>
      <c r="E41" t="inlineStr">
        <is>
          <t>ASKERSUND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Ängsstarr</t>
        </is>
      </c>
      <c r="S41">
        <f>HYPERLINK("https://klasma.github.io/Logging_ASKERSUND/artfynd/A 25813-2019.xlsx")</f>
        <v/>
      </c>
      <c r="T41">
        <f>HYPERLINK("https://klasma.github.io/Logging_ASKERSUND/kartor/A 25813-2019.png")</f>
        <v/>
      </c>
      <c r="V41">
        <f>HYPERLINK("https://klasma.github.io/Logging_ASKERSUND/klagomål/A 25813-2019.docx")</f>
        <v/>
      </c>
      <c r="W41">
        <f>HYPERLINK("https://klasma.github.io/Logging_ASKERSUND/klagomålsmail/A 25813-2019.docx")</f>
        <v/>
      </c>
      <c r="X41">
        <f>HYPERLINK("https://klasma.github.io/Logging_ASKERSUND/tillsyn/A 25813-2019.docx")</f>
        <v/>
      </c>
      <c r="Y41">
        <f>HYPERLINK("https://klasma.github.io/Logging_ASKERSUND/tillsynsmail/A 25813-2019.docx")</f>
        <v/>
      </c>
    </row>
    <row r="42" ht="15" customHeight="1">
      <c r="A42" t="inlineStr">
        <is>
          <t>A 39511-2019</t>
        </is>
      </c>
      <c r="B42" s="1" t="n">
        <v>43691</v>
      </c>
      <c r="C42" s="1" t="n">
        <v>45178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HYPERLINK("https://klasma.github.io/Logging_ASKERSUND/artfynd/A 39511-2019.xlsx")</f>
        <v/>
      </c>
      <c r="T42">
        <f>HYPERLINK("https://klasma.github.io/Logging_ASKERSUND/kartor/A 39511-2019.png")</f>
        <v/>
      </c>
      <c r="V42">
        <f>HYPERLINK("https://klasma.github.io/Logging_ASKERSUND/klagomål/A 39511-2019.docx")</f>
        <v/>
      </c>
      <c r="W42">
        <f>HYPERLINK("https://klasma.github.io/Logging_ASKERSUND/klagomålsmail/A 39511-2019.docx")</f>
        <v/>
      </c>
      <c r="X42">
        <f>HYPERLINK("https://klasma.github.io/Logging_ASKERSUND/tillsyn/A 39511-2019.docx")</f>
        <v/>
      </c>
      <c r="Y42">
        <f>HYPERLINK("https://klasma.github.io/Logging_ASKERSUND/tillsynsmail/A 39511-2019.docx")</f>
        <v/>
      </c>
    </row>
    <row r="43" ht="15" customHeight="1">
      <c r="A43" t="inlineStr">
        <is>
          <t>A 39515-2019</t>
        </is>
      </c>
      <c r="B43" s="1" t="n">
        <v>43691</v>
      </c>
      <c r="C43" s="1" t="n">
        <v>45178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39515-2019.xlsx")</f>
        <v/>
      </c>
      <c r="T43">
        <f>HYPERLINK("https://klasma.github.io/Logging_ASKERSUND/kartor/A 39515-2019.png")</f>
        <v/>
      </c>
      <c r="V43">
        <f>HYPERLINK("https://klasma.github.io/Logging_ASKERSUND/klagomål/A 39515-2019.docx")</f>
        <v/>
      </c>
      <c r="W43">
        <f>HYPERLINK("https://klasma.github.io/Logging_ASKERSUND/klagomålsmail/A 39515-2019.docx")</f>
        <v/>
      </c>
      <c r="X43">
        <f>HYPERLINK("https://klasma.github.io/Logging_ASKERSUND/tillsyn/A 39515-2019.docx")</f>
        <v/>
      </c>
      <c r="Y43">
        <f>HYPERLINK("https://klasma.github.io/Logging_ASKERSUND/tillsynsmail/A 39515-2019.docx")</f>
        <v/>
      </c>
    </row>
    <row r="44" ht="15" customHeight="1">
      <c r="A44" t="inlineStr">
        <is>
          <t>A 10540-2020</t>
        </is>
      </c>
      <c r="B44" s="1" t="n">
        <v>43886</v>
      </c>
      <c r="C44" s="1" t="n">
        <v>45178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HYPERLINK("https://klasma.github.io/Logging_ASKERSUND/artfynd/A 10540-2020.xlsx")</f>
        <v/>
      </c>
      <c r="T44">
        <f>HYPERLINK("https://klasma.github.io/Logging_ASKERSUND/kartor/A 10540-2020.png")</f>
        <v/>
      </c>
      <c r="V44">
        <f>HYPERLINK("https://klasma.github.io/Logging_ASKERSUND/klagomål/A 10540-2020.docx")</f>
        <v/>
      </c>
      <c r="W44">
        <f>HYPERLINK("https://klasma.github.io/Logging_ASKERSUND/klagomålsmail/A 10540-2020.docx")</f>
        <v/>
      </c>
      <c r="X44">
        <f>HYPERLINK("https://klasma.github.io/Logging_ASKERSUND/tillsyn/A 10540-2020.docx")</f>
        <v/>
      </c>
      <c r="Y44">
        <f>HYPERLINK("https://klasma.github.io/Logging_ASKERSUND/tillsynsmail/A 10540-2020.docx")</f>
        <v/>
      </c>
    </row>
    <row r="45" ht="15" customHeight="1">
      <c r="A45" t="inlineStr">
        <is>
          <t>A 18289-2020</t>
        </is>
      </c>
      <c r="B45" s="1" t="n">
        <v>43928</v>
      </c>
      <c r="C45" s="1" t="n">
        <v>45178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HYPERLINK("https://klasma.github.io/Logging_ASKERSUND/artfynd/A 18289-2020.xlsx")</f>
        <v/>
      </c>
      <c r="T45">
        <f>HYPERLINK("https://klasma.github.io/Logging_ASKERSUND/kartor/A 18289-2020.png")</f>
        <v/>
      </c>
      <c r="V45">
        <f>HYPERLINK("https://klasma.github.io/Logging_ASKERSUND/klagomål/A 18289-2020.docx")</f>
        <v/>
      </c>
      <c r="W45">
        <f>HYPERLINK("https://klasma.github.io/Logging_ASKERSUND/klagomålsmail/A 18289-2020.docx")</f>
        <v/>
      </c>
      <c r="X45">
        <f>HYPERLINK("https://klasma.github.io/Logging_ASKERSUND/tillsyn/A 18289-2020.docx")</f>
        <v/>
      </c>
      <c r="Y45">
        <f>HYPERLINK("https://klasma.github.io/Logging_ASKERSUND/tillsynsmail/A 18289-2020.docx")</f>
        <v/>
      </c>
    </row>
    <row r="46" ht="15" customHeight="1">
      <c r="A46" t="inlineStr">
        <is>
          <t>A 18287-2020</t>
        </is>
      </c>
      <c r="B46" s="1" t="n">
        <v>43928</v>
      </c>
      <c r="C46" s="1" t="n">
        <v>45178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1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Skogsalm</t>
        </is>
      </c>
      <c r="S46">
        <f>HYPERLINK("https://klasma.github.io/Logging_ASKERSUND/artfynd/A 18287-2020.xlsx")</f>
        <v/>
      </c>
      <c r="T46">
        <f>HYPERLINK("https://klasma.github.io/Logging_ASKERSUND/kartor/A 18287-2020.png")</f>
        <v/>
      </c>
      <c r="V46">
        <f>HYPERLINK("https://klasma.github.io/Logging_ASKERSUND/klagomål/A 18287-2020.docx")</f>
        <v/>
      </c>
      <c r="W46">
        <f>HYPERLINK("https://klasma.github.io/Logging_ASKERSUND/klagomålsmail/A 18287-2020.docx")</f>
        <v/>
      </c>
      <c r="X46">
        <f>HYPERLINK("https://klasma.github.io/Logging_ASKERSUND/tillsyn/A 18287-2020.docx")</f>
        <v/>
      </c>
      <c r="Y46">
        <f>HYPERLINK("https://klasma.github.io/Logging_ASKERSUND/tillsynsmail/A 18287-2020.docx")</f>
        <v/>
      </c>
    </row>
    <row r="47" ht="15" customHeight="1">
      <c r="A47" t="inlineStr">
        <is>
          <t>A 32905-2020</t>
        </is>
      </c>
      <c r="B47" s="1" t="n">
        <v>44020</v>
      </c>
      <c r="C47" s="1" t="n">
        <v>45178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HYPERLINK("https://klasma.github.io/Logging_ASKERSUND/artfynd/A 32905-2020.xlsx")</f>
        <v/>
      </c>
      <c r="T47">
        <f>HYPERLINK("https://klasma.github.io/Logging_ASKERSUND/kartor/A 32905-2020.png")</f>
        <v/>
      </c>
      <c r="V47">
        <f>HYPERLINK("https://klasma.github.io/Logging_ASKERSUND/klagomål/A 32905-2020.docx")</f>
        <v/>
      </c>
      <c r="W47">
        <f>HYPERLINK("https://klasma.github.io/Logging_ASKERSUND/klagomålsmail/A 32905-2020.docx")</f>
        <v/>
      </c>
      <c r="X47">
        <f>HYPERLINK("https://klasma.github.io/Logging_ASKERSUND/tillsyn/A 32905-2020.docx")</f>
        <v/>
      </c>
      <c r="Y47">
        <f>HYPERLINK("https://klasma.github.io/Logging_ASKERSUND/tillsynsmail/A 32905-2020.docx")</f>
        <v/>
      </c>
    </row>
    <row r="48" ht="15" customHeight="1">
      <c r="A48" t="inlineStr">
        <is>
          <t>A 34760-2020</t>
        </is>
      </c>
      <c r="B48" s="1" t="n">
        <v>44035</v>
      </c>
      <c r="C48" s="1" t="n">
        <v>45178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Svinrot</t>
        </is>
      </c>
      <c r="S48">
        <f>HYPERLINK("https://klasma.github.io/Logging_ASKERSUND/artfynd/A 34760-2020.xlsx")</f>
        <v/>
      </c>
      <c r="T48">
        <f>HYPERLINK("https://klasma.github.io/Logging_ASKERSUND/kartor/A 34760-2020.png")</f>
        <v/>
      </c>
      <c r="V48">
        <f>HYPERLINK("https://klasma.github.io/Logging_ASKERSUND/klagomål/A 34760-2020.docx")</f>
        <v/>
      </c>
      <c r="W48">
        <f>HYPERLINK("https://klasma.github.io/Logging_ASKERSUND/klagomålsmail/A 34760-2020.docx")</f>
        <v/>
      </c>
      <c r="X48">
        <f>HYPERLINK("https://klasma.github.io/Logging_ASKERSUND/tillsyn/A 34760-2020.docx")</f>
        <v/>
      </c>
      <c r="Y48">
        <f>HYPERLINK("https://klasma.github.io/Logging_ASKERSUND/tillsynsmail/A 34760-2020.docx")</f>
        <v/>
      </c>
    </row>
    <row r="49" ht="15" customHeight="1">
      <c r="A49" t="inlineStr">
        <is>
          <t>A 39904-2020</t>
        </is>
      </c>
      <c r="B49" s="1" t="n">
        <v>44067</v>
      </c>
      <c r="C49" s="1" t="n">
        <v>45178</v>
      </c>
      <c r="D49" t="inlineStr">
        <is>
          <t>ÖREBRO LÄN</t>
        </is>
      </c>
      <c r="E49" t="inlineStr">
        <is>
          <t>ASKERSUND</t>
        </is>
      </c>
      <c r="G49" t="n">
        <v>8.800000000000001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HYPERLINK("https://klasma.github.io/Logging_ASKERSUND/artfynd/A 39904-2020.xlsx")</f>
        <v/>
      </c>
      <c r="T49">
        <f>HYPERLINK("https://klasma.github.io/Logging_ASKERSUND/kartor/A 39904-2020.png")</f>
        <v/>
      </c>
      <c r="V49">
        <f>HYPERLINK("https://klasma.github.io/Logging_ASKERSUND/klagomål/A 39904-2020.docx")</f>
        <v/>
      </c>
      <c r="W49">
        <f>HYPERLINK("https://klasma.github.io/Logging_ASKERSUND/klagomålsmail/A 39904-2020.docx")</f>
        <v/>
      </c>
      <c r="X49">
        <f>HYPERLINK("https://klasma.github.io/Logging_ASKERSUND/tillsyn/A 39904-2020.docx")</f>
        <v/>
      </c>
      <c r="Y49">
        <f>HYPERLINK("https://klasma.github.io/Logging_ASKERSUND/tillsynsmail/A 39904-2020.docx")</f>
        <v/>
      </c>
    </row>
    <row r="50" ht="15" customHeight="1">
      <c r="A50" t="inlineStr">
        <is>
          <t>A 168-2021</t>
        </is>
      </c>
      <c r="B50" s="1" t="n">
        <v>44200</v>
      </c>
      <c r="C50" s="1" t="n">
        <v>45178</v>
      </c>
      <c r="D50" t="inlineStr">
        <is>
          <t>ÖREBRO LÄN</t>
        </is>
      </c>
      <c r="E50" t="inlineStr">
        <is>
          <t>ASKERSUND</t>
        </is>
      </c>
      <c r="G50" t="n">
        <v>4.7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HYPERLINK("https://klasma.github.io/Logging_ASKERSUND/artfynd/A 168-2021.xlsx")</f>
        <v/>
      </c>
      <c r="T50">
        <f>HYPERLINK("https://klasma.github.io/Logging_ASKERSUND/kartor/A 168-2021.png")</f>
        <v/>
      </c>
      <c r="U50">
        <f>HYPERLINK("https://klasma.github.io/Logging_ASKERSUND/knärot/A 168-2021.png")</f>
        <v/>
      </c>
      <c r="V50">
        <f>HYPERLINK("https://klasma.github.io/Logging_ASKERSUND/klagomål/A 168-2021.docx")</f>
        <v/>
      </c>
      <c r="W50">
        <f>HYPERLINK("https://klasma.github.io/Logging_ASKERSUND/klagomålsmail/A 168-2021.docx")</f>
        <v/>
      </c>
      <c r="X50">
        <f>HYPERLINK("https://klasma.github.io/Logging_ASKERSUND/tillsyn/A 168-2021.docx")</f>
        <v/>
      </c>
      <c r="Y50">
        <f>HYPERLINK("https://klasma.github.io/Logging_ASKERSUND/tillsynsmail/A 168-2021.docx")</f>
        <v/>
      </c>
    </row>
    <row r="51" ht="15" customHeight="1">
      <c r="A51" t="inlineStr">
        <is>
          <t>A 39575-2021</t>
        </is>
      </c>
      <c r="B51" s="1" t="n">
        <v>44416</v>
      </c>
      <c r="C51" s="1" t="n">
        <v>45178</v>
      </c>
      <c r="D51" t="inlineStr">
        <is>
          <t>ÖREBRO LÄN</t>
        </is>
      </c>
      <c r="E51" t="inlineStr">
        <is>
          <t>ASKERSUND</t>
        </is>
      </c>
      <c r="G51" t="n">
        <v>0.6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HYPERLINK("https://klasma.github.io/Logging_ASKERSUND/artfynd/A 39575-2021.xlsx")</f>
        <v/>
      </c>
      <c r="T51">
        <f>HYPERLINK("https://klasma.github.io/Logging_ASKERSUND/kartor/A 39575-2021.png")</f>
        <v/>
      </c>
      <c r="V51">
        <f>HYPERLINK("https://klasma.github.io/Logging_ASKERSUND/klagomål/A 39575-2021.docx")</f>
        <v/>
      </c>
      <c r="W51">
        <f>HYPERLINK("https://klasma.github.io/Logging_ASKERSUND/klagomålsmail/A 39575-2021.docx")</f>
        <v/>
      </c>
      <c r="X51">
        <f>HYPERLINK("https://klasma.github.io/Logging_ASKERSUND/tillsyn/A 39575-2021.docx")</f>
        <v/>
      </c>
      <c r="Y51">
        <f>HYPERLINK("https://klasma.github.io/Logging_ASKERSUND/tillsynsmail/A 39575-2021.docx")</f>
        <v/>
      </c>
    </row>
    <row r="52" ht="15" customHeight="1">
      <c r="A52" t="inlineStr">
        <is>
          <t>A 48684-2021</t>
        </is>
      </c>
      <c r="B52" s="1" t="n">
        <v>44452</v>
      </c>
      <c r="C52" s="1" t="n">
        <v>45178</v>
      </c>
      <c r="D52" t="inlineStr">
        <is>
          <t>ÖREBRO LÄN</t>
        </is>
      </c>
      <c r="E52" t="inlineStr">
        <is>
          <t>ASKERSUND</t>
        </is>
      </c>
      <c r="G52" t="n">
        <v>1.4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Utter</t>
        </is>
      </c>
      <c r="S52">
        <f>HYPERLINK("https://klasma.github.io/Logging_ASKERSUND/artfynd/A 48684-2021.xlsx")</f>
        <v/>
      </c>
      <c r="T52">
        <f>HYPERLINK("https://klasma.github.io/Logging_ASKERSUND/kartor/A 48684-2021.png")</f>
        <v/>
      </c>
      <c r="V52">
        <f>HYPERLINK("https://klasma.github.io/Logging_ASKERSUND/klagomål/A 48684-2021.docx")</f>
        <v/>
      </c>
      <c r="W52">
        <f>HYPERLINK("https://klasma.github.io/Logging_ASKERSUND/klagomålsmail/A 48684-2021.docx")</f>
        <v/>
      </c>
      <c r="X52">
        <f>HYPERLINK("https://klasma.github.io/Logging_ASKERSUND/tillsyn/A 48684-2021.docx")</f>
        <v/>
      </c>
      <c r="Y52">
        <f>HYPERLINK("https://klasma.github.io/Logging_ASKERSUND/tillsynsmail/A 48684-2021.docx")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45178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HYPERLINK("https://klasma.github.io/Logging_ASKERSUND/artfynd/A 51319-2021.xlsx")</f>
        <v/>
      </c>
      <c r="T53">
        <f>HYPERLINK("https://klasma.github.io/Logging_ASKERSUND/kartor/A 51319-2021.png")</f>
        <v/>
      </c>
      <c r="V53">
        <f>HYPERLINK("https://klasma.github.io/Logging_ASKERSUND/klagomål/A 51319-2021.docx")</f>
        <v/>
      </c>
      <c r="W53">
        <f>HYPERLINK("https://klasma.github.io/Logging_ASKERSUND/klagomålsmail/A 51319-2021.docx")</f>
        <v/>
      </c>
      <c r="X53">
        <f>HYPERLINK("https://klasma.github.io/Logging_ASKERSUND/tillsyn/A 51319-2021.docx")</f>
        <v/>
      </c>
      <c r="Y53">
        <f>HYPERLINK("https://klasma.github.io/Logging_ASKERSUND/tillsynsmail/A 51319-2021.docx")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45178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HYPERLINK("https://klasma.github.io/Logging_ASKERSUND/artfynd/A 55832-2021.xlsx")</f>
        <v/>
      </c>
      <c r="T54">
        <f>HYPERLINK("https://klasma.github.io/Logging_ASKERSUND/kartor/A 55832-2021.png")</f>
        <v/>
      </c>
      <c r="V54">
        <f>HYPERLINK("https://klasma.github.io/Logging_ASKERSUND/klagomål/A 55832-2021.docx")</f>
        <v/>
      </c>
      <c r="W54">
        <f>HYPERLINK("https://klasma.github.io/Logging_ASKERSUND/klagomålsmail/A 55832-2021.docx")</f>
        <v/>
      </c>
      <c r="X54">
        <f>HYPERLINK("https://klasma.github.io/Logging_ASKERSUND/tillsyn/A 55832-2021.docx")</f>
        <v/>
      </c>
      <c r="Y54">
        <f>HYPERLINK("https://klasma.github.io/Logging_ASKERSUND/tillsynsmail/A 55832-2021.docx")</f>
        <v/>
      </c>
    </row>
    <row r="55" ht="15" customHeight="1">
      <c r="A55" t="inlineStr">
        <is>
          <t>A 66339-2021</t>
        </is>
      </c>
      <c r="B55" s="1" t="n">
        <v>44518</v>
      </c>
      <c r="C55" s="1" t="n">
        <v>45178</v>
      </c>
      <c r="D55" t="inlineStr">
        <is>
          <t>ÖREBRO LÄN</t>
        </is>
      </c>
      <c r="E55" t="inlineStr">
        <is>
          <t>ASKERSUND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Gransotdyna</t>
        </is>
      </c>
      <c r="S55">
        <f>HYPERLINK("https://klasma.github.io/Logging_ASKERSUND/artfynd/A 66339-2021.xlsx")</f>
        <v/>
      </c>
      <c r="T55">
        <f>HYPERLINK("https://klasma.github.io/Logging_ASKERSUND/kartor/A 66339-2021.png")</f>
        <v/>
      </c>
      <c r="V55">
        <f>HYPERLINK("https://klasma.github.io/Logging_ASKERSUND/klagomål/A 66339-2021.docx")</f>
        <v/>
      </c>
      <c r="W55">
        <f>HYPERLINK("https://klasma.github.io/Logging_ASKERSUND/klagomålsmail/A 66339-2021.docx")</f>
        <v/>
      </c>
      <c r="X55">
        <f>HYPERLINK("https://klasma.github.io/Logging_ASKERSUND/tillsyn/A 66339-2021.docx")</f>
        <v/>
      </c>
      <c r="Y55">
        <f>HYPERLINK("https://klasma.github.io/Logging_ASKERSUND/tillsynsmail/A 66339-2021.docx")</f>
        <v/>
      </c>
    </row>
    <row r="56" ht="15" customHeight="1">
      <c r="A56" t="inlineStr">
        <is>
          <t>A 3945-2022</t>
        </is>
      </c>
      <c r="B56" s="1" t="n">
        <v>44587</v>
      </c>
      <c r="C56" s="1" t="n">
        <v>45178</v>
      </c>
      <c r="D56" t="inlineStr">
        <is>
          <t>ÖREBRO LÄN</t>
        </is>
      </c>
      <c r="E56" t="inlineStr">
        <is>
          <t>ASKERSUND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HYPERLINK("https://klasma.github.io/Logging_ASKERSUND/artfynd/A 3945-2022.xlsx")</f>
        <v/>
      </c>
      <c r="T56">
        <f>HYPERLINK("https://klasma.github.io/Logging_ASKERSUND/kartor/A 3945-2022.png")</f>
        <v/>
      </c>
      <c r="V56">
        <f>HYPERLINK("https://klasma.github.io/Logging_ASKERSUND/klagomål/A 3945-2022.docx")</f>
        <v/>
      </c>
      <c r="W56">
        <f>HYPERLINK("https://klasma.github.io/Logging_ASKERSUND/klagomålsmail/A 3945-2022.docx")</f>
        <v/>
      </c>
      <c r="X56">
        <f>HYPERLINK("https://klasma.github.io/Logging_ASKERSUND/tillsyn/A 3945-2022.docx")</f>
        <v/>
      </c>
      <c r="Y56">
        <f>HYPERLINK("https://klasma.github.io/Logging_ASKERSUND/tillsynsmail/A 3945-2022.docx")</f>
        <v/>
      </c>
    </row>
    <row r="57" ht="15" customHeight="1">
      <c r="A57" t="inlineStr">
        <is>
          <t>A 30189-2022</t>
        </is>
      </c>
      <c r="B57" s="1" t="n">
        <v>44757</v>
      </c>
      <c r="C57" s="1" t="n">
        <v>45178</v>
      </c>
      <c r="D57" t="inlineStr">
        <is>
          <t>ÖREBRO LÄN</t>
        </is>
      </c>
      <c r="E57" t="inlineStr">
        <is>
          <t>ASKERSUND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HYPERLINK("https://klasma.github.io/Logging_ASKERSUND/artfynd/A 30189-2022.xlsx")</f>
        <v/>
      </c>
      <c r="T57">
        <f>HYPERLINK("https://klasma.github.io/Logging_ASKERSUND/kartor/A 30189-2022.png")</f>
        <v/>
      </c>
      <c r="V57">
        <f>HYPERLINK("https://klasma.github.io/Logging_ASKERSUND/klagomål/A 30189-2022.docx")</f>
        <v/>
      </c>
      <c r="W57">
        <f>HYPERLINK("https://klasma.github.io/Logging_ASKERSUND/klagomålsmail/A 30189-2022.docx")</f>
        <v/>
      </c>
      <c r="X57">
        <f>HYPERLINK("https://klasma.github.io/Logging_ASKERSUND/tillsyn/A 30189-2022.docx")</f>
        <v/>
      </c>
      <c r="Y57">
        <f>HYPERLINK("https://klasma.github.io/Logging_ASKERSUND/tillsynsmail/A 30189-2022.docx")</f>
        <v/>
      </c>
    </row>
    <row r="58" ht="15" customHeight="1">
      <c r="A58" t="inlineStr">
        <is>
          <t>A 48879-2022</t>
        </is>
      </c>
      <c r="B58" s="1" t="n">
        <v>44859</v>
      </c>
      <c r="C58" s="1" t="n">
        <v>45178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Rutspindling</t>
        </is>
      </c>
      <c r="S58">
        <f>HYPERLINK("https://klasma.github.io/Logging_ASKERSUND/artfynd/A 48879-2022.xlsx")</f>
        <v/>
      </c>
      <c r="T58">
        <f>HYPERLINK("https://klasma.github.io/Logging_ASKERSUND/kartor/A 48879-2022.png")</f>
        <v/>
      </c>
      <c r="V58">
        <f>HYPERLINK("https://klasma.github.io/Logging_ASKERSUND/klagomål/A 48879-2022.docx")</f>
        <v/>
      </c>
      <c r="W58">
        <f>HYPERLINK("https://klasma.github.io/Logging_ASKERSUND/klagomålsmail/A 48879-2022.docx")</f>
        <v/>
      </c>
      <c r="X58">
        <f>HYPERLINK("https://klasma.github.io/Logging_ASKERSUND/tillsyn/A 48879-2022.docx")</f>
        <v/>
      </c>
      <c r="Y58">
        <f>HYPERLINK("https://klasma.github.io/Logging_ASKERSUND/tillsynsmail/A 48879-2022.docx")</f>
        <v/>
      </c>
    </row>
    <row r="59" ht="15" customHeight="1">
      <c r="A59" t="inlineStr">
        <is>
          <t>A 11498-2023</t>
        </is>
      </c>
      <c r="B59" s="1" t="n">
        <v>44993</v>
      </c>
      <c r="C59" s="1" t="n">
        <v>45178</v>
      </c>
      <c r="D59" t="inlineStr">
        <is>
          <t>ÖREBRO LÄN</t>
        </is>
      </c>
      <c r="E59" t="inlineStr">
        <is>
          <t>ASKERSUND</t>
        </is>
      </c>
      <c r="G59" t="n">
        <v>3.8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HYPERLINK("https://klasma.github.io/Logging_ASKERSUND/artfynd/A 11498-2023.xlsx")</f>
        <v/>
      </c>
      <c r="T59">
        <f>HYPERLINK("https://klasma.github.io/Logging_ASKERSUND/kartor/A 11498-2023.png")</f>
        <v/>
      </c>
      <c r="V59">
        <f>HYPERLINK("https://klasma.github.io/Logging_ASKERSUND/klagomål/A 11498-2023.docx")</f>
        <v/>
      </c>
      <c r="W59">
        <f>HYPERLINK("https://klasma.github.io/Logging_ASKERSUND/klagomålsmail/A 11498-2023.docx")</f>
        <v/>
      </c>
      <c r="X59">
        <f>HYPERLINK("https://klasma.github.io/Logging_ASKERSUND/tillsyn/A 11498-2023.docx")</f>
        <v/>
      </c>
      <c r="Y59">
        <f>HYPERLINK("https://klasma.github.io/Logging_ASKERSUND/tillsynsmail/A 11498-2023.docx")</f>
        <v/>
      </c>
    </row>
    <row r="60" ht="15" customHeight="1">
      <c r="A60" t="inlineStr">
        <is>
          <t>A 16677-2023</t>
        </is>
      </c>
      <c r="B60" s="1" t="n">
        <v>45030</v>
      </c>
      <c r="C60" s="1" t="n">
        <v>45178</v>
      </c>
      <c r="D60" t="inlineStr">
        <is>
          <t>ÖREBRO LÄN</t>
        </is>
      </c>
      <c r="E60" t="inlineStr">
        <is>
          <t>ASKERSUND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HYPERLINK("https://klasma.github.io/Logging_ASKERSUND/artfynd/A 16677-2023.xlsx")</f>
        <v/>
      </c>
      <c r="T60">
        <f>HYPERLINK("https://klasma.github.io/Logging_ASKERSUND/kartor/A 16677-2023.png")</f>
        <v/>
      </c>
      <c r="V60">
        <f>HYPERLINK("https://klasma.github.io/Logging_ASKERSUND/klagomål/A 16677-2023.docx")</f>
        <v/>
      </c>
      <c r="W60">
        <f>HYPERLINK("https://klasma.github.io/Logging_ASKERSUND/klagomålsmail/A 16677-2023.docx")</f>
        <v/>
      </c>
      <c r="X60">
        <f>HYPERLINK("https://klasma.github.io/Logging_ASKERSUND/tillsyn/A 16677-2023.docx")</f>
        <v/>
      </c>
      <c r="Y60">
        <f>HYPERLINK("https://klasma.github.io/Logging_ASKERSUND/tillsynsmail/A 16677-2023.docx")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45178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HYPERLINK("https://klasma.github.io/Logging_ASKERSUND/artfynd/A 28786-2023.xlsx")</f>
        <v/>
      </c>
      <c r="T61">
        <f>HYPERLINK("https://klasma.github.io/Logging_ASKERSUND/kartor/A 28786-2023.png")</f>
        <v/>
      </c>
      <c r="V61">
        <f>HYPERLINK("https://klasma.github.io/Logging_ASKERSUND/klagomål/A 28786-2023.docx")</f>
        <v/>
      </c>
      <c r="W61">
        <f>HYPERLINK("https://klasma.github.io/Logging_ASKERSUND/klagomålsmail/A 28786-2023.docx")</f>
        <v/>
      </c>
      <c r="X61">
        <f>HYPERLINK("https://klasma.github.io/Logging_ASKERSUND/tillsyn/A 28786-2023.docx")</f>
        <v/>
      </c>
      <c r="Y61">
        <f>HYPERLINK("https://klasma.github.io/Logging_ASKERSUND/tillsynsmail/A 28786-2023.docx")</f>
        <v/>
      </c>
    </row>
    <row r="62" ht="15" customHeight="1">
      <c r="A62" t="inlineStr">
        <is>
          <t>A 29576-2023</t>
        </is>
      </c>
      <c r="B62" s="1" t="n">
        <v>45106</v>
      </c>
      <c r="C62" s="1" t="n">
        <v>45178</v>
      </c>
      <c r="D62" t="inlineStr">
        <is>
          <t>ÖREBRO LÄN</t>
        </is>
      </c>
      <c r="E62" t="inlineStr">
        <is>
          <t>ASKERSUND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Kornknutmossa</t>
        </is>
      </c>
      <c r="S62">
        <f>HYPERLINK("https://klasma.github.io/Logging_ASKERSUND/artfynd/A 29576-2023.xlsx")</f>
        <v/>
      </c>
      <c r="T62">
        <f>HYPERLINK("https://klasma.github.io/Logging_ASKERSUND/kartor/A 29576-2023.png")</f>
        <v/>
      </c>
      <c r="V62">
        <f>HYPERLINK("https://klasma.github.io/Logging_ASKERSUND/klagomål/A 29576-2023.docx")</f>
        <v/>
      </c>
      <c r="W62">
        <f>HYPERLINK("https://klasma.github.io/Logging_ASKERSUND/klagomålsmail/A 29576-2023.docx")</f>
        <v/>
      </c>
      <c r="X62">
        <f>HYPERLINK("https://klasma.github.io/Logging_ASKERSUND/tillsyn/A 29576-2023.docx")</f>
        <v/>
      </c>
      <c r="Y62">
        <f>HYPERLINK("https://klasma.github.io/Logging_ASKERSUND/tillsynsmail/A 29576-2023.docx")</f>
        <v/>
      </c>
    </row>
    <row r="63" ht="15" customHeight="1">
      <c r="A63" t="inlineStr">
        <is>
          <t>A 30446-2023</t>
        </is>
      </c>
      <c r="B63" s="1" t="n">
        <v>45111</v>
      </c>
      <c r="C63" s="1" t="n">
        <v>45178</v>
      </c>
      <c r="D63" t="inlineStr">
        <is>
          <t>ÖREBRO LÄN</t>
        </is>
      </c>
      <c r="E63" t="inlineStr">
        <is>
          <t>ASKERSUND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HYPERLINK("https://klasma.github.io/Logging_ASKERSUND/artfynd/A 30446-2023.xlsx")</f>
        <v/>
      </c>
      <c r="T63">
        <f>HYPERLINK("https://klasma.github.io/Logging_ASKERSUND/kartor/A 30446-2023.png")</f>
        <v/>
      </c>
      <c r="V63">
        <f>HYPERLINK("https://klasma.github.io/Logging_ASKERSUND/klagomål/A 30446-2023.docx")</f>
        <v/>
      </c>
      <c r="W63">
        <f>HYPERLINK("https://klasma.github.io/Logging_ASKERSUND/klagomålsmail/A 30446-2023.docx")</f>
        <v/>
      </c>
      <c r="X63">
        <f>HYPERLINK("https://klasma.github.io/Logging_ASKERSUND/tillsyn/A 30446-2023.docx")</f>
        <v/>
      </c>
      <c r="Y63">
        <f>HYPERLINK("https://klasma.github.io/Logging_ASKERSUND/tillsynsmail/A 30446-2023.docx")</f>
        <v/>
      </c>
    </row>
    <row r="64" ht="15" customHeight="1">
      <c r="A64" t="inlineStr">
        <is>
          <t>A 31512-2023</t>
        </is>
      </c>
      <c r="B64" s="1" t="n">
        <v>45115</v>
      </c>
      <c r="C64" s="1" t="n">
        <v>45178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HYPERLINK("https://klasma.github.io/Logging_ASKERSUND/artfynd/A 31512-2023.xlsx")</f>
        <v/>
      </c>
      <c r="T64">
        <f>HYPERLINK("https://klasma.github.io/Logging_ASKERSUND/kartor/A 31512-2023.png")</f>
        <v/>
      </c>
      <c r="V64">
        <f>HYPERLINK("https://klasma.github.io/Logging_ASKERSUND/klagomål/A 31512-2023.docx")</f>
        <v/>
      </c>
      <c r="W64">
        <f>HYPERLINK("https://klasma.github.io/Logging_ASKERSUND/klagomålsmail/A 31512-2023.docx")</f>
        <v/>
      </c>
      <c r="X64">
        <f>HYPERLINK("https://klasma.github.io/Logging_ASKERSUND/tillsyn/A 31512-2023.docx")</f>
        <v/>
      </c>
      <c r="Y64">
        <f>HYPERLINK("https://klasma.github.io/Logging_ASKERSUND/tillsynsmail/A 31512-2023.docx")</f>
        <v/>
      </c>
    </row>
    <row r="65" ht="15" customHeight="1">
      <c r="A65" t="inlineStr">
        <is>
          <t>A 34306-2018</t>
        </is>
      </c>
      <c r="B65" s="1" t="n">
        <v>43318</v>
      </c>
      <c r="C65" s="1" t="n">
        <v>45178</v>
      </c>
      <c r="D65" t="inlineStr">
        <is>
          <t>ÖREBRO LÄN</t>
        </is>
      </c>
      <c r="E65" t="inlineStr">
        <is>
          <t>ASKERSUND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40740-2018</t>
        </is>
      </c>
      <c r="B66" s="1" t="n">
        <v>43343</v>
      </c>
      <c r="C66" s="1" t="n">
        <v>45178</v>
      </c>
      <c r="D66" t="inlineStr">
        <is>
          <t>ÖREBRO LÄN</t>
        </is>
      </c>
      <c r="E66" t="inlineStr">
        <is>
          <t>ASKERSUND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40635-2018</t>
        </is>
      </c>
      <c r="B67" s="1" t="n">
        <v>43346</v>
      </c>
      <c r="C67" s="1" t="n">
        <v>45178</v>
      </c>
      <c r="D67" t="inlineStr">
        <is>
          <t>ÖREBRO LÄN</t>
        </is>
      </c>
      <c r="E67" t="inlineStr">
        <is>
          <t>ASKERSUND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41936-2018</t>
        </is>
      </c>
      <c r="B68" s="1" t="n">
        <v>43348</v>
      </c>
      <c r="C68" s="1" t="n">
        <v>45178</v>
      </c>
      <c r="D68" t="inlineStr">
        <is>
          <t>ÖREBRO LÄN</t>
        </is>
      </c>
      <c r="E68" t="inlineStr">
        <is>
          <t>ASKERSUND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44536-2018</t>
        </is>
      </c>
      <c r="B69" s="1" t="n">
        <v>43355</v>
      </c>
      <c r="C69" s="1" t="n">
        <v>45178</v>
      </c>
      <c r="D69" t="inlineStr">
        <is>
          <t>ÖREBRO LÄN</t>
        </is>
      </c>
      <c r="E69" t="inlineStr">
        <is>
          <t>ASKERSUND</t>
        </is>
      </c>
      <c r="F69" t="inlineStr">
        <is>
          <t>Övriga Aktiebolag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44495-2018</t>
        </is>
      </c>
      <c r="B70" s="1" t="n">
        <v>43355</v>
      </c>
      <c r="C70" s="1" t="n">
        <v>45178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45744-2018</t>
        </is>
      </c>
      <c r="B71" s="1" t="n">
        <v>43362</v>
      </c>
      <c r="C71" s="1" t="n">
        <v>45178</v>
      </c>
      <c r="D71" t="inlineStr">
        <is>
          <t>ÖREBRO LÄN</t>
        </is>
      </c>
      <c r="E71" t="inlineStr">
        <is>
          <t>ASKERSUND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53485-2018</t>
        </is>
      </c>
      <c r="B72" s="1" t="n">
        <v>43385</v>
      </c>
      <c r="C72" s="1" t="n">
        <v>45178</v>
      </c>
      <c r="D72" t="inlineStr">
        <is>
          <t>ÖREBRO LÄN</t>
        </is>
      </c>
      <c r="E72" t="inlineStr">
        <is>
          <t>ASKERSUND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53498-2018</t>
        </is>
      </c>
      <c r="B73" s="1" t="n">
        <v>43385</v>
      </c>
      <c r="C73" s="1" t="n">
        <v>45178</v>
      </c>
      <c r="D73" t="inlineStr">
        <is>
          <t>ÖREBRO LÄN</t>
        </is>
      </c>
      <c r="E73" t="inlineStr">
        <is>
          <t>ASKERSUND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56056-2018</t>
        </is>
      </c>
      <c r="B74" s="1" t="n">
        <v>43398</v>
      </c>
      <c r="C74" s="1" t="n">
        <v>45178</v>
      </c>
      <c r="D74" t="inlineStr">
        <is>
          <t>ÖREBRO LÄN</t>
        </is>
      </c>
      <c r="E74" t="inlineStr">
        <is>
          <t>ASKERSUND</t>
        </is>
      </c>
      <c r="F74" t="inlineStr">
        <is>
          <t>Sveaskog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56064-2018</t>
        </is>
      </c>
      <c r="B75" s="1" t="n">
        <v>43398</v>
      </c>
      <c r="C75" s="1" t="n">
        <v>45178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57448-2018</t>
        </is>
      </c>
      <c r="B76" s="1" t="n">
        <v>43404</v>
      </c>
      <c r="C76" s="1" t="n">
        <v>45178</v>
      </c>
      <c r="D76" t="inlineStr">
        <is>
          <t>ÖREBRO LÄN</t>
        </is>
      </c>
      <c r="E76" t="inlineStr">
        <is>
          <t>ASKERSUND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58306-2018</t>
        </is>
      </c>
      <c r="B77" s="1" t="n">
        <v>43409</v>
      </c>
      <c r="C77" s="1" t="n">
        <v>45178</v>
      </c>
      <c r="D77" t="inlineStr">
        <is>
          <t>ÖREBRO LÄN</t>
        </is>
      </c>
      <c r="E77" t="inlineStr">
        <is>
          <t>ASKERSUND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59784-2018</t>
        </is>
      </c>
      <c r="B78" s="1" t="n">
        <v>43411</v>
      </c>
      <c r="C78" s="1" t="n">
        <v>45178</v>
      </c>
      <c r="D78" t="inlineStr">
        <is>
          <t>ÖREBRO LÄN</t>
        </is>
      </c>
      <c r="E78" t="inlineStr">
        <is>
          <t>ASKERSUND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62327-2018</t>
        </is>
      </c>
      <c r="B79" s="1" t="n">
        <v>43416</v>
      </c>
      <c r="C79" s="1" t="n">
        <v>45178</v>
      </c>
      <c r="D79" t="inlineStr">
        <is>
          <t>ÖREBRO LÄN</t>
        </is>
      </c>
      <c r="E79" t="inlineStr">
        <is>
          <t>ASKERSUND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60635-2018</t>
        </is>
      </c>
      <c r="B80" s="1" t="n">
        <v>43420</v>
      </c>
      <c r="C80" s="1" t="n">
        <v>45178</v>
      </c>
      <c r="D80" t="inlineStr">
        <is>
          <t>ÖREBRO LÄN</t>
        </is>
      </c>
      <c r="E80" t="inlineStr">
        <is>
          <t>ASKERSUND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61143-2018</t>
        </is>
      </c>
      <c r="B81" s="1" t="n">
        <v>43423</v>
      </c>
      <c r="C81" s="1" t="n">
        <v>45178</v>
      </c>
      <c r="D81" t="inlineStr">
        <is>
          <t>ÖREBRO LÄN</t>
        </is>
      </c>
      <c r="E81" t="inlineStr">
        <is>
          <t>ASKERSUND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64771-2018</t>
        </is>
      </c>
      <c r="B82" s="1" t="n">
        <v>43423</v>
      </c>
      <c r="C82" s="1" t="n">
        <v>45178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65211-2018</t>
        </is>
      </c>
      <c r="B83" s="1" t="n">
        <v>43432</v>
      </c>
      <c r="C83" s="1" t="n">
        <v>45178</v>
      </c>
      <c r="D83" t="inlineStr">
        <is>
          <t>ÖREBRO LÄN</t>
        </is>
      </c>
      <c r="E83" t="inlineStr">
        <is>
          <t>ASKERSUND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65119-2018</t>
        </is>
      </c>
      <c r="B84" s="1" t="n">
        <v>43432</v>
      </c>
      <c r="C84" s="1" t="n">
        <v>45178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65192-2018</t>
        </is>
      </c>
      <c r="B85" s="1" t="n">
        <v>43432</v>
      </c>
      <c r="C85" s="1" t="n">
        <v>45178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65855-2018</t>
        </is>
      </c>
      <c r="B86" s="1" t="n">
        <v>43434</v>
      </c>
      <c r="C86" s="1" t="n">
        <v>45178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68143-2018</t>
        </is>
      </c>
      <c r="B87" s="1" t="n">
        <v>43441</v>
      </c>
      <c r="C87" s="1" t="n">
        <v>45178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68050-2018</t>
        </is>
      </c>
      <c r="B88" s="1" t="n">
        <v>43441</v>
      </c>
      <c r="C88" s="1" t="n">
        <v>45178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72016-2018</t>
        </is>
      </c>
      <c r="B89" s="1" t="n">
        <v>43455</v>
      </c>
      <c r="C89" s="1" t="n">
        <v>45178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528-2019</t>
        </is>
      </c>
      <c r="B90" s="1" t="n">
        <v>43455</v>
      </c>
      <c r="C90" s="1" t="n">
        <v>45178</v>
      </c>
      <c r="D90" t="inlineStr">
        <is>
          <t>ÖREBRO LÄN</t>
        </is>
      </c>
      <c r="E90" t="inlineStr">
        <is>
          <t>ASKERSUND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712-2019</t>
        </is>
      </c>
      <c r="B91" s="1" t="n">
        <v>43470</v>
      </c>
      <c r="C91" s="1" t="n">
        <v>45178</v>
      </c>
      <c r="D91" t="inlineStr">
        <is>
          <t>ÖREBRO LÄN</t>
        </is>
      </c>
      <c r="E91" t="inlineStr">
        <is>
          <t>ASKERSUND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718-2019</t>
        </is>
      </c>
      <c r="B92" s="1" t="n">
        <v>43471</v>
      </c>
      <c r="C92" s="1" t="n">
        <v>45178</v>
      </c>
      <c r="D92" t="inlineStr">
        <is>
          <t>ÖREBRO LÄN</t>
        </is>
      </c>
      <c r="E92" t="inlineStr">
        <is>
          <t>ASKERSUND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715-2019</t>
        </is>
      </c>
      <c r="B93" s="1" t="n">
        <v>43471</v>
      </c>
      <c r="C93" s="1" t="n">
        <v>45178</v>
      </c>
      <c r="D93" t="inlineStr">
        <is>
          <t>ÖREBRO LÄN</t>
        </is>
      </c>
      <c r="E93" t="inlineStr">
        <is>
          <t>ASKERSUND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720-2019</t>
        </is>
      </c>
      <c r="B94" s="1" t="n">
        <v>43471</v>
      </c>
      <c r="C94" s="1" t="n">
        <v>45178</v>
      </c>
      <c r="D94" t="inlineStr">
        <is>
          <t>ÖREBRO LÄN</t>
        </is>
      </c>
      <c r="E94" t="inlineStr">
        <is>
          <t>ASKERSUND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1334-2019</t>
        </is>
      </c>
      <c r="B95" s="1" t="n">
        <v>43473</v>
      </c>
      <c r="C95" s="1" t="n">
        <v>45178</v>
      </c>
      <c r="D95" t="inlineStr">
        <is>
          <t>ÖREBRO LÄN</t>
        </is>
      </c>
      <c r="E95" t="inlineStr">
        <is>
          <t>ASKERSUND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3431-2019</t>
        </is>
      </c>
      <c r="B96" s="1" t="n">
        <v>43474</v>
      </c>
      <c r="C96" s="1" t="n">
        <v>45178</v>
      </c>
      <c r="D96" t="inlineStr">
        <is>
          <t>ÖREBRO LÄN</t>
        </is>
      </c>
      <c r="E96" t="inlineStr">
        <is>
          <t>ASKERSUND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2196-2019</t>
        </is>
      </c>
      <c r="B97" s="1" t="n">
        <v>43475</v>
      </c>
      <c r="C97" s="1" t="n">
        <v>45178</v>
      </c>
      <c r="D97" t="inlineStr">
        <is>
          <t>ÖREBRO LÄN</t>
        </is>
      </c>
      <c r="E97" t="inlineStr">
        <is>
          <t>ASKERSUND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2492-2019</t>
        </is>
      </c>
      <c r="B98" s="1" t="n">
        <v>43476</v>
      </c>
      <c r="C98" s="1" t="n">
        <v>45178</v>
      </c>
      <c r="D98" t="inlineStr">
        <is>
          <t>ÖREBRO LÄN</t>
        </is>
      </c>
      <c r="E98" t="inlineStr">
        <is>
          <t>ASKERSUND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5284-2019</t>
        </is>
      </c>
      <c r="B99" s="1" t="n">
        <v>43480</v>
      </c>
      <c r="C99" s="1" t="n">
        <v>45178</v>
      </c>
      <c r="D99" t="inlineStr">
        <is>
          <t>ÖREBRO LÄN</t>
        </is>
      </c>
      <c r="E99" t="inlineStr">
        <is>
          <t>ASKERSUND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3479-2019</t>
        </is>
      </c>
      <c r="B100" s="1" t="n">
        <v>43481</v>
      </c>
      <c r="C100" s="1" t="n">
        <v>45178</v>
      </c>
      <c r="D100" t="inlineStr">
        <is>
          <t>ÖREBRO LÄN</t>
        </is>
      </c>
      <c r="E100" t="inlineStr">
        <is>
          <t>ASKERSUND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3930-2019</t>
        </is>
      </c>
      <c r="B101" s="1" t="n">
        <v>43482</v>
      </c>
      <c r="C101" s="1" t="n">
        <v>45178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4205-2019</t>
        </is>
      </c>
      <c r="B102" s="1" t="n">
        <v>43483</v>
      </c>
      <c r="C102" s="1" t="n">
        <v>45178</v>
      </c>
      <c r="D102" t="inlineStr">
        <is>
          <t>ÖREBRO LÄN</t>
        </is>
      </c>
      <c r="E102" t="inlineStr">
        <is>
          <t>ASKERSUND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4761-2019</t>
        </is>
      </c>
      <c r="B103" s="1" t="n">
        <v>43486</v>
      </c>
      <c r="C103" s="1" t="n">
        <v>45178</v>
      </c>
      <c r="D103" t="inlineStr">
        <is>
          <t>ÖREBRO LÄN</t>
        </is>
      </c>
      <c r="E103" t="inlineStr">
        <is>
          <t>ASKERSUND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9907-2019</t>
        </is>
      </c>
      <c r="B104" s="1" t="n">
        <v>43509</v>
      </c>
      <c r="C104" s="1" t="n">
        <v>45178</v>
      </c>
      <c r="D104" t="inlineStr">
        <is>
          <t>ÖREBRO LÄN</t>
        </is>
      </c>
      <c r="E104" t="inlineStr">
        <is>
          <t>ASKERSUND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11144-2019</t>
        </is>
      </c>
      <c r="B105" s="1" t="n">
        <v>43516</v>
      </c>
      <c r="C105" s="1" t="n">
        <v>45178</v>
      </c>
      <c r="D105" t="inlineStr">
        <is>
          <t>ÖREBRO LÄN</t>
        </is>
      </c>
      <c r="E105" t="inlineStr">
        <is>
          <t>ASKERSUND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12399-2019</t>
        </is>
      </c>
      <c r="B106" s="1" t="n">
        <v>43523</v>
      </c>
      <c r="C106" s="1" t="n">
        <v>45178</v>
      </c>
      <c r="D106" t="inlineStr">
        <is>
          <t>ÖREBRO LÄN</t>
        </is>
      </c>
      <c r="E106" t="inlineStr">
        <is>
          <t>ASKERSUND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12408-2019</t>
        </is>
      </c>
      <c r="B107" s="1" t="n">
        <v>43523</v>
      </c>
      <c r="C107" s="1" t="n">
        <v>45178</v>
      </c>
      <c r="D107" t="inlineStr">
        <is>
          <t>ÖREBRO LÄN</t>
        </is>
      </c>
      <c r="E107" t="inlineStr">
        <is>
          <t>ASKERSUND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13281-2019</t>
        </is>
      </c>
      <c r="B108" s="1" t="n">
        <v>43528</v>
      </c>
      <c r="C108" s="1" t="n">
        <v>45178</v>
      </c>
      <c r="D108" t="inlineStr">
        <is>
          <t>ÖREBRO LÄN</t>
        </is>
      </c>
      <c r="E108" t="inlineStr">
        <is>
          <t>ASKERSUND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13413-2019</t>
        </is>
      </c>
      <c r="B109" s="1" t="n">
        <v>43529</v>
      </c>
      <c r="C109" s="1" t="n">
        <v>45178</v>
      </c>
      <c r="D109" t="inlineStr">
        <is>
          <t>ÖREBRO LÄN</t>
        </is>
      </c>
      <c r="E109" t="inlineStr">
        <is>
          <t>ASKERSUND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13263-2019</t>
        </is>
      </c>
      <c r="B110" s="1" t="n">
        <v>43529</v>
      </c>
      <c r="C110" s="1" t="n">
        <v>45178</v>
      </c>
      <c r="D110" t="inlineStr">
        <is>
          <t>ÖREBRO LÄN</t>
        </is>
      </c>
      <c r="E110" t="inlineStr">
        <is>
          <t>ASKERSUND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13503-2019</t>
        </is>
      </c>
      <c r="B111" s="1" t="n">
        <v>43530</v>
      </c>
      <c r="C111" s="1" t="n">
        <v>45178</v>
      </c>
      <c r="D111" t="inlineStr">
        <is>
          <t>ÖREBRO LÄN</t>
        </is>
      </c>
      <c r="E111" t="inlineStr">
        <is>
          <t>ASKERSUND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14427-2019</t>
        </is>
      </c>
      <c r="B112" s="1" t="n">
        <v>43532</v>
      </c>
      <c r="C112" s="1" t="n">
        <v>45178</v>
      </c>
      <c r="D112" t="inlineStr">
        <is>
          <t>ÖREBRO LÄN</t>
        </is>
      </c>
      <c r="E112" t="inlineStr">
        <is>
          <t>ASKERSUND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14351-2019</t>
        </is>
      </c>
      <c r="B113" s="1" t="n">
        <v>43535</v>
      </c>
      <c r="C113" s="1" t="n">
        <v>45178</v>
      </c>
      <c r="D113" t="inlineStr">
        <is>
          <t>ÖREBRO LÄN</t>
        </is>
      </c>
      <c r="E113" t="inlineStr">
        <is>
          <t>ASKERSUND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14372-2019</t>
        </is>
      </c>
      <c r="B114" s="1" t="n">
        <v>43536</v>
      </c>
      <c r="C114" s="1" t="n">
        <v>45178</v>
      </c>
      <c r="D114" t="inlineStr">
        <is>
          <t>ÖREBRO LÄN</t>
        </is>
      </c>
      <c r="E114" t="inlineStr">
        <is>
          <t>ASKERSUND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14623-2019</t>
        </is>
      </c>
      <c r="B115" s="1" t="n">
        <v>43536</v>
      </c>
      <c r="C115" s="1" t="n">
        <v>45178</v>
      </c>
      <c r="D115" t="inlineStr">
        <is>
          <t>ÖREBRO LÄN</t>
        </is>
      </c>
      <c r="E115" t="inlineStr">
        <is>
          <t>ASKERSUND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15133-2019</t>
        </is>
      </c>
      <c r="B116" s="1" t="n">
        <v>43539</v>
      </c>
      <c r="C116" s="1" t="n">
        <v>45178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15740-2019</t>
        </is>
      </c>
      <c r="B117" s="1" t="n">
        <v>43542</v>
      </c>
      <c r="C117" s="1" t="n">
        <v>45178</v>
      </c>
      <c r="D117" t="inlineStr">
        <is>
          <t>ÖREBRO LÄN</t>
        </is>
      </c>
      <c r="E117" t="inlineStr">
        <is>
          <t>ASKERSUND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15868-2019</t>
        </is>
      </c>
      <c r="B118" s="1" t="n">
        <v>43543</v>
      </c>
      <c r="C118" s="1" t="n">
        <v>45178</v>
      </c>
      <c r="D118" t="inlineStr">
        <is>
          <t>ÖREBRO LÄN</t>
        </is>
      </c>
      <c r="E118" t="inlineStr">
        <is>
          <t>ASKERSUND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15864-2019</t>
        </is>
      </c>
      <c r="B119" s="1" t="n">
        <v>43543</v>
      </c>
      <c r="C119" s="1" t="n">
        <v>45178</v>
      </c>
      <c r="D119" t="inlineStr">
        <is>
          <t>ÖREBRO LÄN</t>
        </is>
      </c>
      <c r="E119" t="inlineStr">
        <is>
          <t>ASKERSUND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16245-2019</t>
        </is>
      </c>
      <c r="B120" s="1" t="n">
        <v>43545</v>
      </c>
      <c r="C120" s="1" t="n">
        <v>45178</v>
      </c>
      <c r="D120" t="inlineStr">
        <is>
          <t>ÖREBRO LÄN</t>
        </is>
      </c>
      <c r="E120" t="inlineStr">
        <is>
          <t>ASKERSUND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17289-2019</t>
        </is>
      </c>
      <c r="B121" s="1" t="n">
        <v>43552</v>
      </c>
      <c r="C121" s="1" t="n">
        <v>45178</v>
      </c>
      <c r="D121" t="inlineStr">
        <is>
          <t>ÖREBRO LÄN</t>
        </is>
      </c>
      <c r="E121" t="inlineStr">
        <is>
          <t>ASKERSUND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17293-2019</t>
        </is>
      </c>
      <c r="B122" s="1" t="n">
        <v>43552</v>
      </c>
      <c r="C122" s="1" t="n">
        <v>45178</v>
      </c>
      <c r="D122" t="inlineStr">
        <is>
          <t>ÖREBRO LÄN</t>
        </is>
      </c>
      <c r="E122" t="inlineStr">
        <is>
          <t>ASKERSUND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17995-2019</t>
        </is>
      </c>
      <c r="B123" s="1" t="n">
        <v>43556</v>
      </c>
      <c r="C123" s="1" t="n">
        <v>45178</v>
      </c>
      <c r="D123" t="inlineStr">
        <is>
          <t>ÖREBRO LÄN</t>
        </is>
      </c>
      <c r="E123" t="inlineStr">
        <is>
          <t>ASKERSUND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18193-2019</t>
        </is>
      </c>
      <c r="B124" s="1" t="n">
        <v>43558</v>
      </c>
      <c r="C124" s="1" t="n">
        <v>45178</v>
      </c>
      <c r="D124" t="inlineStr">
        <is>
          <t>ÖREBRO LÄN</t>
        </is>
      </c>
      <c r="E124" t="inlineStr">
        <is>
          <t>ASKERSUND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18702-2019</t>
        </is>
      </c>
      <c r="B125" s="1" t="n">
        <v>43558</v>
      </c>
      <c r="C125" s="1" t="n">
        <v>45178</v>
      </c>
      <c r="D125" t="inlineStr">
        <is>
          <t>ÖREBRO LÄN</t>
        </is>
      </c>
      <c r="E125" t="inlineStr">
        <is>
          <t>ASKERSUND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20120-2019</t>
        </is>
      </c>
      <c r="B126" s="1" t="n">
        <v>43570</v>
      </c>
      <c r="C126" s="1" t="n">
        <v>45178</v>
      </c>
      <c r="D126" t="inlineStr">
        <is>
          <t>ÖREBRO LÄN</t>
        </is>
      </c>
      <c r="E126" t="inlineStr">
        <is>
          <t>ASKERSUND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22634-2019</t>
        </is>
      </c>
      <c r="B127" s="1" t="n">
        <v>43588</v>
      </c>
      <c r="C127" s="1" t="n">
        <v>45178</v>
      </c>
      <c r="D127" t="inlineStr">
        <is>
          <t>ÖREBRO LÄN</t>
        </is>
      </c>
      <c r="E127" t="inlineStr">
        <is>
          <t>ASKERSUND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23132-2019</t>
        </is>
      </c>
      <c r="B128" s="1" t="n">
        <v>43592</v>
      </c>
      <c r="C128" s="1" t="n">
        <v>45178</v>
      </c>
      <c r="D128" t="inlineStr">
        <is>
          <t>ÖREBRO LÄN</t>
        </is>
      </c>
      <c r="E128" t="inlineStr">
        <is>
          <t>ASKERSUND</t>
        </is>
      </c>
      <c r="F128" t="inlineStr">
        <is>
          <t>Kyrkan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23504-2019</t>
        </is>
      </c>
      <c r="B129" s="1" t="n">
        <v>43594</v>
      </c>
      <c r="C129" s="1" t="n">
        <v>45178</v>
      </c>
      <c r="D129" t="inlineStr">
        <is>
          <t>ÖREBRO LÄN</t>
        </is>
      </c>
      <c r="E129" t="inlineStr">
        <is>
          <t>ASKERSUND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24112-2019</t>
        </is>
      </c>
      <c r="B130" s="1" t="n">
        <v>43598</v>
      </c>
      <c r="C130" s="1" t="n">
        <v>45178</v>
      </c>
      <c r="D130" t="inlineStr">
        <is>
          <t>ÖREBRO LÄN</t>
        </is>
      </c>
      <c r="E130" t="inlineStr">
        <is>
          <t>ASKERSUND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25825-2019</t>
        </is>
      </c>
      <c r="B131" s="1" t="n">
        <v>43608</v>
      </c>
      <c r="C131" s="1" t="n">
        <v>45178</v>
      </c>
      <c r="D131" t="inlineStr">
        <is>
          <t>ÖREBRO LÄN</t>
        </is>
      </c>
      <c r="E131" t="inlineStr">
        <is>
          <t>ASKERSUND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34157-2019</t>
        </is>
      </c>
      <c r="B132" s="1" t="n">
        <v>43655</v>
      </c>
      <c r="C132" s="1" t="n">
        <v>45178</v>
      </c>
      <c r="D132" t="inlineStr">
        <is>
          <t>ÖREBRO LÄN</t>
        </is>
      </c>
      <c r="E132" t="inlineStr">
        <is>
          <t>ASKERSUND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35540-2019</t>
        </is>
      </c>
      <c r="B133" s="1" t="n">
        <v>43655</v>
      </c>
      <c r="C133" s="1" t="n">
        <v>45178</v>
      </c>
      <c r="D133" t="inlineStr">
        <is>
          <t>ÖREBRO LÄN</t>
        </is>
      </c>
      <c r="E133" t="inlineStr">
        <is>
          <t>ASKERSUND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35544-2019</t>
        </is>
      </c>
      <c r="B134" s="1" t="n">
        <v>43655</v>
      </c>
      <c r="C134" s="1" t="n">
        <v>45178</v>
      </c>
      <c r="D134" t="inlineStr">
        <is>
          <t>ÖREBRO LÄN</t>
        </is>
      </c>
      <c r="E134" t="inlineStr">
        <is>
          <t>ASKERSUND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35536-2019</t>
        </is>
      </c>
      <c r="B135" s="1" t="n">
        <v>43655</v>
      </c>
      <c r="C135" s="1" t="n">
        <v>45178</v>
      </c>
      <c r="D135" t="inlineStr">
        <is>
          <t>ÖREBRO LÄN</t>
        </is>
      </c>
      <c r="E135" t="inlineStr">
        <is>
          <t>ASKERSUND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36752-2019</t>
        </is>
      </c>
      <c r="B136" s="1" t="n">
        <v>43672</v>
      </c>
      <c r="C136" s="1" t="n">
        <v>45178</v>
      </c>
      <c r="D136" t="inlineStr">
        <is>
          <t>ÖREBRO LÄN</t>
        </is>
      </c>
      <c r="E136" t="inlineStr">
        <is>
          <t>ASKERSUND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37066-2019</t>
        </is>
      </c>
      <c r="B137" s="1" t="n">
        <v>43676</v>
      </c>
      <c r="C137" s="1" t="n">
        <v>45178</v>
      </c>
      <c r="D137" t="inlineStr">
        <is>
          <t>ÖREBRO LÄN</t>
        </is>
      </c>
      <c r="E137" t="inlineStr">
        <is>
          <t>ASKERSUND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37794-2019</t>
        </is>
      </c>
      <c r="B138" s="1" t="n">
        <v>43682</v>
      </c>
      <c r="C138" s="1" t="n">
        <v>45178</v>
      </c>
      <c r="D138" t="inlineStr">
        <is>
          <t>ÖREBRO LÄN</t>
        </is>
      </c>
      <c r="E138" t="inlineStr">
        <is>
          <t>ASKERSUND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37840-2019</t>
        </is>
      </c>
      <c r="B139" s="1" t="n">
        <v>43682</v>
      </c>
      <c r="C139" s="1" t="n">
        <v>45178</v>
      </c>
      <c r="D139" t="inlineStr">
        <is>
          <t>ÖREBRO LÄN</t>
        </is>
      </c>
      <c r="E139" t="inlineStr">
        <is>
          <t>ASKERSUND</t>
        </is>
      </c>
      <c r="G139" t="n">
        <v>16.2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37789-2019</t>
        </is>
      </c>
      <c r="B140" s="1" t="n">
        <v>43682</v>
      </c>
      <c r="C140" s="1" t="n">
        <v>45178</v>
      </c>
      <c r="D140" t="inlineStr">
        <is>
          <t>ÖREBRO LÄN</t>
        </is>
      </c>
      <c r="E140" t="inlineStr">
        <is>
          <t>ASKERSUND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38246-2019</t>
        </is>
      </c>
      <c r="B141" s="1" t="n">
        <v>43684</v>
      </c>
      <c r="C141" s="1" t="n">
        <v>45178</v>
      </c>
      <c r="D141" t="inlineStr">
        <is>
          <t>ÖREBRO LÄN</t>
        </is>
      </c>
      <c r="E141" t="inlineStr">
        <is>
          <t>ASKERSUND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38257-2019</t>
        </is>
      </c>
      <c r="B142" s="1" t="n">
        <v>43684</v>
      </c>
      <c r="C142" s="1" t="n">
        <v>45178</v>
      </c>
      <c r="D142" t="inlineStr">
        <is>
          <t>ÖREBRO LÄN</t>
        </is>
      </c>
      <c r="E142" t="inlineStr">
        <is>
          <t>ASKERSUND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39186-2019</t>
        </is>
      </c>
      <c r="B143" s="1" t="n">
        <v>43690</v>
      </c>
      <c r="C143" s="1" t="n">
        <v>45178</v>
      </c>
      <c r="D143" t="inlineStr">
        <is>
          <t>ÖREBRO LÄN</t>
        </is>
      </c>
      <c r="E143" t="inlineStr">
        <is>
          <t>ASKERSUND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39517-2019</t>
        </is>
      </c>
      <c r="B144" s="1" t="n">
        <v>43691</v>
      </c>
      <c r="C144" s="1" t="n">
        <v>45178</v>
      </c>
      <c r="D144" t="inlineStr">
        <is>
          <t>ÖREBRO LÄN</t>
        </is>
      </c>
      <c r="E144" t="inlineStr">
        <is>
          <t>ASKERSUND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39520-2019</t>
        </is>
      </c>
      <c r="B145" s="1" t="n">
        <v>43691</v>
      </c>
      <c r="C145" s="1" t="n">
        <v>45178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39516-2019</t>
        </is>
      </c>
      <c r="B146" s="1" t="n">
        <v>43691</v>
      </c>
      <c r="C146" s="1" t="n">
        <v>45178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40155-2019</t>
        </is>
      </c>
      <c r="B147" s="1" t="n">
        <v>43693</v>
      </c>
      <c r="C147" s="1" t="n">
        <v>45178</v>
      </c>
      <c r="D147" t="inlineStr">
        <is>
          <t>ÖREBRO LÄN</t>
        </is>
      </c>
      <c r="E147" t="inlineStr">
        <is>
          <t>ASKERSUND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40968-2019</t>
        </is>
      </c>
      <c r="B148" s="1" t="n">
        <v>43697</v>
      </c>
      <c r="C148" s="1" t="n">
        <v>45178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41159-2019</t>
        </is>
      </c>
      <c r="B149" s="1" t="n">
        <v>43698</v>
      </c>
      <c r="C149" s="1" t="n">
        <v>45178</v>
      </c>
      <c r="D149" t="inlineStr">
        <is>
          <t>ÖREBRO LÄN</t>
        </is>
      </c>
      <c r="E149" t="inlineStr">
        <is>
          <t>ASKERSUND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41857-2019</t>
        </is>
      </c>
      <c r="B150" s="1" t="n">
        <v>43700</v>
      </c>
      <c r="C150" s="1" t="n">
        <v>45178</v>
      </c>
      <c r="D150" t="inlineStr">
        <is>
          <t>ÖREBRO LÄN</t>
        </is>
      </c>
      <c r="E150" t="inlineStr">
        <is>
          <t>ASKERSUND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43266-2019</t>
        </is>
      </c>
      <c r="B151" s="1" t="n">
        <v>43706</v>
      </c>
      <c r="C151" s="1" t="n">
        <v>45178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43338-2019</t>
        </is>
      </c>
      <c r="B152" s="1" t="n">
        <v>43706</v>
      </c>
      <c r="C152" s="1" t="n">
        <v>45178</v>
      </c>
      <c r="D152" t="inlineStr">
        <is>
          <t>ÖREBRO LÄN</t>
        </is>
      </c>
      <c r="E152" t="inlineStr">
        <is>
          <t>ASKERSUND</t>
        </is>
      </c>
      <c r="F152" t="inlineStr">
        <is>
          <t>Övriga Aktiebolag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43257-2019</t>
        </is>
      </c>
      <c r="B153" s="1" t="n">
        <v>43706</v>
      </c>
      <c r="C153" s="1" t="n">
        <v>45178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43342-2019</t>
        </is>
      </c>
      <c r="B154" s="1" t="n">
        <v>43706</v>
      </c>
      <c r="C154" s="1" t="n">
        <v>45178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43420-2019</t>
        </is>
      </c>
      <c r="B155" s="1" t="n">
        <v>43706</v>
      </c>
      <c r="C155" s="1" t="n">
        <v>45178</v>
      </c>
      <c r="D155" t="inlineStr">
        <is>
          <t>ÖREBRO LÄN</t>
        </is>
      </c>
      <c r="E155" t="inlineStr">
        <is>
          <t>ASKERSUND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43268-2019</t>
        </is>
      </c>
      <c r="B156" s="1" t="n">
        <v>43706</v>
      </c>
      <c r="C156" s="1" t="n">
        <v>45178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43303-2019</t>
        </is>
      </c>
      <c r="B157" s="1" t="n">
        <v>43706</v>
      </c>
      <c r="C157" s="1" t="n">
        <v>45178</v>
      </c>
      <c r="D157" t="inlineStr">
        <is>
          <t>ÖREBRO LÄN</t>
        </is>
      </c>
      <c r="E157" t="inlineStr">
        <is>
          <t>ASKERSUND</t>
        </is>
      </c>
      <c r="F157" t="inlineStr">
        <is>
          <t>Övriga Aktiebolag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43316-2019</t>
        </is>
      </c>
      <c r="B158" s="1" t="n">
        <v>43706</v>
      </c>
      <c r="C158" s="1" t="n">
        <v>45178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43263-2019</t>
        </is>
      </c>
      <c r="B159" s="1" t="n">
        <v>43706</v>
      </c>
      <c r="C159" s="1" t="n">
        <v>45178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43326-2019</t>
        </is>
      </c>
      <c r="B160" s="1" t="n">
        <v>43706</v>
      </c>
      <c r="C160" s="1" t="n">
        <v>45178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43345-2019</t>
        </is>
      </c>
      <c r="B161" s="1" t="n">
        <v>43706</v>
      </c>
      <c r="C161" s="1" t="n">
        <v>45178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44431-2019</t>
        </is>
      </c>
      <c r="B162" s="1" t="n">
        <v>43711</v>
      </c>
      <c r="C162" s="1" t="n">
        <v>45178</v>
      </c>
      <c r="D162" t="inlineStr">
        <is>
          <t>ÖREBRO LÄN</t>
        </is>
      </c>
      <c r="E162" t="inlineStr">
        <is>
          <t>ASKERSUND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44655-2019</t>
        </is>
      </c>
      <c r="B163" s="1" t="n">
        <v>43712</v>
      </c>
      <c r="C163" s="1" t="n">
        <v>45178</v>
      </c>
      <c r="D163" t="inlineStr">
        <is>
          <t>ÖREBRO LÄN</t>
        </is>
      </c>
      <c r="E163" t="inlineStr">
        <is>
          <t>ASKERSUND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47786-2019</t>
        </is>
      </c>
      <c r="B164" s="1" t="n">
        <v>43724</v>
      </c>
      <c r="C164" s="1" t="n">
        <v>45178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48995-2019</t>
        </is>
      </c>
      <c r="B165" s="1" t="n">
        <v>43730</v>
      </c>
      <c r="C165" s="1" t="n">
        <v>45178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49330-2019</t>
        </is>
      </c>
      <c r="B166" s="1" t="n">
        <v>43731</v>
      </c>
      <c r="C166" s="1" t="n">
        <v>45178</v>
      </c>
      <c r="D166" t="inlineStr">
        <is>
          <t>ÖREBRO LÄN</t>
        </is>
      </c>
      <c r="E166" t="inlineStr">
        <is>
          <t>ASKERSUND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49724-2019</t>
        </is>
      </c>
      <c r="B167" s="1" t="n">
        <v>43733</v>
      </c>
      <c r="C167" s="1" t="n">
        <v>45178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50527-2019</t>
        </is>
      </c>
      <c r="B168" s="1" t="n">
        <v>43735</v>
      </c>
      <c r="C168" s="1" t="n">
        <v>45178</v>
      </c>
      <c r="D168" t="inlineStr">
        <is>
          <t>ÖREBRO LÄN</t>
        </is>
      </c>
      <c r="E168" t="inlineStr">
        <is>
          <t>ASKERSUND</t>
        </is>
      </c>
      <c r="F168" t="inlineStr">
        <is>
          <t>Kommuner</t>
        </is>
      </c>
      <c r="G168" t="n">
        <v>14.2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52760-2019</t>
        </is>
      </c>
      <c r="B169" s="1" t="n">
        <v>43739</v>
      </c>
      <c r="C169" s="1" t="n">
        <v>45178</v>
      </c>
      <c r="D169" t="inlineStr">
        <is>
          <t>ÖREBRO LÄN</t>
        </is>
      </c>
      <c r="E169" t="inlineStr">
        <is>
          <t>ASKERSUND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51781-2019</t>
        </is>
      </c>
      <c r="B170" s="1" t="n">
        <v>43741</v>
      </c>
      <c r="C170" s="1" t="n">
        <v>45178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52804-2019</t>
        </is>
      </c>
      <c r="B171" s="1" t="n">
        <v>43746</v>
      </c>
      <c r="C171" s="1" t="n">
        <v>45178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53382-2019</t>
        </is>
      </c>
      <c r="B172" s="1" t="n">
        <v>43748</v>
      </c>
      <c r="C172" s="1" t="n">
        <v>45178</v>
      </c>
      <c r="D172" t="inlineStr">
        <is>
          <t>ÖREBRO LÄN</t>
        </is>
      </c>
      <c r="E172" t="inlineStr">
        <is>
          <t>ASKERSUND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53723-2019</t>
        </is>
      </c>
      <c r="B173" s="1" t="n">
        <v>43749</v>
      </c>
      <c r="C173" s="1" t="n">
        <v>45178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54886-2019</t>
        </is>
      </c>
      <c r="B174" s="1" t="n">
        <v>43749</v>
      </c>
      <c r="C174" s="1" t="n">
        <v>45178</v>
      </c>
      <c r="D174" t="inlineStr">
        <is>
          <t>ÖREBRO LÄN</t>
        </is>
      </c>
      <c r="E174" t="inlineStr">
        <is>
          <t>ASKERSUND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55383-2019</t>
        </is>
      </c>
      <c r="B175" s="1" t="n">
        <v>43755</v>
      </c>
      <c r="C175" s="1" t="n">
        <v>45178</v>
      </c>
      <c r="D175" t="inlineStr">
        <is>
          <t>ÖREBRO LÄN</t>
        </is>
      </c>
      <c r="E175" t="inlineStr">
        <is>
          <t>ASKERSUND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54710-2019</t>
        </is>
      </c>
      <c r="B176" s="1" t="n">
        <v>43755</v>
      </c>
      <c r="C176" s="1" t="n">
        <v>45178</v>
      </c>
      <c r="D176" t="inlineStr">
        <is>
          <t>ÖREBRO LÄN</t>
        </is>
      </c>
      <c r="E176" t="inlineStr">
        <is>
          <t>ASKERSUND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55384-2019</t>
        </is>
      </c>
      <c r="B177" s="1" t="n">
        <v>43755</v>
      </c>
      <c r="C177" s="1" t="n">
        <v>45178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55244-2019</t>
        </is>
      </c>
      <c r="B178" s="1" t="n">
        <v>43756</v>
      </c>
      <c r="C178" s="1" t="n">
        <v>45178</v>
      </c>
      <c r="D178" t="inlineStr">
        <is>
          <t>ÖREBRO LÄN</t>
        </is>
      </c>
      <c r="E178" t="inlineStr">
        <is>
          <t>ASKERSUND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55060-2019</t>
        </is>
      </c>
      <c r="B179" s="1" t="n">
        <v>43756</v>
      </c>
      <c r="C179" s="1" t="n">
        <v>45178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55753-2019</t>
        </is>
      </c>
      <c r="B180" s="1" t="n">
        <v>43759</v>
      </c>
      <c r="C180" s="1" t="n">
        <v>45178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56647-2019</t>
        </is>
      </c>
      <c r="B181" s="1" t="n">
        <v>43763</v>
      </c>
      <c r="C181" s="1" t="n">
        <v>45178</v>
      </c>
      <c r="D181" t="inlineStr">
        <is>
          <t>ÖREBRO LÄN</t>
        </is>
      </c>
      <c r="E181" t="inlineStr">
        <is>
          <t>ASKERSUND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57584-2019</t>
        </is>
      </c>
      <c r="B182" s="1" t="n">
        <v>43768</v>
      </c>
      <c r="C182" s="1" t="n">
        <v>45178</v>
      </c>
      <c r="D182" t="inlineStr">
        <is>
          <t>ÖREBRO LÄN</t>
        </is>
      </c>
      <c r="E182" t="inlineStr">
        <is>
          <t>ASKERSUND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58621-2019</t>
        </is>
      </c>
      <c r="B183" s="1" t="n">
        <v>43773</v>
      </c>
      <c r="C183" s="1" t="n">
        <v>45178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58623-2019</t>
        </is>
      </c>
      <c r="B184" s="1" t="n">
        <v>43773</v>
      </c>
      <c r="C184" s="1" t="n">
        <v>45178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59012-2019</t>
        </is>
      </c>
      <c r="B185" s="1" t="n">
        <v>43774</v>
      </c>
      <c r="C185" s="1" t="n">
        <v>45178</v>
      </c>
      <c r="D185" t="inlineStr">
        <is>
          <t>ÖREBRO LÄN</t>
        </is>
      </c>
      <c r="E185" t="inlineStr">
        <is>
          <t>ASKERSUND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59356-2019</t>
        </is>
      </c>
      <c r="B186" s="1" t="n">
        <v>43775</v>
      </c>
      <c r="C186" s="1" t="n">
        <v>45178</v>
      </c>
      <c r="D186" t="inlineStr">
        <is>
          <t>ÖREBRO LÄN</t>
        </is>
      </c>
      <c r="E186" t="inlineStr">
        <is>
          <t>ASKERSUND</t>
        </is>
      </c>
      <c r="F186" t="inlineStr">
        <is>
          <t>Kommuner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60183-2019</t>
        </is>
      </c>
      <c r="B187" s="1" t="n">
        <v>43780</v>
      </c>
      <c r="C187" s="1" t="n">
        <v>45178</v>
      </c>
      <c r="D187" t="inlineStr">
        <is>
          <t>ÖREBRO LÄN</t>
        </is>
      </c>
      <c r="E187" t="inlineStr">
        <is>
          <t>ASKERSUND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60435-2019</t>
        </is>
      </c>
      <c r="B188" s="1" t="n">
        <v>43780</v>
      </c>
      <c r="C188" s="1" t="n">
        <v>45178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61639-2019</t>
        </is>
      </c>
      <c r="B189" s="1" t="n">
        <v>43784</v>
      </c>
      <c r="C189" s="1" t="n">
        <v>45178</v>
      </c>
      <c r="D189" t="inlineStr">
        <is>
          <t>ÖREBRO LÄN</t>
        </is>
      </c>
      <c r="E189" t="inlineStr">
        <is>
          <t>ASKERSUND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62102-2019</t>
        </is>
      </c>
      <c r="B190" s="1" t="n">
        <v>43787</v>
      </c>
      <c r="C190" s="1" t="n">
        <v>45178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62012-2019</t>
        </is>
      </c>
      <c r="B191" s="1" t="n">
        <v>43787</v>
      </c>
      <c r="C191" s="1" t="n">
        <v>45178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62770-2019</t>
        </is>
      </c>
      <c r="B192" s="1" t="n">
        <v>43790</v>
      </c>
      <c r="C192" s="1" t="n">
        <v>45178</v>
      </c>
      <c r="D192" t="inlineStr">
        <is>
          <t>ÖREBRO LÄN</t>
        </is>
      </c>
      <c r="E192" t="inlineStr">
        <is>
          <t>ASKERSUND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62789-2019</t>
        </is>
      </c>
      <c r="B193" s="1" t="n">
        <v>43790</v>
      </c>
      <c r="C193" s="1" t="n">
        <v>45178</v>
      </c>
      <c r="D193" t="inlineStr">
        <is>
          <t>ÖREBRO LÄN</t>
        </is>
      </c>
      <c r="E193" t="inlineStr">
        <is>
          <t>ASKERSUND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63499-2019</t>
        </is>
      </c>
      <c r="B194" s="1" t="n">
        <v>43794</v>
      </c>
      <c r="C194" s="1" t="n">
        <v>45178</v>
      </c>
      <c r="D194" t="inlineStr">
        <is>
          <t>ÖREBRO LÄN</t>
        </is>
      </c>
      <c r="E194" t="inlineStr">
        <is>
          <t>ASKERSUND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64883-2019</t>
        </is>
      </c>
      <c r="B195" s="1" t="n">
        <v>43801</v>
      </c>
      <c r="C195" s="1" t="n">
        <v>45178</v>
      </c>
      <c r="D195" t="inlineStr">
        <is>
          <t>ÖREBRO LÄN</t>
        </is>
      </c>
      <c r="E195" t="inlineStr">
        <is>
          <t>ASKERSUND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64917-2019</t>
        </is>
      </c>
      <c r="B196" s="1" t="n">
        <v>43801</v>
      </c>
      <c r="C196" s="1" t="n">
        <v>45178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65486-2019</t>
        </is>
      </c>
      <c r="B197" s="1" t="n">
        <v>43803</v>
      </c>
      <c r="C197" s="1" t="n">
        <v>45178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65488-2019</t>
        </is>
      </c>
      <c r="B198" s="1" t="n">
        <v>43803</v>
      </c>
      <c r="C198" s="1" t="n">
        <v>45178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67029-2019</t>
        </is>
      </c>
      <c r="B199" s="1" t="n">
        <v>43811</v>
      </c>
      <c r="C199" s="1" t="n">
        <v>45178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1012-2020</t>
        </is>
      </c>
      <c r="B200" s="1" t="n">
        <v>43839</v>
      </c>
      <c r="C200" s="1" t="n">
        <v>45178</v>
      </c>
      <c r="D200" t="inlineStr">
        <is>
          <t>ÖREBRO LÄN</t>
        </is>
      </c>
      <c r="E200" t="inlineStr">
        <is>
          <t>ASKERSUND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1174-2020</t>
        </is>
      </c>
      <c r="B201" s="1" t="n">
        <v>43840</v>
      </c>
      <c r="C201" s="1" t="n">
        <v>45178</v>
      </c>
      <c r="D201" t="inlineStr">
        <is>
          <t>ÖREBRO LÄN</t>
        </is>
      </c>
      <c r="E201" t="inlineStr">
        <is>
          <t>ASKERSUND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3154-2020</t>
        </is>
      </c>
      <c r="B202" s="1" t="n">
        <v>43843</v>
      </c>
      <c r="C202" s="1" t="n">
        <v>45178</v>
      </c>
      <c r="D202" t="inlineStr">
        <is>
          <t>ÖREBRO LÄN</t>
        </is>
      </c>
      <c r="E202" t="inlineStr">
        <is>
          <t>ASKERSUND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1651-2020</t>
        </is>
      </c>
      <c r="B203" s="1" t="n">
        <v>43844</v>
      </c>
      <c r="C203" s="1" t="n">
        <v>45178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4686-2020</t>
        </is>
      </c>
      <c r="B204" s="1" t="n">
        <v>43852</v>
      </c>
      <c r="C204" s="1" t="n">
        <v>45178</v>
      </c>
      <c r="D204" t="inlineStr">
        <is>
          <t>ÖREBRO LÄN</t>
        </is>
      </c>
      <c r="E204" t="inlineStr">
        <is>
          <t>ASKERSUND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4846-2020</t>
        </is>
      </c>
      <c r="B205" s="1" t="n">
        <v>43852</v>
      </c>
      <c r="C205" s="1" t="n">
        <v>45178</v>
      </c>
      <c r="D205" t="inlineStr">
        <is>
          <t>ÖREBRO LÄN</t>
        </is>
      </c>
      <c r="E205" t="inlineStr">
        <is>
          <t>ASKERSUND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5696-2020</t>
        </is>
      </c>
      <c r="B206" s="1" t="n">
        <v>43861</v>
      </c>
      <c r="C206" s="1" t="n">
        <v>45178</v>
      </c>
      <c r="D206" t="inlineStr">
        <is>
          <t>ÖREBRO LÄN</t>
        </is>
      </c>
      <c r="E206" t="inlineStr">
        <is>
          <t>ASKERSUND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5722-2020</t>
        </is>
      </c>
      <c r="B207" s="1" t="n">
        <v>43862</v>
      </c>
      <c r="C207" s="1" t="n">
        <v>45178</v>
      </c>
      <c r="D207" t="inlineStr">
        <is>
          <t>ÖREBRO LÄN</t>
        </is>
      </c>
      <c r="E207" t="inlineStr">
        <is>
          <t>ASKERSUND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9501-2020</t>
        </is>
      </c>
      <c r="B208" s="1" t="n">
        <v>43880</v>
      </c>
      <c r="C208" s="1" t="n">
        <v>45178</v>
      </c>
      <c r="D208" t="inlineStr">
        <is>
          <t>ÖREBRO LÄN</t>
        </is>
      </c>
      <c r="E208" t="inlineStr">
        <is>
          <t>ASKERSUND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10089-2020</t>
        </is>
      </c>
      <c r="B209" s="1" t="n">
        <v>43885</v>
      </c>
      <c r="C209" s="1" t="n">
        <v>45178</v>
      </c>
      <c r="D209" t="inlineStr">
        <is>
          <t>ÖREBRO LÄN</t>
        </is>
      </c>
      <c r="E209" t="inlineStr">
        <is>
          <t>ASKERSUND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13242-2020</t>
        </is>
      </c>
      <c r="B210" s="1" t="n">
        <v>43901</v>
      </c>
      <c r="C210" s="1" t="n">
        <v>45178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13146-2020</t>
        </is>
      </c>
      <c r="B211" s="1" t="n">
        <v>43901</v>
      </c>
      <c r="C211" s="1" t="n">
        <v>45178</v>
      </c>
      <c r="D211" t="inlineStr">
        <is>
          <t>ÖREBRO LÄN</t>
        </is>
      </c>
      <c r="E211" t="inlineStr">
        <is>
          <t>ASKERSUND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14913-2020</t>
        </is>
      </c>
      <c r="B212" s="1" t="n">
        <v>43906</v>
      </c>
      <c r="C212" s="1" t="n">
        <v>45178</v>
      </c>
      <c r="D212" t="inlineStr">
        <is>
          <t>ÖREBRO LÄN</t>
        </is>
      </c>
      <c r="E212" t="inlineStr">
        <is>
          <t>ASKERSUND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14377-2020</t>
        </is>
      </c>
      <c r="B213" s="1" t="n">
        <v>43908</v>
      </c>
      <c r="C213" s="1" t="n">
        <v>45178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14379-2020</t>
        </is>
      </c>
      <c r="B214" s="1" t="n">
        <v>43908</v>
      </c>
      <c r="C214" s="1" t="n">
        <v>45178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17113-2020</t>
        </is>
      </c>
      <c r="B215" s="1" t="n">
        <v>43922</v>
      </c>
      <c r="C215" s="1" t="n">
        <v>45178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17864-2020</t>
        </is>
      </c>
      <c r="B216" s="1" t="n">
        <v>43924</v>
      </c>
      <c r="C216" s="1" t="n">
        <v>45178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18044-2020</t>
        </is>
      </c>
      <c r="B217" s="1" t="n">
        <v>43927</v>
      </c>
      <c r="C217" s="1" t="n">
        <v>45178</v>
      </c>
      <c r="D217" t="inlineStr">
        <is>
          <t>ÖREBRO LÄN</t>
        </is>
      </c>
      <c r="E217" t="inlineStr">
        <is>
          <t>ASKERSUND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18293-2020</t>
        </is>
      </c>
      <c r="B218" s="1" t="n">
        <v>43928</v>
      </c>
      <c r="C218" s="1" t="n">
        <v>45178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18243-2020</t>
        </is>
      </c>
      <c r="B219" s="1" t="n">
        <v>43928</v>
      </c>
      <c r="C219" s="1" t="n">
        <v>45178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18290-2020</t>
        </is>
      </c>
      <c r="B220" s="1" t="n">
        <v>43928</v>
      </c>
      <c r="C220" s="1" t="n">
        <v>45178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18244-2020</t>
        </is>
      </c>
      <c r="B221" s="1" t="n">
        <v>43928</v>
      </c>
      <c r="C221" s="1" t="n">
        <v>45178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18311-2020</t>
        </is>
      </c>
      <c r="B222" s="1" t="n">
        <v>43928</v>
      </c>
      <c r="C222" s="1" t="n">
        <v>45178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18807-2020</t>
        </is>
      </c>
      <c r="B223" s="1" t="n">
        <v>43934</v>
      </c>
      <c r="C223" s="1" t="n">
        <v>45178</v>
      </c>
      <c r="D223" t="inlineStr">
        <is>
          <t>ÖREBRO LÄN</t>
        </is>
      </c>
      <c r="E223" t="inlineStr">
        <is>
          <t>ASKERSUND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19053-2020</t>
        </is>
      </c>
      <c r="B224" s="1" t="n">
        <v>43936</v>
      </c>
      <c r="C224" s="1" t="n">
        <v>45178</v>
      </c>
      <c r="D224" t="inlineStr">
        <is>
          <t>ÖREBRO LÄN</t>
        </is>
      </c>
      <c r="E224" t="inlineStr">
        <is>
          <t>ASKERSUND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19050-2020</t>
        </is>
      </c>
      <c r="B225" s="1" t="n">
        <v>43936</v>
      </c>
      <c r="C225" s="1" t="n">
        <v>45178</v>
      </c>
      <c r="D225" t="inlineStr">
        <is>
          <t>ÖREBRO LÄN</t>
        </is>
      </c>
      <c r="E225" t="inlineStr">
        <is>
          <t>ASKERSUND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19416-2020</t>
        </is>
      </c>
      <c r="B226" s="1" t="n">
        <v>43938</v>
      </c>
      <c r="C226" s="1" t="n">
        <v>45178</v>
      </c>
      <c r="D226" t="inlineStr">
        <is>
          <t>ÖREBRO LÄN</t>
        </is>
      </c>
      <c r="E226" t="inlineStr">
        <is>
          <t>ASKERSUND</t>
        </is>
      </c>
      <c r="F226" t="inlineStr">
        <is>
          <t>Övriga Aktiebolag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19447-2020</t>
        </is>
      </c>
      <c r="B227" s="1" t="n">
        <v>43938</v>
      </c>
      <c r="C227" s="1" t="n">
        <v>45178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19540-2020</t>
        </is>
      </c>
      <c r="B228" s="1" t="n">
        <v>43941</v>
      </c>
      <c r="C228" s="1" t="n">
        <v>45178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20312-2020</t>
        </is>
      </c>
      <c r="B229" s="1" t="n">
        <v>43945</v>
      </c>
      <c r="C229" s="1" t="n">
        <v>45178</v>
      </c>
      <c r="D229" t="inlineStr">
        <is>
          <t>ÖREBRO LÄN</t>
        </is>
      </c>
      <c r="E229" t="inlineStr">
        <is>
          <t>ASKERSUND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21296-2020</t>
        </is>
      </c>
      <c r="B230" s="1" t="n">
        <v>43955</v>
      </c>
      <c r="C230" s="1" t="n">
        <v>45178</v>
      </c>
      <c r="D230" t="inlineStr">
        <is>
          <t>ÖREBRO LÄN</t>
        </is>
      </c>
      <c r="E230" t="inlineStr">
        <is>
          <t>ASKERSUND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21779-2020</t>
        </is>
      </c>
      <c r="B231" s="1" t="n">
        <v>43958</v>
      </c>
      <c r="C231" s="1" t="n">
        <v>45178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22479-2020</t>
        </is>
      </c>
      <c r="B232" s="1" t="n">
        <v>43963</v>
      </c>
      <c r="C232" s="1" t="n">
        <v>45178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22481-2020</t>
        </is>
      </c>
      <c r="B233" s="1" t="n">
        <v>43963</v>
      </c>
      <c r="C233" s="1" t="n">
        <v>45178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22476-2020</t>
        </is>
      </c>
      <c r="B234" s="1" t="n">
        <v>43963</v>
      </c>
      <c r="C234" s="1" t="n">
        <v>45178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22487-2020</t>
        </is>
      </c>
      <c r="B235" s="1" t="n">
        <v>43963</v>
      </c>
      <c r="C235" s="1" t="n">
        <v>45178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23479-2020</t>
        </is>
      </c>
      <c r="B236" s="1" t="n">
        <v>43969</v>
      </c>
      <c r="C236" s="1" t="n">
        <v>45178</v>
      </c>
      <c r="D236" t="inlineStr">
        <is>
          <t>ÖREBRO LÄN</t>
        </is>
      </c>
      <c r="E236" t="inlineStr">
        <is>
          <t>ASKERSUND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23698-2020</t>
        </is>
      </c>
      <c r="B237" s="1" t="n">
        <v>43970</v>
      </c>
      <c r="C237" s="1" t="n">
        <v>45178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23919-2020</t>
        </is>
      </c>
      <c r="B238" s="1" t="n">
        <v>43971</v>
      </c>
      <c r="C238" s="1" t="n">
        <v>45178</v>
      </c>
      <c r="D238" t="inlineStr">
        <is>
          <t>ÖREBRO LÄN</t>
        </is>
      </c>
      <c r="E238" t="inlineStr">
        <is>
          <t>ASKERSUND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24239-2020</t>
        </is>
      </c>
      <c r="B239" s="1" t="n">
        <v>43976</v>
      </c>
      <c r="C239" s="1" t="n">
        <v>45178</v>
      </c>
      <c r="D239" t="inlineStr">
        <is>
          <t>ÖREBRO LÄN</t>
        </is>
      </c>
      <c r="E239" t="inlineStr">
        <is>
          <t>ASKERSUND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25651-2020</t>
        </is>
      </c>
      <c r="B240" s="1" t="n">
        <v>43983</v>
      </c>
      <c r="C240" s="1" t="n">
        <v>45178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25648-2020</t>
        </is>
      </c>
      <c r="B241" s="1" t="n">
        <v>43983</v>
      </c>
      <c r="C241" s="1" t="n">
        <v>45178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25650-2020</t>
        </is>
      </c>
      <c r="B242" s="1" t="n">
        <v>43983</v>
      </c>
      <c r="C242" s="1" t="n">
        <v>45178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25884-2020</t>
        </is>
      </c>
      <c r="B243" s="1" t="n">
        <v>43984</v>
      </c>
      <c r="C243" s="1" t="n">
        <v>45178</v>
      </c>
      <c r="D243" t="inlineStr">
        <is>
          <t>ÖREBRO LÄN</t>
        </is>
      </c>
      <c r="E243" t="inlineStr">
        <is>
          <t>ASKERSUND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26554-2020</t>
        </is>
      </c>
      <c r="B244" s="1" t="n">
        <v>43987</v>
      </c>
      <c r="C244" s="1" t="n">
        <v>45178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26874-2020</t>
        </is>
      </c>
      <c r="B245" s="1" t="n">
        <v>43987</v>
      </c>
      <c r="C245" s="1" t="n">
        <v>45178</v>
      </c>
      <c r="D245" t="inlineStr">
        <is>
          <t>ÖREBRO LÄN</t>
        </is>
      </c>
      <c r="E245" t="inlineStr">
        <is>
          <t>ASKERSUND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26870-2020</t>
        </is>
      </c>
      <c r="B246" s="1" t="n">
        <v>43987</v>
      </c>
      <c r="C246" s="1" t="n">
        <v>45178</v>
      </c>
      <c r="D246" t="inlineStr">
        <is>
          <t>ÖREBRO LÄN</t>
        </is>
      </c>
      <c r="E246" t="inlineStr">
        <is>
          <t>ASKERSUND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27378-2020</t>
        </is>
      </c>
      <c r="B247" s="1" t="n">
        <v>43992</v>
      </c>
      <c r="C247" s="1" t="n">
        <v>45178</v>
      </c>
      <c r="D247" t="inlineStr">
        <is>
          <t>ÖREBRO LÄN</t>
        </is>
      </c>
      <c r="E247" t="inlineStr">
        <is>
          <t>ASKERSUND</t>
        </is>
      </c>
      <c r="G247" t="n">
        <v>38.3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28145-2020</t>
        </is>
      </c>
      <c r="B248" s="1" t="n">
        <v>43997</v>
      </c>
      <c r="C248" s="1" t="n">
        <v>45178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HYPERLINK("https://klasma.github.io/Logging_ASKERSUND/knärot/A 28145-2020.png")</f>
        <v/>
      </c>
      <c r="V248">
        <f>HYPERLINK("https://klasma.github.io/Logging_ASKERSUND/klagomål/A 28145-2020.docx")</f>
        <v/>
      </c>
      <c r="W248">
        <f>HYPERLINK("https://klasma.github.io/Logging_ASKERSUND/klagomålsmail/A 28145-2020.docx")</f>
        <v/>
      </c>
      <c r="X248">
        <f>HYPERLINK("https://klasma.github.io/Logging_ASKERSUND/tillsyn/A 28145-2020.docx")</f>
        <v/>
      </c>
      <c r="Y248">
        <f>HYPERLINK("https://klasma.github.io/Logging_ASKERSUND/tillsynsmail/A 28145-2020.docx")</f>
        <v/>
      </c>
    </row>
    <row r="249" ht="15" customHeight="1">
      <c r="A249" t="inlineStr">
        <is>
          <t>A 29546-2020</t>
        </is>
      </c>
      <c r="B249" s="1" t="n">
        <v>44004</v>
      </c>
      <c r="C249" s="1" t="n">
        <v>45178</v>
      </c>
      <c r="D249" t="inlineStr">
        <is>
          <t>ÖREBRO LÄN</t>
        </is>
      </c>
      <c r="E249" t="inlineStr">
        <is>
          <t>ASKERSUND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29724-2020</t>
        </is>
      </c>
      <c r="B250" s="1" t="n">
        <v>44005</v>
      </c>
      <c r="C250" s="1" t="n">
        <v>45178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29731-2020</t>
        </is>
      </c>
      <c r="B251" s="1" t="n">
        <v>44005</v>
      </c>
      <c r="C251" s="1" t="n">
        <v>45178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29733-2020</t>
        </is>
      </c>
      <c r="B252" s="1" t="n">
        <v>44005</v>
      </c>
      <c r="C252" s="1" t="n">
        <v>45178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30514-2020</t>
        </is>
      </c>
      <c r="B253" s="1" t="n">
        <v>44008</v>
      </c>
      <c r="C253" s="1" t="n">
        <v>45178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31707-2020</t>
        </is>
      </c>
      <c r="B254" s="1" t="n">
        <v>44014</v>
      </c>
      <c r="C254" s="1" t="n">
        <v>45178</v>
      </c>
      <c r="D254" t="inlineStr">
        <is>
          <t>ÖREBRO LÄN</t>
        </is>
      </c>
      <c r="E254" t="inlineStr">
        <is>
          <t>ASKERSUND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32409-2020</t>
        </is>
      </c>
      <c r="B255" s="1" t="n">
        <v>44018</v>
      </c>
      <c r="C255" s="1" t="n">
        <v>45178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32403-2020</t>
        </is>
      </c>
      <c r="B256" s="1" t="n">
        <v>44018</v>
      </c>
      <c r="C256" s="1" t="n">
        <v>45178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34359-2020</t>
        </is>
      </c>
      <c r="B257" s="1" t="n">
        <v>44032</v>
      </c>
      <c r="C257" s="1" t="n">
        <v>45178</v>
      </c>
      <c r="D257" t="inlineStr">
        <is>
          <t>ÖREBRO LÄN</t>
        </is>
      </c>
      <c r="E257" t="inlineStr">
        <is>
          <t>ASKERSUND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34997-2020</t>
        </is>
      </c>
      <c r="B258" s="1" t="n">
        <v>44039</v>
      </c>
      <c r="C258" s="1" t="n">
        <v>45178</v>
      </c>
      <c r="D258" t="inlineStr">
        <is>
          <t>ÖREBRO LÄN</t>
        </is>
      </c>
      <c r="E258" t="inlineStr">
        <is>
          <t>ASKERSUND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35009-2020</t>
        </is>
      </c>
      <c r="B259" s="1" t="n">
        <v>44039</v>
      </c>
      <c r="C259" s="1" t="n">
        <v>45178</v>
      </c>
      <c r="D259" t="inlineStr">
        <is>
          <t>ÖREBRO LÄN</t>
        </is>
      </c>
      <c r="E259" t="inlineStr">
        <is>
          <t>ASKERSUND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35770-2020</t>
        </is>
      </c>
      <c r="B260" s="1" t="n">
        <v>44046</v>
      </c>
      <c r="C260" s="1" t="n">
        <v>45178</v>
      </c>
      <c r="D260" t="inlineStr">
        <is>
          <t>ÖREBRO LÄN</t>
        </is>
      </c>
      <c r="E260" t="inlineStr">
        <is>
          <t>ASKERSUND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37890-2020</t>
        </is>
      </c>
      <c r="B261" s="1" t="n">
        <v>44057</v>
      </c>
      <c r="C261" s="1" t="n">
        <v>45178</v>
      </c>
      <c r="D261" t="inlineStr">
        <is>
          <t>ÖREBRO LÄN</t>
        </is>
      </c>
      <c r="E261" t="inlineStr">
        <is>
          <t>ASKERSUND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37846-2020</t>
        </is>
      </c>
      <c r="B262" s="1" t="n">
        <v>44057</v>
      </c>
      <c r="C262" s="1" t="n">
        <v>45178</v>
      </c>
      <c r="D262" t="inlineStr">
        <is>
          <t>ÖREBRO LÄN</t>
        </is>
      </c>
      <c r="E262" t="inlineStr">
        <is>
          <t>ASKERSUND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38109-2020</t>
        </is>
      </c>
      <c r="B263" s="1" t="n">
        <v>44058</v>
      </c>
      <c r="C263" s="1" t="n">
        <v>45178</v>
      </c>
      <c r="D263" t="inlineStr">
        <is>
          <t>ÖREBRO LÄN</t>
        </is>
      </c>
      <c r="E263" t="inlineStr">
        <is>
          <t>ASKERSUND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38247-2020</t>
        </is>
      </c>
      <c r="B264" s="1" t="n">
        <v>44060</v>
      </c>
      <c r="C264" s="1" t="n">
        <v>45178</v>
      </c>
      <c r="D264" t="inlineStr">
        <is>
          <t>ÖREBRO LÄN</t>
        </is>
      </c>
      <c r="E264" t="inlineStr">
        <is>
          <t>ASKERSUND</t>
        </is>
      </c>
      <c r="F264" t="inlineStr">
        <is>
          <t>Kyrkan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38176-2020</t>
        </is>
      </c>
      <c r="B265" s="1" t="n">
        <v>44060</v>
      </c>
      <c r="C265" s="1" t="n">
        <v>45178</v>
      </c>
      <c r="D265" t="inlineStr">
        <is>
          <t>ÖREBRO LÄN</t>
        </is>
      </c>
      <c r="E265" t="inlineStr">
        <is>
          <t>ASKERSUND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38251-2020</t>
        </is>
      </c>
      <c r="B266" s="1" t="n">
        <v>44060</v>
      </c>
      <c r="C266" s="1" t="n">
        <v>45178</v>
      </c>
      <c r="D266" t="inlineStr">
        <is>
          <t>ÖREBRO LÄN</t>
        </is>
      </c>
      <c r="E266" t="inlineStr">
        <is>
          <t>ASKERSUND</t>
        </is>
      </c>
      <c r="F266" t="inlineStr">
        <is>
          <t>Kyrkan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38184-2020</t>
        </is>
      </c>
      <c r="B267" s="1" t="n">
        <v>44060</v>
      </c>
      <c r="C267" s="1" t="n">
        <v>45178</v>
      </c>
      <c r="D267" t="inlineStr">
        <is>
          <t>ÖREBRO LÄN</t>
        </is>
      </c>
      <c r="E267" t="inlineStr">
        <is>
          <t>ASKERSUND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38922-2020</t>
        </is>
      </c>
      <c r="B268" s="1" t="n">
        <v>44062</v>
      </c>
      <c r="C268" s="1" t="n">
        <v>45178</v>
      </c>
      <c r="D268" t="inlineStr">
        <is>
          <t>ÖREBRO LÄN</t>
        </is>
      </c>
      <c r="E268" t="inlineStr">
        <is>
          <t>ASKERSUND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39926-2020</t>
        </is>
      </c>
      <c r="B269" s="1" t="n">
        <v>44064</v>
      </c>
      <c r="C269" s="1" t="n">
        <v>45178</v>
      </c>
      <c r="D269" t="inlineStr">
        <is>
          <t>ÖREBRO LÄN</t>
        </is>
      </c>
      <c r="E269" t="inlineStr">
        <is>
          <t>ASKERSUND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40883-2020</t>
        </is>
      </c>
      <c r="B270" s="1" t="n">
        <v>44070</v>
      </c>
      <c r="C270" s="1" t="n">
        <v>45178</v>
      </c>
      <c r="D270" t="inlineStr">
        <is>
          <t>ÖREBRO LÄN</t>
        </is>
      </c>
      <c r="E270" t="inlineStr">
        <is>
          <t>ASKERSUND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41248-2020</t>
        </is>
      </c>
      <c r="B271" s="1" t="n">
        <v>44071</v>
      </c>
      <c r="C271" s="1" t="n">
        <v>45178</v>
      </c>
      <c r="D271" t="inlineStr">
        <is>
          <t>ÖREBRO LÄN</t>
        </is>
      </c>
      <c r="E271" t="inlineStr">
        <is>
          <t>ASKERSUND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41996-2020</t>
        </is>
      </c>
      <c r="B272" s="1" t="n">
        <v>44075</v>
      </c>
      <c r="C272" s="1" t="n">
        <v>45178</v>
      </c>
      <c r="D272" t="inlineStr">
        <is>
          <t>ÖREBRO LÄN</t>
        </is>
      </c>
      <c r="E272" t="inlineStr">
        <is>
          <t>ASKERSUND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42001-2020</t>
        </is>
      </c>
      <c r="B273" s="1" t="n">
        <v>44075</v>
      </c>
      <c r="C273" s="1" t="n">
        <v>45178</v>
      </c>
      <c r="D273" t="inlineStr">
        <is>
          <t>ÖREBRO LÄN</t>
        </is>
      </c>
      <c r="E273" t="inlineStr">
        <is>
          <t>ASKERSUND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42646-2020</t>
        </is>
      </c>
      <c r="B274" s="1" t="n">
        <v>44077</v>
      </c>
      <c r="C274" s="1" t="n">
        <v>45178</v>
      </c>
      <c r="D274" t="inlineStr">
        <is>
          <t>ÖREBRO LÄN</t>
        </is>
      </c>
      <c r="E274" t="inlineStr">
        <is>
          <t>ASKERSUND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42642-2020</t>
        </is>
      </c>
      <c r="B275" s="1" t="n">
        <v>44077</v>
      </c>
      <c r="C275" s="1" t="n">
        <v>45178</v>
      </c>
      <c r="D275" t="inlineStr">
        <is>
          <t>ÖREBRO LÄN</t>
        </is>
      </c>
      <c r="E275" t="inlineStr">
        <is>
          <t>ASKERSUND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44340-2020</t>
        </is>
      </c>
      <c r="B276" s="1" t="n">
        <v>44084</v>
      </c>
      <c r="C276" s="1" t="n">
        <v>45178</v>
      </c>
      <c r="D276" t="inlineStr">
        <is>
          <t>ÖREBRO LÄN</t>
        </is>
      </c>
      <c r="E276" t="inlineStr">
        <is>
          <t>ASKERSUND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44336-2020</t>
        </is>
      </c>
      <c r="B277" s="1" t="n">
        <v>44084</v>
      </c>
      <c r="C277" s="1" t="n">
        <v>45178</v>
      </c>
      <c r="D277" t="inlineStr">
        <is>
          <t>ÖREBRO LÄN</t>
        </is>
      </c>
      <c r="E277" t="inlineStr">
        <is>
          <t>ASKERSUND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44299-2020</t>
        </is>
      </c>
      <c r="B278" s="1" t="n">
        <v>44084</v>
      </c>
      <c r="C278" s="1" t="n">
        <v>45178</v>
      </c>
      <c r="D278" t="inlineStr">
        <is>
          <t>ÖREBRO LÄN</t>
        </is>
      </c>
      <c r="E278" t="inlineStr">
        <is>
          <t>ASKERSUND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44332-2020</t>
        </is>
      </c>
      <c r="B279" s="1" t="n">
        <v>44084</v>
      </c>
      <c r="C279" s="1" t="n">
        <v>45178</v>
      </c>
      <c r="D279" t="inlineStr">
        <is>
          <t>ÖREBRO LÄN</t>
        </is>
      </c>
      <c r="E279" t="inlineStr">
        <is>
          <t>ASKERSUND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46001-2020</t>
        </is>
      </c>
      <c r="B280" s="1" t="n">
        <v>44088</v>
      </c>
      <c r="C280" s="1" t="n">
        <v>45178</v>
      </c>
      <c r="D280" t="inlineStr">
        <is>
          <t>ÖREBRO LÄN</t>
        </is>
      </c>
      <c r="E280" t="inlineStr">
        <is>
          <t>ASKERSUND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46012-2020</t>
        </is>
      </c>
      <c r="B281" s="1" t="n">
        <v>44088</v>
      </c>
      <c r="C281" s="1" t="n">
        <v>45178</v>
      </c>
      <c r="D281" t="inlineStr">
        <is>
          <t>ÖREBRO LÄN</t>
        </is>
      </c>
      <c r="E281" t="inlineStr">
        <is>
          <t>ASKERSUND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46259-2020</t>
        </is>
      </c>
      <c r="B282" s="1" t="n">
        <v>44092</v>
      </c>
      <c r="C282" s="1" t="n">
        <v>45178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46649-2020</t>
        </is>
      </c>
      <c r="B283" s="1" t="n">
        <v>44095</v>
      </c>
      <c r="C283" s="1" t="n">
        <v>45178</v>
      </c>
      <c r="D283" t="inlineStr">
        <is>
          <t>ÖREBRO LÄN</t>
        </is>
      </c>
      <c r="E283" t="inlineStr">
        <is>
          <t>ASKERSUND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47239-2020</t>
        </is>
      </c>
      <c r="B284" s="1" t="n">
        <v>44097</v>
      </c>
      <c r="C284" s="1" t="n">
        <v>45178</v>
      </c>
      <c r="D284" t="inlineStr">
        <is>
          <t>ÖREBRO LÄN</t>
        </is>
      </c>
      <c r="E284" t="inlineStr">
        <is>
          <t>ASKERSUND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47224-2020</t>
        </is>
      </c>
      <c r="B285" s="1" t="n">
        <v>44097</v>
      </c>
      <c r="C285" s="1" t="n">
        <v>45178</v>
      </c>
      <c r="D285" t="inlineStr">
        <is>
          <t>ÖREBRO LÄN</t>
        </is>
      </c>
      <c r="E285" t="inlineStr">
        <is>
          <t>ASKERSUND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48317-2020</t>
        </is>
      </c>
      <c r="B286" s="1" t="n">
        <v>44102</v>
      </c>
      <c r="C286" s="1" t="n">
        <v>45178</v>
      </c>
      <c r="D286" t="inlineStr">
        <is>
          <t>ÖREBRO LÄN</t>
        </is>
      </c>
      <c r="E286" t="inlineStr">
        <is>
          <t>ASKERSUND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48352-2020</t>
        </is>
      </c>
      <c r="B287" s="1" t="n">
        <v>44102</v>
      </c>
      <c r="C287" s="1" t="n">
        <v>45178</v>
      </c>
      <c r="D287" t="inlineStr">
        <is>
          <t>ÖREBRO LÄN</t>
        </is>
      </c>
      <c r="E287" t="inlineStr">
        <is>
          <t>ASKERSUND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50494-2020</t>
        </is>
      </c>
      <c r="B288" s="1" t="n">
        <v>44104</v>
      </c>
      <c r="C288" s="1" t="n">
        <v>45178</v>
      </c>
      <c r="D288" t="inlineStr">
        <is>
          <t>ÖREBRO LÄN</t>
        </is>
      </c>
      <c r="E288" t="inlineStr">
        <is>
          <t>ASKERSUND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49281-2020</t>
        </is>
      </c>
      <c r="B289" s="1" t="n">
        <v>44105</v>
      </c>
      <c r="C289" s="1" t="n">
        <v>45178</v>
      </c>
      <c r="D289" t="inlineStr">
        <is>
          <t>ÖREBRO LÄN</t>
        </is>
      </c>
      <c r="E289" t="inlineStr">
        <is>
          <t>ASKERSUND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51521-2020</t>
        </is>
      </c>
      <c r="B290" s="1" t="n">
        <v>44113</v>
      </c>
      <c r="C290" s="1" t="n">
        <v>45178</v>
      </c>
      <c r="D290" t="inlineStr">
        <is>
          <t>ÖREBRO LÄN</t>
        </is>
      </c>
      <c r="E290" t="inlineStr">
        <is>
          <t>ASKERSUND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52612-2020</t>
        </is>
      </c>
      <c r="B291" s="1" t="n">
        <v>44118</v>
      </c>
      <c r="C291" s="1" t="n">
        <v>45178</v>
      </c>
      <c r="D291" t="inlineStr">
        <is>
          <t>ÖREBRO LÄN</t>
        </is>
      </c>
      <c r="E291" t="inlineStr">
        <is>
          <t>ASKERSUND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53184-2020</t>
        </is>
      </c>
      <c r="B292" s="1" t="n">
        <v>44120</v>
      </c>
      <c r="C292" s="1" t="n">
        <v>45178</v>
      </c>
      <c r="D292" t="inlineStr">
        <is>
          <t>ÖREBRO LÄN</t>
        </is>
      </c>
      <c r="E292" t="inlineStr">
        <is>
          <t>ASKERSUND</t>
        </is>
      </c>
      <c r="G292" t="n">
        <v>5.6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53185-2020</t>
        </is>
      </c>
      <c r="B293" s="1" t="n">
        <v>44120</v>
      </c>
      <c r="C293" s="1" t="n">
        <v>45178</v>
      </c>
      <c r="D293" t="inlineStr">
        <is>
          <t>ÖREBRO LÄN</t>
        </is>
      </c>
      <c r="E293" t="inlineStr">
        <is>
          <t>ASKERSUND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54069-2020</t>
        </is>
      </c>
      <c r="B294" s="1" t="n">
        <v>44125</v>
      </c>
      <c r="C294" s="1" t="n">
        <v>45178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54647-2020</t>
        </is>
      </c>
      <c r="B295" s="1" t="n">
        <v>44127</v>
      </c>
      <c r="C295" s="1" t="n">
        <v>45178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55733-2020</t>
        </is>
      </c>
      <c r="B296" s="1" t="n">
        <v>44132</v>
      </c>
      <c r="C296" s="1" t="n">
        <v>45178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56389-2020</t>
        </is>
      </c>
      <c r="B297" s="1" t="n">
        <v>44136</v>
      </c>
      <c r="C297" s="1" t="n">
        <v>45178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57351-2020</t>
        </is>
      </c>
      <c r="B298" s="1" t="n">
        <v>44139</v>
      </c>
      <c r="C298" s="1" t="n">
        <v>45178</v>
      </c>
      <c r="D298" t="inlineStr">
        <is>
          <t>ÖREBRO LÄN</t>
        </is>
      </c>
      <c r="E298" t="inlineStr">
        <is>
          <t>ASKERSUND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57350-2020</t>
        </is>
      </c>
      <c r="B299" s="1" t="n">
        <v>44139</v>
      </c>
      <c r="C299" s="1" t="n">
        <v>45178</v>
      </c>
      <c r="D299" t="inlineStr">
        <is>
          <t>ÖREBRO LÄN</t>
        </is>
      </c>
      <c r="E299" t="inlineStr">
        <is>
          <t>ASKERSUND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57221-2020</t>
        </is>
      </c>
      <c r="B300" s="1" t="n">
        <v>44139</v>
      </c>
      <c r="C300" s="1" t="n">
        <v>45178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58541-2020</t>
        </is>
      </c>
      <c r="B301" s="1" t="n">
        <v>44145</v>
      </c>
      <c r="C301" s="1" t="n">
        <v>45178</v>
      </c>
      <c r="D301" t="inlineStr">
        <is>
          <t>ÖREBRO LÄN</t>
        </is>
      </c>
      <c r="E301" t="inlineStr">
        <is>
          <t>ASKERSUND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59874-2020</t>
        </is>
      </c>
      <c r="B302" s="1" t="n">
        <v>44151</v>
      </c>
      <c r="C302" s="1" t="n">
        <v>45178</v>
      </c>
      <c r="D302" t="inlineStr">
        <is>
          <t>ÖREBRO LÄN</t>
        </is>
      </c>
      <c r="E302" t="inlineStr">
        <is>
          <t>ASKERSUND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59986-2020</t>
        </is>
      </c>
      <c r="B303" s="1" t="n">
        <v>44151</v>
      </c>
      <c r="C303" s="1" t="n">
        <v>45178</v>
      </c>
      <c r="D303" t="inlineStr">
        <is>
          <t>ÖREBRO LÄN</t>
        </is>
      </c>
      <c r="E303" t="inlineStr">
        <is>
          <t>ASKERSUND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59717-2020</t>
        </is>
      </c>
      <c r="B304" s="1" t="n">
        <v>44151</v>
      </c>
      <c r="C304" s="1" t="n">
        <v>45178</v>
      </c>
      <c r="D304" t="inlineStr">
        <is>
          <t>ÖREBRO LÄN</t>
        </is>
      </c>
      <c r="E304" t="inlineStr">
        <is>
          <t>ASKERSUND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59889-2020</t>
        </is>
      </c>
      <c r="B305" s="1" t="n">
        <v>44151</v>
      </c>
      <c r="C305" s="1" t="n">
        <v>45178</v>
      </c>
      <c r="D305" t="inlineStr">
        <is>
          <t>ÖREBRO LÄN</t>
        </is>
      </c>
      <c r="E305" t="inlineStr">
        <is>
          <t>ASKERSUND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60557-2020</t>
        </is>
      </c>
      <c r="B306" s="1" t="n">
        <v>44153</v>
      </c>
      <c r="C306" s="1" t="n">
        <v>45178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60537-2020</t>
        </is>
      </c>
      <c r="B307" s="1" t="n">
        <v>44153</v>
      </c>
      <c r="C307" s="1" t="n">
        <v>45178</v>
      </c>
      <c r="D307" t="inlineStr">
        <is>
          <t>ÖREBRO LÄN</t>
        </is>
      </c>
      <c r="E307" t="inlineStr">
        <is>
          <t>ASKERSUND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45178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45178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45178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45178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45178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45178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45178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45178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45178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45178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45178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45178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45178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45178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45178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45178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45178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45178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45178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45178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45178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45178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45178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45178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45178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45178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45178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45178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45178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45178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45178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45178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45178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45178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45178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45178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45178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45178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45178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45178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45178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45178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45178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45178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45178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45178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45178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45178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45178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45178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45178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45178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45178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45178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45178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45178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45178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45178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45178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45178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45178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45178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45178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45178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45178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45178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45178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45178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45178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45178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45178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45178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45178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45178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45178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45178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45178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45178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45178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45178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45178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45178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45178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45178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45178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45178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45178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45178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45178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45178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45178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45178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45178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45178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45178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45178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45178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45178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45178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45178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45178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45178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45178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45178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45178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45178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45178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45178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45178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45178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45178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45178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45178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45178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45178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45178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45178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45178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45178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45178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45178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45178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45178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45178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45178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45178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45178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45178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45178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45178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45178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45178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45178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45178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45178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45178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45178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45178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45178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45178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45178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45178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45178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45178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45178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45178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45178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45178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45178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45178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45178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45178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45178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45178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45178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45178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45178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45178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45178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45178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45178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45178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45178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45178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45178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45178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45178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45178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45178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45178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45178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45178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45178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45178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45178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45178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45178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45178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45178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45178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45178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45178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45178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45178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45178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45178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45178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45178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45178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45178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45178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45178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45178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45178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45178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45178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45178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45178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45178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45178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45178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45178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45178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45178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45178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45178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45178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45178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45178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45178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45178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45178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45178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45178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45178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45178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45178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45178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45178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45178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45178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45178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45178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45178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45178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45178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45178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45178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45178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45178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45178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45178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45178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45178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45178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45178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45178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45178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45178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45178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45178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45178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45178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45178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45178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45178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45178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45178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45178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45178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45178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45178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45178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45178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45178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45178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45178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45178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45178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45178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45178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45178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45178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45178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45178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45178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45178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45178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>
      <c r="A576" t="inlineStr">
        <is>
          <t>A 38572-2023</t>
        </is>
      </c>
      <c r="B576" s="1" t="n">
        <v>45162</v>
      </c>
      <c r="C576" s="1" t="n">
        <v>45178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2023-09-09T05:27:37Z</dcterms:created>
  <dcterms:modified xmlns:dcterms="http://purl.org/dc/terms/" xmlns:xsi="http://www.w3.org/2001/XMLSchema-instance" xsi:type="dcterms:W3CDTF">2023-09-09T05:27:37Z</dcterms:modified>
</cp:coreProperties>
</file>