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45172</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45172</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45172</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45172</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45172</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45172</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45172</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45172</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45172</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45172</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45172</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45172</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45172</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45172</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45172</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45172</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45172</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45172</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45172</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45172</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45172</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45172</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45172</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45172</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45172</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45172</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45172</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45172</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45172</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45172</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45172</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45172</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45172</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45172</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20874-2023</t>
        </is>
      </c>
      <c r="B36" s="1" t="n">
        <v>45058</v>
      </c>
      <c r="C36" s="1" t="n">
        <v>45172</v>
      </c>
      <c r="D36" t="inlineStr">
        <is>
          <t>JÄMTLANDS LÄN</t>
        </is>
      </c>
      <c r="E36" t="inlineStr">
        <is>
          <t>BERG</t>
        </is>
      </c>
      <c r="F36" t="inlineStr">
        <is>
          <t>SCA</t>
        </is>
      </c>
      <c r="G36" t="n">
        <v>2.6</v>
      </c>
      <c r="H36" t="n">
        <v>0</v>
      </c>
      <c r="I36" t="n">
        <v>1</v>
      </c>
      <c r="J36" t="n">
        <v>3</v>
      </c>
      <c r="K36" t="n">
        <v>0</v>
      </c>
      <c r="L36" t="n">
        <v>0</v>
      </c>
      <c r="M36" t="n">
        <v>0</v>
      </c>
      <c r="N36" t="n">
        <v>0</v>
      </c>
      <c r="O36" t="n">
        <v>3</v>
      </c>
      <c r="P36" t="n">
        <v>0</v>
      </c>
      <c r="Q36" t="n">
        <v>4</v>
      </c>
      <c r="R36" s="2" t="inlineStr">
        <is>
          <t>Kolflarnlav
Mörk kolflarnlav
Vedskivlav
Skinnlav</t>
        </is>
      </c>
      <c r="S36">
        <f>HYPERLINK("https://klasma.github.io/Logging_BERG/artfynd/A 20874-2023.xlsx")</f>
        <v/>
      </c>
      <c r="T36">
        <f>HYPERLINK("https://klasma.github.io/Logging_BERG/kartor/A 20874-2023.png")</f>
        <v/>
      </c>
      <c r="V36">
        <f>HYPERLINK("https://klasma.github.io/Logging_BERG/klagomål/A 20874-2023.docx")</f>
        <v/>
      </c>
      <c r="W36">
        <f>HYPERLINK("https://klasma.github.io/Logging_BERG/klagomålsmail/A 20874-2023.docx")</f>
        <v/>
      </c>
      <c r="X36">
        <f>HYPERLINK("https://klasma.github.io/Logging_BERG/tillsyn/A 20874-2023.docx")</f>
        <v/>
      </c>
      <c r="Y36">
        <f>HYPERLINK("https://klasma.github.io/Logging_BERG/tillsynsmail/A 20874-2023.docx")</f>
        <v/>
      </c>
    </row>
    <row r="37" ht="15" customHeight="1">
      <c r="A37" t="inlineStr">
        <is>
          <t>A 23951-2023</t>
        </is>
      </c>
      <c r="B37" s="1" t="n">
        <v>45078</v>
      </c>
      <c r="C37" s="1" t="n">
        <v>45172</v>
      </c>
      <c r="D37" t="inlineStr">
        <is>
          <t>JÄMTLANDS LÄN</t>
        </is>
      </c>
      <c r="E37" t="inlineStr">
        <is>
          <t>BERG</t>
        </is>
      </c>
      <c r="G37" t="n">
        <v>16.4</v>
      </c>
      <c r="H37" t="n">
        <v>1</v>
      </c>
      <c r="I37" t="n">
        <v>1</v>
      </c>
      <c r="J37" t="n">
        <v>2</v>
      </c>
      <c r="K37" t="n">
        <v>1</v>
      </c>
      <c r="L37" t="n">
        <v>0</v>
      </c>
      <c r="M37" t="n">
        <v>0</v>
      </c>
      <c r="N37" t="n">
        <v>0</v>
      </c>
      <c r="O37" t="n">
        <v>3</v>
      </c>
      <c r="P37" t="n">
        <v>1</v>
      </c>
      <c r="Q37" t="n">
        <v>4</v>
      </c>
      <c r="R37" s="2" t="inlineStr">
        <is>
          <t>Doftticka
Kolflarnlav
Lunglav
Stuplav</t>
        </is>
      </c>
      <c r="S37">
        <f>HYPERLINK("https://klasma.github.io/Logging_BERG/artfynd/A 23951-2023.xlsx")</f>
        <v/>
      </c>
      <c r="T37">
        <f>HYPERLINK("https://klasma.github.io/Logging_BERG/kartor/A 23951-2023.png")</f>
        <v/>
      </c>
      <c r="V37">
        <f>HYPERLINK("https://klasma.github.io/Logging_BERG/klagomål/A 23951-2023.docx")</f>
        <v/>
      </c>
      <c r="W37">
        <f>HYPERLINK("https://klasma.github.io/Logging_BERG/klagomålsmail/A 23951-2023.docx")</f>
        <v/>
      </c>
      <c r="X37">
        <f>HYPERLINK("https://klasma.github.io/Logging_BERG/tillsyn/A 23951-2023.docx")</f>
        <v/>
      </c>
      <c r="Y37">
        <f>HYPERLINK("https://klasma.github.io/Logging_BERG/tillsynsmail/A 23951-2023.docx")</f>
        <v/>
      </c>
    </row>
    <row r="38" ht="15" customHeight="1">
      <c r="A38" t="inlineStr">
        <is>
          <t>A 52190-2020</t>
        </is>
      </c>
      <c r="B38" s="1" t="n">
        <v>44111</v>
      </c>
      <c r="C38" s="1" t="n">
        <v>45172</v>
      </c>
      <c r="D38" t="inlineStr">
        <is>
          <t>JÄMTLANDS LÄN</t>
        </is>
      </c>
      <c r="E38" t="inlineStr">
        <is>
          <t>BERG</t>
        </is>
      </c>
      <c r="G38" t="n">
        <v>23.3</v>
      </c>
      <c r="H38" t="n">
        <v>0</v>
      </c>
      <c r="I38" t="n">
        <v>1</v>
      </c>
      <c r="J38" t="n">
        <v>2</v>
      </c>
      <c r="K38" t="n">
        <v>0</v>
      </c>
      <c r="L38" t="n">
        <v>0</v>
      </c>
      <c r="M38" t="n">
        <v>0</v>
      </c>
      <c r="N38" t="n">
        <v>0</v>
      </c>
      <c r="O38" t="n">
        <v>2</v>
      </c>
      <c r="P38" t="n">
        <v>0</v>
      </c>
      <c r="Q38" t="n">
        <v>3</v>
      </c>
      <c r="R38" s="2" t="inlineStr">
        <is>
          <t>Garnlav
Granticka
Ögonpyrola</t>
        </is>
      </c>
      <c r="S38">
        <f>HYPERLINK("https://klasma.github.io/Logging_BERG/artfynd/A 52190-2020.xlsx")</f>
        <v/>
      </c>
      <c r="T38">
        <f>HYPERLINK("https://klasma.github.io/Logging_BERG/kartor/A 52190-2020.png")</f>
        <v/>
      </c>
      <c r="V38">
        <f>HYPERLINK("https://klasma.github.io/Logging_BERG/klagomål/A 52190-2020.docx")</f>
        <v/>
      </c>
      <c r="W38">
        <f>HYPERLINK("https://klasma.github.io/Logging_BERG/klagomålsmail/A 52190-2020.docx")</f>
        <v/>
      </c>
      <c r="X38">
        <f>HYPERLINK("https://klasma.github.io/Logging_BERG/tillsyn/A 52190-2020.docx")</f>
        <v/>
      </c>
      <c r="Y38">
        <f>HYPERLINK("https://klasma.github.io/Logging_BERG/tillsynsmail/A 52190-2020.docx")</f>
        <v/>
      </c>
    </row>
    <row r="39" ht="15" customHeight="1">
      <c r="A39" t="inlineStr">
        <is>
          <t>A 14599-2021</t>
        </is>
      </c>
      <c r="B39" s="1" t="n">
        <v>44279</v>
      </c>
      <c r="C39" s="1" t="n">
        <v>45172</v>
      </c>
      <c r="D39" t="inlineStr">
        <is>
          <t>JÄMTLANDS LÄN</t>
        </is>
      </c>
      <c r="E39" t="inlineStr">
        <is>
          <t>BERG</t>
        </is>
      </c>
      <c r="G39" t="n">
        <v>25.7</v>
      </c>
      <c r="H39" t="n">
        <v>1</v>
      </c>
      <c r="I39" t="n">
        <v>0</v>
      </c>
      <c r="J39" t="n">
        <v>3</v>
      </c>
      <c r="K39" t="n">
        <v>0</v>
      </c>
      <c r="L39" t="n">
        <v>0</v>
      </c>
      <c r="M39" t="n">
        <v>0</v>
      </c>
      <c r="N39" t="n">
        <v>0</v>
      </c>
      <c r="O39" t="n">
        <v>3</v>
      </c>
      <c r="P39" t="n">
        <v>0</v>
      </c>
      <c r="Q39" t="n">
        <v>3</v>
      </c>
      <c r="R39" s="2" t="inlineStr">
        <is>
          <t>Garnlav
Harticka
Tretåig hackspett</t>
        </is>
      </c>
      <c r="S39">
        <f>HYPERLINK("https://klasma.github.io/Logging_BERG/artfynd/A 14599-2021.xlsx")</f>
        <v/>
      </c>
      <c r="T39">
        <f>HYPERLINK("https://klasma.github.io/Logging_BERG/kartor/A 14599-2021.png")</f>
        <v/>
      </c>
      <c r="V39">
        <f>HYPERLINK("https://klasma.github.io/Logging_BERG/klagomål/A 14599-2021.docx")</f>
        <v/>
      </c>
      <c r="W39">
        <f>HYPERLINK("https://klasma.github.io/Logging_BERG/klagomålsmail/A 14599-2021.docx")</f>
        <v/>
      </c>
      <c r="X39">
        <f>HYPERLINK("https://klasma.github.io/Logging_BERG/tillsyn/A 14599-2021.docx")</f>
        <v/>
      </c>
      <c r="Y39">
        <f>HYPERLINK("https://klasma.github.io/Logging_BERG/tillsynsmail/A 14599-2021.docx")</f>
        <v/>
      </c>
    </row>
    <row r="40" ht="15" customHeight="1">
      <c r="A40" t="inlineStr">
        <is>
          <t>A 16830-2021</t>
        </is>
      </c>
      <c r="B40" s="1" t="n">
        <v>44293</v>
      </c>
      <c r="C40" s="1" t="n">
        <v>45172</v>
      </c>
      <c r="D40" t="inlineStr">
        <is>
          <t>JÄMTLANDS LÄN</t>
        </is>
      </c>
      <c r="E40" t="inlineStr">
        <is>
          <t>BERG</t>
        </is>
      </c>
      <c r="G40" t="n">
        <v>2</v>
      </c>
      <c r="H40" t="n">
        <v>0</v>
      </c>
      <c r="I40" t="n">
        <v>0</v>
      </c>
      <c r="J40" t="n">
        <v>3</v>
      </c>
      <c r="K40" t="n">
        <v>0</v>
      </c>
      <c r="L40" t="n">
        <v>0</v>
      </c>
      <c r="M40" t="n">
        <v>0</v>
      </c>
      <c r="N40" t="n">
        <v>0</v>
      </c>
      <c r="O40" t="n">
        <v>3</v>
      </c>
      <c r="P40" t="n">
        <v>0</v>
      </c>
      <c r="Q40" t="n">
        <v>3</v>
      </c>
      <c r="R40" s="2" t="inlineStr">
        <is>
          <t>Garnlav
Granticka
Vitgrynig nållav</t>
        </is>
      </c>
      <c r="S40">
        <f>HYPERLINK("https://klasma.github.io/Logging_BERG/artfynd/A 16830-2021.xlsx")</f>
        <v/>
      </c>
      <c r="T40">
        <f>HYPERLINK("https://klasma.github.io/Logging_BERG/kartor/A 16830-2021.png")</f>
        <v/>
      </c>
      <c r="V40">
        <f>HYPERLINK("https://klasma.github.io/Logging_BERG/klagomål/A 16830-2021.docx")</f>
        <v/>
      </c>
      <c r="W40">
        <f>HYPERLINK("https://klasma.github.io/Logging_BERG/klagomålsmail/A 16830-2021.docx")</f>
        <v/>
      </c>
      <c r="X40">
        <f>HYPERLINK("https://klasma.github.io/Logging_BERG/tillsyn/A 16830-2021.docx")</f>
        <v/>
      </c>
      <c r="Y40">
        <f>HYPERLINK("https://klasma.github.io/Logging_BERG/tillsynsmail/A 16830-2021.docx")</f>
        <v/>
      </c>
    </row>
    <row r="41" ht="15" customHeight="1">
      <c r="A41" t="inlineStr">
        <is>
          <t>A 68433-2021</t>
        </is>
      </c>
      <c r="B41" s="1" t="n">
        <v>44529</v>
      </c>
      <c r="C41" s="1" t="n">
        <v>45172</v>
      </c>
      <c r="D41" t="inlineStr">
        <is>
          <t>JÄMTLANDS LÄN</t>
        </is>
      </c>
      <c r="E41" t="inlineStr">
        <is>
          <t>BERG</t>
        </is>
      </c>
      <c r="G41" t="n">
        <v>17.9</v>
      </c>
      <c r="H41" t="n">
        <v>0</v>
      </c>
      <c r="I41" t="n">
        <v>0</v>
      </c>
      <c r="J41" t="n">
        <v>3</v>
      </c>
      <c r="K41" t="n">
        <v>0</v>
      </c>
      <c r="L41" t="n">
        <v>0</v>
      </c>
      <c r="M41" t="n">
        <v>0</v>
      </c>
      <c r="N41" t="n">
        <v>0</v>
      </c>
      <c r="O41" t="n">
        <v>3</v>
      </c>
      <c r="P41" t="n">
        <v>0</v>
      </c>
      <c r="Q41" t="n">
        <v>3</v>
      </c>
      <c r="R41" s="2" t="inlineStr">
        <is>
          <t>Doftskinn
Vaddporing
Vedskivlav</t>
        </is>
      </c>
      <c r="S41">
        <f>HYPERLINK("https://klasma.github.io/Logging_BERG/artfynd/A 68433-2021.xlsx")</f>
        <v/>
      </c>
      <c r="T41">
        <f>HYPERLINK("https://klasma.github.io/Logging_BERG/kartor/A 68433-2021.png")</f>
        <v/>
      </c>
      <c r="V41">
        <f>HYPERLINK("https://klasma.github.io/Logging_BERG/klagomål/A 68433-2021.docx")</f>
        <v/>
      </c>
      <c r="W41">
        <f>HYPERLINK("https://klasma.github.io/Logging_BERG/klagomålsmail/A 68433-2021.docx")</f>
        <v/>
      </c>
      <c r="X41">
        <f>HYPERLINK("https://klasma.github.io/Logging_BERG/tillsyn/A 68433-2021.docx")</f>
        <v/>
      </c>
      <c r="Y41">
        <f>HYPERLINK("https://klasma.github.io/Logging_BERG/tillsynsmail/A 68433-2021.docx")</f>
        <v/>
      </c>
    </row>
    <row r="42" ht="15" customHeight="1">
      <c r="A42" t="inlineStr">
        <is>
          <t>A 65834-2018</t>
        </is>
      </c>
      <c r="B42" s="1" t="n">
        <v>43433</v>
      </c>
      <c r="C42" s="1" t="n">
        <v>45172</v>
      </c>
      <c r="D42" t="inlineStr">
        <is>
          <t>JÄMTLANDS LÄN</t>
        </is>
      </c>
      <c r="E42" t="inlineStr">
        <is>
          <t>BERG</t>
        </is>
      </c>
      <c r="F42" t="inlineStr">
        <is>
          <t>SCA</t>
        </is>
      </c>
      <c r="G42" t="n">
        <v>2.8</v>
      </c>
      <c r="H42" t="n">
        <v>0</v>
      </c>
      <c r="I42" t="n">
        <v>0</v>
      </c>
      <c r="J42" t="n">
        <v>2</v>
      </c>
      <c r="K42" t="n">
        <v>0</v>
      </c>
      <c r="L42" t="n">
        <v>0</v>
      </c>
      <c r="M42" t="n">
        <v>0</v>
      </c>
      <c r="N42" t="n">
        <v>0</v>
      </c>
      <c r="O42" t="n">
        <v>2</v>
      </c>
      <c r="P42" t="n">
        <v>0</v>
      </c>
      <c r="Q42" t="n">
        <v>2</v>
      </c>
      <c r="R42" s="2" t="inlineStr">
        <is>
          <t>Garnlav
Lunglav</t>
        </is>
      </c>
      <c r="S42">
        <f>HYPERLINK("https://klasma.github.io/Logging_BERG/artfynd/A 65834-2018.xlsx")</f>
        <v/>
      </c>
      <c r="T42">
        <f>HYPERLINK("https://klasma.github.io/Logging_BERG/kartor/A 65834-2018.png")</f>
        <v/>
      </c>
      <c r="V42">
        <f>HYPERLINK("https://klasma.github.io/Logging_BERG/klagomål/A 65834-2018.docx")</f>
        <v/>
      </c>
      <c r="W42">
        <f>HYPERLINK("https://klasma.github.io/Logging_BERG/klagomålsmail/A 65834-2018.docx")</f>
        <v/>
      </c>
      <c r="X42">
        <f>HYPERLINK("https://klasma.github.io/Logging_BERG/tillsyn/A 65834-2018.docx")</f>
        <v/>
      </c>
      <c r="Y42">
        <f>HYPERLINK("https://klasma.github.io/Logging_BERG/tillsynsmail/A 65834-2018.docx")</f>
        <v/>
      </c>
    </row>
    <row r="43" ht="15" customHeight="1">
      <c r="A43" t="inlineStr">
        <is>
          <t>A 26194-2019</t>
        </is>
      </c>
      <c r="B43" s="1" t="n">
        <v>43609</v>
      </c>
      <c r="C43" s="1" t="n">
        <v>45172</v>
      </c>
      <c r="D43" t="inlineStr">
        <is>
          <t>JÄMTLANDS LÄN</t>
        </is>
      </c>
      <c r="E43" t="inlineStr">
        <is>
          <t>BERG</t>
        </is>
      </c>
      <c r="G43" t="n">
        <v>11</v>
      </c>
      <c r="H43" t="n">
        <v>0</v>
      </c>
      <c r="I43" t="n">
        <v>0</v>
      </c>
      <c r="J43" t="n">
        <v>2</v>
      </c>
      <c r="K43" t="n">
        <v>0</v>
      </c>
      <c r="L43" t="n">
        <v>0</v>
      </c>
      <c r="M43" t="n">
        <v>0</v>
      </c>
      <c r="N43" t="n">
        <v>0</v>
      </c>
      <c r="O43" t="n">
        <v>2</v>
      </c>
      <c r="P43" t="n">
        <v>0</v>
      </c>
      <c r="Q43" t="n">
        <v>2</v>
      </c>
      <c r="R43" s="2" t="inlineStr">
        <is>
          <t>Vedflamlav
Vedskivlav</t>
        </is>
      </c>
      <c r="S43">
        <f>HYPERLINK("https://klasma.github.io/Logging_BERG/artfynd/A 26194-2019.xlsx")</f>
        <v/>
      </c>
      <c r="T43">
        <f>HYPERLINK("https://klasma.github.io/Logging_BERG/kartor/A 26194-2019.png")</f>
        <v/>
      </c>
      <c r="V43">
        <f>HYPERLINK("https://klasma.github.io/Logging_BERG/klagomål/A 26194-2019.docx")</f>
        <v/>
      </c>
      <c r="W43">
        <f>HYPERLINK("https://klasma.github.io/Logging_BERG/klagomålsmail/A 26194-2019.docx")</f>
        <v/>
      </c>
      <c r="X43">
        <f>HYPERLINK("https://klasma.github.io/Logging_BERG/tillsyn/A 26194-2019.docx")</f>
        <v/>
      </c>
      <c r="Y43">
        <f>HYPERLINK("https://klasma.github.io/Logging_BERG/tillsynsmail/A 26194-2019.docx")</f>
        <v/>
      </c>
    </row>
    <row r="44" ht="15" customHeight="1">
      <c r="A44" t="inlineStr">
        <is>
          <t>A 24421-2020</t>
        </is>
      </c>
      <c r="B44" s="1" t="n">
        <v>43976</v>
      </c>
      <c r="C44" s="1" t="n">
        <v>45172</v>
      </c>
      <c r="D44" t="inlineStr">
        <is>
          <t>JÄMTLANDS LÄN</t>
        </is>
      </c>
      <c r="E44" t="inlineStr">
        <is>
          <t>BERG</t>
        </is>
      </c>
      <c r="F44" t="inlineStr">
        <is>
          <t>SCA</t>
        </is>
      </c>
      <c r="G44" t="n">
        <v>15.8</v>
      </c>
      <c r="H44" t="n">
        <v>0</v>
      </c>
      <c r="I44" t="n">
        <v>0</v>
      </c>
      <c r="J44" t="n">
        <v>2</v>
      </c>
      <c r="K44" t="n">
        <v>0</v>
      </c>
      <c r="L44" t="n">
        <v>0</v>
      </c>
      <c r="M44" t="n">
        <v>0</v>
      </c>
      <c r="N44" t="n">
        <v>0</v>
      </c>
      <c r="O44" t="n">
        <v>2</v>
      </c>
      <c r="P44" t="n">
        <v>0</v>
      </c>
      <c r="Q44" t="n">
        <v>2</v>
      </c>
      <c r="R44" s="2" t="inlineStr">
        <is>
          <t>Blanksvart spiklav
Vedflamlav</t>
        </is>
      </c>
      <c r="S44">
        <f>HYPERLINK("https://klasma.github.io/Logging_BERG/artfynd/A 24421-2020.xlsx")</f>
        <v/>
      </c>
      <c r="T44">
        <f>HYPERLINK("https://klasma.github.io/Logging_BERG/kartor/A 24421-2020.png")</f>
        <v/>
      </c>
      <c r="V44">
        <f>HYPERLINK("https://klasma.github.io/Logging_BERG/klagomål/A 24421-2020.docx")</f>
        <v/>
      </c>
      <c r="W44">
        <f>HYPERLINK("https://klasma.github.io/Logging_BERG/klagomålsmail/A 24421-2020.docx")</f>
        <v/>
      </c>
      <c r="X44">
        <f>HYPERLINK("https://klasma.github.io/Logging_BERG/tillsyn/A 24421-2020.docx")</f>
        <v/>
      </c>
      <c r="Y44">
        <f>HYPERLINK("https://klasma.github.io/Logging_BERG/tillsynsmail/A 24421-2020.docx")</f>
        <v/>
      </c>
    </row>
    <row r="45" ht="15" customHeight="1">
      <c r="A45" t="inlineStr">
        <is>
          <t>A 32743-2020</t>
        </is>
      </c>
      <c r="B45" s="1" t="n">
        <v>44019</v>
      </c>
      <c r="C45" s="1" t="n">
        <v>45172</v>
      </c>
      <c r="D45" t="inlineStr">
        <is>
          <t>JÄMTLANDS LÄN</t>
        </is>
      </c>
      <c r="E45" t="inlineStr">
        <is>
          <t>BERG</t>
        </is>
      </c>
      <c r="F45" t="inlineStr">
        <is>
          <t>SCA</t>
        </is>
      </c>
      <c r="G45" t="n">
        <v>2.1</v>
      </c>
      <c r="H45" t="n">
        <v>0</v>
      </c>
      <c r="I45" t="n">
        <v>1</v>
      </c>
      <c r="J45" t="n">
        <v>1</v>
      </c>
      <c r="K45" t="n">
        <v>0</v>
      </c>
      <c r="L45" t="n">
        <v>0</v>
      </c>
      <c r="M45" t="n">
        <v>0</v>
      </c>
      <c r="N45" t="n">
        <v>0</v>
      </c>
      <c r="O45" t="n">
        <v>1</v>
      </c>
      <c r="P45" t="n">
        <v>0</v>
      </c>
      <c r="Q45" t="n">
        <v>2</v>
      </c>
      <c r="R45" s="2" t="inlineStr">
        <is>
          <t>Skrovellav
Barkkornlav</t>
        </is>
      </c>
      <c r="S45">
        <f>HYPERLINK("https://klasma.github.io/Logging_BERG/artfynd/A 32743-2020.xlsx")</f>
        <v/>
      </c>
      <c r="T45">
        <f>HYPERLINK("https://klasma.github.io/Logging_BERG/kartor/A 32743-2020.png")</f>
        <v/>
      </c>
      <c r="V45">
        <f>HYPERLINK("https://klasma.github.io/Logging_BERG/klagomål/A 32743-2020.docx")</f>
        <v/>
      </c>
      <c r="W45">
        <f>HYPERLINK("https://klasma.github.io/Logging_BERG/klagomålsmail/A 32743-2020.docx")</f>
        <v/>
      </c>
      <c r="X45">
        <f>HYPERLINK("https://klasma.github.io/Logging_BERG/tillsyn/A 32743-2020.docx")</f>
        <v/>
      </c>
      <c r="Y45">
        <f>HYPERLINK("https://klasma.github.io/Logging_BERG/tillsynsmail/A 32743-2020.docx")</f>
        <v/>
      </c>
    </row>
    <row r="46" ht="15" customHeight="1">
      <c r="A46" t="inlineStr">
        <is>
          <t>A 34577-2020</t>
        </is>
      </c>
      <c r="B46" s="1" t="n">
        <v>44033</v>
      </c>
      <c r="C46" s="1" t="n">
        <v>45172</v>
      </c>
      <c r="D46" t="inlineStr">
        <is>
          <t>JÄMTLANDS LÄN</t>
        </is>
      </c>
      <c r="E46" t="inlineStr">
        <is>
          <t>BERG</t>
        </is>
      </c>
      <c r="F46" t="inlineStr">
        <is>
          <t>SCA</t>
        </is>
      </c>
      <c r="G46" t="n">
        <v>7</v>
      </c>
      <c r="H46" t="n">
        <v>1</v>
      </c>
      <c r="I46" t="n">
        <v>0</v>
      </c>
      <c r="J46" t="n">
        <v>1</v>
      </c>
      <c r="K46" t="n">
        <v>1</v>
      </c>
      <c r="L46" t="n">
        <v>0</v>
      </c>
      <c r="M46" t="n">
        <v>0</v>
      </c>
      <c r="N46" t="n">
        <v>0</v>
      </c>
      <c r="O46" t="n">
        <v>2</v>
      </c>
      <c r="P46" t="n">
        <v>1</v>
      </c>
      <c r="Q46" t="n">
        <v>2</v>
      </c>
      <c r="R46" s="2" t="inlineStr">
        <is>
          <t>Doftticka
Skrovellav</t>
        </is>
      </c>
      <c r="S46">
        <f>HYPERLINK("https://klasma.github.io/Logging_BERG/artfynd/A 34577-2020.xlsx")</f>
        <v/>
      </c>
      <c r="T46">
        <f>HYPERLINK("https://klasma.github.io/Logging_BERG/kartor/A 34577-2020.png")</f>
        <v/>
      </c>
      <c r="V46">
        <f>HYPERLINK("https://klasma.github.io/Logging_BERG/klagomål/A 34577-2020.docx")</f>
        <v/>
      </c>
      <c r="W46">
        <f>HYPERLINK("https://klasma.github.io/Logging_BERG/klagomålsmail/A 34577-2020.docx")</f>
        <v/>
      </c>
      <c r="X46">
        <f>HYPERLINK("https://klasma.github.io/Logging_BERG/tillsyn/A 34577-2020.docx")</f>
        <v/>
      </c>
      <c r="Y46">
        <f>HYPERLINK("https://klasma.github.io/Logging_BERG/tillsynsmail/A 34577-2020.docx")</f>
        <v/>
      </c>
    </row>
    <row r="47" ht="15" customHeight="1">
      <c r="A47" t="inlineStr">
        <is>
          <t>A 59786-2020</t>
        </is>
      </c>
      <c r="B47" s="1" t="n">
        <v>44148</v>
      </c>
      <c r="C47" s="1" t="n">
        <v>45172</v>
      </c>
      <c r="D47" t="inlineStr">
        <is>
          <t>JÄMTLANDS LÄN</t>
        </is>
      </c>
      <c r="E47" t="inlineStr">
        <is>
          <t>BERG</t>
        </is>
      </c>
      <c r="F47" t="inlineStr">
        <is>
          <t>Kommuner</t>
        </is>
      </c>
      <c r="G47" t="n">
        <v>9.1</v>
      </c>
      <c r="H47" t="n">
        <v>0</v>
      </c>
      <c r="I47" t="n">
        <v>0</v>
      </c>
      <c r="J47" t="n">
        <v>2</v>
      </c>
      <c r="K47" t="n">
        <v>0</v>
      </c>
      <c r="L47" t="n">
        <v>0</v>
      </c>
      <c r="M47" t="n">
        <v>0</v>
      </c>
      <c r="N47" t="n">
        <v>0</v>
      </c>
      <c r="O47" t="n">
        <v>2</v>
      </c>
      <c r="P47" t="n">
        <v>0</v>
      </c>
      <c r="Q47" t="n">
        <v>2</v>
      </c>
      <c r="R47" s="2" t="inlineStr">
        <is>
          <t>Gränsticka
Rosenticka</t>
        </is>
      </c>
      <c r="S47">
        <f>HYPERLINK("https://klasma.github.io/Logging_BERG/artfynd/A 59786-2020.xlsx")</f>
        <v/>
      </c>
      <c r="T47">
        <f>HYPERLINK("https://klasma.github.io/Logging_BERG/kartor/A 59786-2020.png")</f>
        <v/>
      </c>
      <c r="V47">
        <f>HYPERLINK("https://klasma.github.io/Logging_BERG/klagomål/A 59786-2020.docx")</f>
        <v/>
      </c>
      <c r="W47">
        <f>HYPERLINK("https://klasma.github.io/Logging_BERG/klagomålsmail/A 59786-2020.docx")</f>
        <v/>
      </c>
      <c r="X47">
        <f>HYPERLINK("https://klasma.github.io/Logging_BERG/tillsyn/A 59786-2020.docx")</f>
        <v/>
      </c>
      <c r="Y47">
        <f>HYPERLINK("https://klasma.github.io/Logging_BERG/tillsynsmail/A 59786-2020.docx")</f>
        <v/>
      </c>
    </row>
    <row r="48" ht="15" customHeight="1">
      <c r="A48" t="inlineStr">
        <is>
          <t>A 14588-2021</t>
        </is>
      </c>
      <c r="B48" s="1" t="n">
        <v>44279</v>
      </c>
      <c r="C48" s="1" t="n">
        <v>45172</v>
      </c>
      <c r="D48" t="inlineStr">
        <is>
          <t>JÄMTLANDS LÄN</t>
        </is>
      </c>
      <c r="E48" t="inlineStr">
        <is>
          <t>BERG</t>
        </is>
      </c>
      <c r="G48" t="n">
        <v>6.3</v>
      </c>
      <c r="H48" t="n">
        <v>0</v>
      </c>
      <c r="I48" t="n">
        <v>0</v>
      </c>
      <c r="J48" t="n">
        <v>2</v>
      </c>
      <c r="K48" t="n">
        <v>0</v>
      </c>
      <c r="L48" t="n">
        <v>0</v>
      </c>
      <c r="M48" t="n">
        <v>0</v>
      </c>
      <c r="N48" t="n">
        <v>0</v>
      </c>
      <c r="O48" t="n">
        <v>2</v>
      </c>
      <c r="P48" t="n">
        <v>0</v>
      </c>
      <c r="Q48" t="n">
        <v>2</v>
      </c>
      <c r="R48" s="2" t="inlineStr">
        <is>
          <t>Garnlav
Harticka</t>
        </is>
      </c>
      <c r="S48">
        <f>HYPERLINK("https://klasma.github.io/Logging_BERG/artfynd/A 14588-2021.xlsx")</f>
        <v/>
      </c>
      <c r="T48">
        <f>HYPERLINK("https://klasma.github.io/Logging_BERG/kartor/A 14588-2021.png")</f>
        <v/>
      </c>
      <c r="V48">
        <f>HYPERLINK("https://klasma.github.io/Logging_BERG/klagomål/A 14588-2021.docx")</f>
        <v/>
      </c>
      <c r="W48">
        <f>HYPERLINK("https://klasma.github.io/Logging_BERG/klagomålsmail/A 14588-2021.docx")</f>
        <v/>
      </c>
      <c r="X48">
        <f>HYPERLINK("https://klasma.github.io/Logging_BERG/tillsyn/A 14588-2021.docx")</f>
        <v/>
      </c>
      <c r="Y48">
        <f>HYPERLINK("https://klasma.github.io/Logging_BERG/tillsynsmail/A 14588-2021.docx")</f>
        <v/>
      </c>
    </row>
    <row r="49" ht="15" customHeight="1">
      <c r="A49" t="inlineStr">
        <is>
          <t>A 56201-2021</t>
        </is>
      </c>
      <c r="B49" s="1" t="n">
        <v>44477</v>
      </c>
      <c r="C49" s="1" t="n">
        <v>45172</v>
      </c>
      <c r="D49" t="inlineStr">
        <is>
          <t>JÄMTLANDS LÄN</t>
        </is>
      </c>
      <c r="E49" t="inlineStr">
        <is>
          <t>BERG</t>
        </is>
      </c>
      <c r="F49" t="inlineStr">
        <is>
          <t>SCA</t>
        </is>
      </c>
      <c r="G49" t="n">
        <v>10.9</v>
      </c>
      <c r="H49" t="n">
        <v>1</v>
      </c>
      <c r="I49" t="n">
        <v>1</v>
      </c>
      <c r="J49" t="n">
        <v>1</v>
      </c>
      <c r="K49" t="n">
        <v>0</v>
      </c>
      <c r="L49" t="n">
        <v>0</v>
      </c>
      <c r="M49" t="n">
        <v>0</v>
      </c>
      <c r="N49" t="n">
        <v>0</v>
      </c>
      <c r="O49" t="n">
        <v>1</v>
      </c>
      <c r="P49" t="n">
        <v>0</v>
      </c>
      <c r="Q49" t="n">
        <v>2</v>
      </c>
      <c r="R49" s="2" t="inlineStr">
        <is>
          <t>Ullticka
Spindelblomster</t>
        </is>
      </c>
      <c r="S49">
        <f>HYPERLINK("https://klasma.github.io/Logging_BERG/artfynd/A 56201-2021.xlsx")</f>
        <v/>
      </c>
      <c r="T49">
        <f>HYPERLINK("https://klasma.github.io/Logging_BERG/kartor/A 56201-2021.png")</f>
        <v/>
      </c>
      <c r="V49">
        <f>HYPERLINK("https://klasma.github.io/Logging_BERG/klagomål/A 56201-2021.docx")</f>
        <v/>
      </c>
      <c r="W49">
        <f>HYPERLINK("https://klasma.github.io/Logging_BERG/klagomålsmail/A 56201-2021.docx")</f>
        <v/>
      </c>
      <c r="X49">
        <f>HYPERLINK("https://klasma.github.io/Logging_BERG/tillsyn/A 56201-2021.docx")</f>
        <v/>
      </c>
      <c r="Y49">
        <f>HYPERLINK("https://klasma.github.io/Logging_BERG/tillsynsmail/A 56201-2021.docx")</f>
        <v/>
      </c>
    </row>
    <row r="50" ht="15" customHeight="1">
      <c r="A50" t="inlineStr">
        <is>
          <t>A 6784-2022</t>
        </is>
      </c>
      <c r="B50" s="1" t="n">
        <v>44602</v>
      </c>
      <c r="C50" s="1" t="n">
        <v>45172</v>
      </c>
      <c r="D50" t="inlineStr">
        <is>
          <t>JÄMTLANDS LÄN</t>
        </is>
      </c>
      <c r="E50" t="inlineStr">
        <is>
          <t>BERG</t>
        </is>
      </c>
      <c r="G50" t="n">
        <v>4</v>
      </c>
      <c r="H50" t="n">
        <v>1</v>
      </c>
      <c r="I50" t="n">
        <v>0</v>
      </c>
      <c r="J50" t="n">
        <v>1</v>
      </c>
      <c r="K50" t="n">
        <v>0</v>
      </c>
      <c r="L50" t="n">
        <v>0</v>
      </c>
      <c r="M50" t="n">
        <v>0</v>
      </c>
      <c r="N50" t="n">
        <v>0</v>
      </c>
      <c r="O50" t="n">
        <v>1</v>
      </c>
      <c r="P50" t="n">
        <v>0</v>
      </c>
      <c r="Q50" t="n">
        <v>2</v>
      </c>
      <c r="R50" s="2" t="inlineStr">
        <is>
          <t>Brunklöver
Brudsporre</t>
        </is>
      </c>
      <c r="S50">
        <f>HYPERLINK("https://klasma.github.io/Logging_BERG/artfynd/A 6784-2022.xlsx")</f>
        <v/>
      </c>
      <c r="T50">
        <f>HYPERLINK("https://klasma.github.io/Logging_BERG/kartor/A 6784-2022.png")</f>
        <v/>
      </c>
      <c r="V50">
        <f>HYPERLINK("https://klasma.github.io/Logging_BERG/klagomål/A 6784-2022.docx")</f>
        <v/>
      </c>
      <c r="W50">
        <f>HYPERLINK("https://klasma.github.io/Logging_BERG/klagomålsmail/A 6784-2022.docx")</f>
        <v/>
      </c>
      <c r="X50">
        <f>HYPERLINK("https://klasma.github.io/Logging_BERG/tillsyn/A 6784-2022.docx")</f>
        <v/>
      </c>
      <c r="Y50">
        <f>HYPERLINK("https://klasma.github.io/Logging_BERG/tillsynsmail/A 6784-2022.docx")</f>
        <v/>
      </c>
    </row>
    <row r="51" ht="15" customHeight="1">
      <c r="A51" t="inlineStr">
        <is>
          <t>A 37387-2022</t>
        </is>
      </c>
      <c r="B51" s="1" t="n">
        <v>44806</v>
      </c>
      <c r="C51" s="1" t="n">
        <v>45172</v>
      </c>
      <c r="D51" t="inlineStr">
        <is>
          <t>JÄMTLANDS LÄN</t>
        </is>
      </c>
      <c r="E51" t="inlineStr">
        <is>
          <t>BERG</t>
        </is>
      </c>
      <c r="G51" t="n">
        <v>20.2</v>
      </c>
      <c r="H51" t="n">
        <v>1</v>
      </c>
      <c r="I51" t="n">
        <v>0</v>
      </c>
      <c r="J51" t="n">
        <v>2</v>
      </c>
      <c r="K51" t="n">
        <v>0</v>
      </c>
      <c r="L51" t="n">
        <v>0</v>
      </c>
      <c r="M51" t="n">
        <v>0</v>
      </c>
      <c r="N51" t="n">
        <v>0</v>
      </c>
      <c r="O51" t="n">
        <v>2</v>
      </c>
      <c r="P51" t="n">
        <v>0</v>
      </c>
      <c r="Q51" t="n">
        <v>2</v>
      </c>
      <c r="R51" s="2" t="inlineStr">
        <is>
          <t>Garnlav
Tretåig hackspett</t>
        </is>
      </c>
      <c r="S51">
        <f>HYPERLINK("https://klasma.github.io/Logging_BERG/artfynd/A 37387-2022.xlsx")</f>
        <v/>
      </c>
      <c r="T51">
        <f>HYPERLINK("https://klasma.github.io/Logging_BERG/kartor/A 37387-2022.png")</f>
        <v/>
      </c>
      <c r="V51">
        <f>HYPERLINK("https://klasma.github.io/Logging_BERG/klagomål/A 37387-2022.docx")</f>
        <v/>
      </c>
      <c r="W51">
        <f>HYPERLINK("https://klasma.github.io/Logging_BERG/klagomålsmail/A 37387-2022.docx")</f>
        <v/>
      </c>
      <c r="X51">
        <f>HYPERLINK("https://klasma.github.io/Logging_BERG/tillsyn/A 37387-2022.docx")</f>
        <v/>
      </c>
      <c r="Y51">
        <f>HYPERLINK("https://klasma.github.io/Logging_BERG/tillsynsmail/A 37387-2022.docx")</f>
        <v/>
      </c>
    </row>
    <row r="52" ht="15" customHeight="1">
      <c r="A52" t="inlineStr">
        <is>
          <t>A 41823-2022</t>
        </is>
      </c>
      <c r="B52" s="1" t="n">
        <v>44827</v>
      </c>
      <c r="C52" s="1" t="n">
        <v>45172</v>
      </c>
      <c r="D52" t="inlineStr">
        <is>
          <t>JÄMTLANDS LÄN</t>
        </is>
      </c>
      <c r="E52" t="inlineStr">
        <is>
          <t>BERG</t>
        </is>
      </c>
      <c r="F52" t="inlineStr">
        <is>
          <t>SCA</t>
        </is>
      </c>
      <c r="G52" t="n">
        <v>21.6</v>
      </c>
      <c r="H52" t="n">
        <v>1</v>
      </c>
      <c r="I52" t="n">
        <v>0</v>
      </c>
      <c r="J52" t="n">
        <v>1</v>
      </c>
      <c r="K52" t="n">
        <v>1</v>
      </c>
      <c r="L52" t="n">
        <v>0</v>
      </c>
      <c r="M52" t="n">
        <v>0</v>
      </c>
      <c r="N52" t="n">
        <v>0</v>
      </c>
      <c r="O52" t="n">
        <v>2</v>
      </c>
      <c r="P52" t="n">
        <v>1</v>
      </c>
      <c r="Q52" t="n">
        <v>2</v>
      </c>
      <c r="R52" s="2" t="inlineStr">
        <is>
          <t>Doftticka
Reliktbock</t>
        </is>
      </c>
      <c r="S52">
        <f>HYPERLINK("https://klasma.github.io/Logging_BERG/artfynd/A 41823-2022.xlsx")</f>
        <v/>
      </c>
      <c r="T52">
        <f>HYPERLINK("https://klasma.github.io/Logging_BERG/kartor/A 41823-2022.png")</f>
        <v/>
      </c>
      <c r="V52">
        <f>HYPERLINK("https://klasma.github.io/Logging_BERG/klagomål/A 41823-2022.docx")</f>
        <v/>
      </c>
      <c r="W52">
        <f>HYPERLINK("https://klasma.github.io/Logging_BERG/klagomålsmail/A 41823-2022.docx")</f>
        <v/>
      </c>
      <c r="X52">
        <f>HYPERLINK("https://klasma.github.io/Logging_BERG/tillsyn/A 41823-2022.docx")</f>
        <v/>
      </c>
      <c r="Y52">
        <f>HYPERLINK("https://klasma.github.io/Logging_BERG/tillsynsmail/A 41823-2022.docx")</f>
        <v/>
      </c>
    </row>
    <row r="53" ht="15" customHeight="1">
      <c r="A53" t="inlineStr">
        <is>
          <t>A 60849-2022</t>
        </is>
      </c>
      <c r="B53" s="1" t="n">
        <v>44908</v>
      </c>
      <c r="C53" s="1" t="n">
        <v>45172</v>
      </c>
      <c r="D53" t="inlineStr">
        <is>
          <t>JÄMTLANDS LÄN</t>
        </is>
      </c>
      <c r="E53" t="inlineStr">
        <is>
          <t>BERG</t>
        </is>
      </c>
      <c r="G53" t="n">
        <v>19.2</v>
      </c>
      <c r="H53" t="n">
        <v>1</v>
      </c>
      <c r="I53" t="n">
        <v>0</v>
      </c>
      <c r="J53" t="n">
        <v>1</v>
      </c>
      <c r="K53" t="n">
        <v>1</v>
      </c>
      <c r="L53" t="n">
        <v>0</v>
      </c>
      <c r="M53" t="n">
        <v>0</v>
      </c>
      <c r="N53" t="n">
        <v>0</v>
      </c>
      <c r="O53" t="n">
        <v>2</v>
      </c>
      <c r="P53" t="n">
        <v>1</v>
      </c>
      <c r="Q53" t="n">
        <v>2</v>
      </c>
      <c r="R53" s="2" t="inlineStr">
        <is>
          <t>Knärot
Garnlav</t>
        </is>
      </c>
      <c r="S53">
        <f>HYPERLINK("https://klasma.github.io/Logging_BERG/artfynd/A 60849-2022.xlsx")</f>
        <v/>
      </c>
      <c r="T53">
        <f>HYPERLINK("https://klasma.github.io/Logging_BERG/kartor/A 60849-2022.png")</f>
        <v/>
      </c>
      <c r="U53">
        <f>HYPERLINK("https://klasma.github.io/Logging_BERG/knärot/A 60849-2022.png")</f>
        <v/>
      </c>
      <c r="V53">
        <f>HYPERLINK("https://klasma.github.io/Logging_BERG/klagomål/A 60849-2022.docx")</f>
        <v/>
      </c>
      <c r="W53">
        <f>HYPERLINK("https://klasma.github.io/Logging_BERG/klagomålsmail/A 60849-2022.docx")</f>
        <v/>
      </c>
      <c r="X53">
        <f>HYPERLINK("https://klasma.github.io/Logging_BERG/tillsyn/A 60849-2022.docx")</f>
        <v/>
      </c>
      <c r="Y53">
        <f>HYPERLINK("https://klasma.github.io/Logging_BERG/tillsynsmail/A 60849-2022.docx")</f>
        <v/>
      </c>
    </row>
    <row r="54" ht="15" customHeight="1">
      <c r="A54" t="inlineStr">
        <is>
          <t>A 575-2023</t>
        </is>
      </c>
      <c r="B54" s="1" t="n">
        <v>44930</v>
      </c>
      <c r="C54" s="1" t="n">
        <v>45172</v>
      </c>
      <c r="D54" t="inlineStr">
        <is>
          <t>JÄMTLANDS LÄN</t>
        </is>
      </c>
      <c r="E54" t="inlineStr">
        <is>
          <t>BERG</t>
        </is>
      </c>
      <c r="G54" t="n">
        <v>10.9</v>
      </c>
      <c r="H54" t="n">
        <v>0</v>
      </c>
      <c r="I54" t="n">
        <v>1</v>
      </c>
      <c r="J54" t="n">
        <v>1</v>
      </c>
      <c r="K54" t="n">
        <v>0</v>
      </c>
      <c r="L54" t="n">
        <v>0</v>
      </c>
      <c r="M54" t="n">
        <v>0</v>
      </c>
      <c r="N54" t="n">
        <v>0</v>
      </c>
      <c r="O54" t="n">
        <v>1</v>
      </c>
      <c r="P54" t="n">
        <v>0</v>
      </c>
      <c r="Q54" t="n">
        <v>2</v>
      </c>
      <c r="R54" s="2" t="inlineStr">
        <is>
          <t>Lunglav
Rävticka</t>
        </is>
      </c>
      <c r="S54">
        <f>HYPERLINK("https://klasma.github.io/Logging_BERG/artfynd/A 575-2023.xlsx")</f>
        <v/>
      </c>
      <c r="T54">
        <f>HYPERLINK("https://klasma.github.io/Logging_BERG/kartor/A 575-2023.png")</f>
        <v/>
      </c>
      <c r="V54">
        <f>HYPERLINK("https://klasma.github.io/Logging_BERG/klagomål/A 575-2023.docx")</f>
        <v/>
      </c>
      <c r="W54">
        <f>HYPERLINK("https://klasma.github.io/Logging_BERG/klagomålsmail/A 575-2023.docx")</f>
        <v/>
      </c>
      <c r="X54">
        <f>HYPERLINK("https://klasma.github.io/Logging_BERG/tillsyn/A 575-2023.docx")</f>
        <v/>
      </c>
      <c r="Y54">
        <f>HYPERLINK("https://klasma.github.io/Logging_BERG/tillsynsmail/A 575-2023.docx")</f>
        <v/>
      </c>
    </row>
    <row r="55" ht="15" customHeight="1">
      <c r="A55" t="inlineStr">
        <is>
          <t>A 4716-2023</t>
        </is>
      </c>
      <c r="B55" s="1" t="n">
        <v>44953</v>
      </c>
      <c r="C55" s="1" t="n">
        <v>45172</v>
      </c>
      <c r="D55" t="inlineStr">
        <is>
          <t>JÄMTLANDS LÄN</t>
        </is>
      </c>
      <c r="E55" t="inlineStr">
        <is>
          <t>BERG</t>
        </is>
      </c>
      <c r="G55" t="n">
        <v>9.6</v>
      </c>
      <c r="H55" t="n">
        <v>1</v>
      </c>
      <c r="I55" t="n">
        <v>0</v>
      </c>
      <c r="J55" t="n">
        <v>1</v>
      </c>
      <c r="K55" t="n">
        <v>1</v>
      </c>
      <c r="L55" t="n">
        <v>0</v>
      </c>
      <c r="M55" t="n">
        <v>0</v>
      </c>
      <c r="N55" t="n">
        <v>0</v>
      </c>
      <c r="O55" t="n">
        <v>2</v>
      </c>
      <c r="P55" t="n">
        <v>1</v>
      </c>
      <c r="Q55" t="n">
        <v>2</v>
      </c>
      <c r="R55" s="2" t="inlineStr">
        <is>
          <t>Knärot
Garnlav</t>
        </is>
      </c>
      <c r="S55">
        <f>HYPERLINK("https://klasma.github.io/Logging_BERG/artfynd/A 4716-2023.xlsx")</f>
        <v/>
      </c>
      <c r="T55">
        <f>HYPERLINK("https://klasma.github.io/Logging_BERG/kartor/A 4716-2023.png")</f>
        <v/>
      </c>
      <c r="U55">
        <f>HYPERLINK("https://klasma.github.io/Logging_BERG/knärot/A 4716-2023.png")</f>
        <v/>
      </c>
      <c r="V55">
        <f>HYPERLINK("https://klasma.github.io/Logging_BERG/klagomål/A 4716-2023.docx")</f>
        <v/>
      </c>
      <c r="W55">
        <f>HYPERLINK("https://klasma.github.io/Logging_BERG/klagomålsmail/A 4716-2023.docx")</f>
        <v/>
      </c>
      <c r="X55">
        <f>HYPERLINK("https://klasma.github.io/Logging_BERG/tillsyn/A 4716-2023.docx")</f>
        <v/>
      </c>
      <c r="Y55">
        <f>HYPERLINK("https://klasma.github.io/Logging_BERG/tillsynsmail/A 4716-2023.docx")</f>
        <v/>
      </c>
    </row>
    <row r="56" ht="15" customHeight="1">
      <c r="A56" t="inlineStr">
        <is>
          <t>A 7473-2023</t>
        </is>
      </c>
      <c r="B56" s="1" t="n">
        <v>44966</v>
      </c>
      <c r="C56" s="1" t="n">
        <v>45172</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45172</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45172</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45172</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45172</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45172</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45172</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45172</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45172</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45172</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45172</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45172</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45172</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45172</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45172</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45172</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45172</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45172</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45172</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45172</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45172</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45172</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24309-2023</t>
        </is>
      </c>
      <c r="B78" s="1" t="n">
        <v>45079</v>
      </c>
      <c r="C78" s="1" t="n">
        <v>45172</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c r="T78">
        <f>HYPERLINK("https://klasma.github.io/Logging_BERG/kartor/A 24309-2023.png")</f>
        <v/>
      </c>
      <c r="V78">
        <f>HYPERLINK("https://klasma.github.io/Logging_BERG/klagomål/A 24309-2023.docx")</f>
        <v/>
      </c>
      <c r="W78">
        <f>HYPERLINK("https://klasma.github.io/Logging_BERG/klagomålsmail/A 24309-2023.docx")</f>
        <v/>
      </c>
      <c r="X78">
        <f>HYPERLINK("https://klasma.github.io/Logging_BERG/tillsyn/A 24309-2023.docx")</f>
        <v/>
      </c>
      <c r="Y78">
        <f>HYPERLINK("https://klasma.github.io/Logging_BERG/tillsynsmail/A 24309-2023.docx")</f>
        <v/>
      </c>
    </row>
    <row r="79" ht="15" customHeight="1">
      <c r="A79" t="inlineStr">
        <is>
          <t>A 33124-2023</t>
        </is>
      </c>
      <c r="B79" s="1" t="n">
        <v>45126</v>
      </c>
      <c r="C79" s="1" t="n">
        <v>45172</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c r="T79">
        <f>HYPERLINK("https://klasma.github.io/Logging_BERG/kartor/A 33124-2023.png")</f>
        <v/>
      </c>
      <c r="V79">
        <f>HYPERLINK("https://klasma.github.io/Logging_BERG/klagomål/A 33124-2023.docx")</f>
        <v/>
      </c>
      <c r="W79">
        <f>HYPERLINK("https://klasma.github.io/Logging_BERG/klagomålsmail/A 33124-2023.docx")</f>
        <v/>
      </c>
      <c r="X79">
        <f>HYPERLINK("https://klasma.github.io/Logging_BERG/tillsyn/A 33124-2023.docx")</f>
        <v/>
      </c>
      <c r="Y79">
        <f>HYPERLINK("https://klasma.github.io/Logging_BERG/tillsynsmail/A 33124-2023.docx")</f>
        <v/>
      </c>
    </row>
    <row r="80" ht="15" customHeight="1">
      <c r="A80" t="inlineStr">
        <is>
          <t>A 35275-2023</t>
        </is>
      </c>
      <c r="B80" s="1" t="n">
        <v>45145</v>
      </c>
      <c r="C80" s="1" t="n">
        <v>45172</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c r="T80">
        <f>HYPERLINK("https://klasma.github.io/Logging_BERG/kartor/A 35275-2023.png")</f>
        <v/>
      </c>
      <c r="V80">
        <f>HYPERLINK("https://klasma.github.io/Logging_BERG/klagomål/A 35275-2023.docx")</f>
        <v/>
      </c>
      <c r="W80">
        <f>HYPERLINK("https://klasma.github.io/Logging_BERG/klagomålsmail/A 35275-2023.docx")</f>
        <v/>
      </c>
      <c r="X80">
        <f>HYPERLINK("https://klasma.github.io/Logging_BERG/tillsyn/A 35275-2023.docx")</f>
        <v/>
      </c>
      <c r="Y80">
        <f>HYPERLINK("https://klasma.github.io/Logging_BERG/tillsynsmail/A 35275-2023.docx")</f>
        <v/>
      </c>
    </row>
    <row r="81" ht="15" customHeight="1">
      <c r="A81" t="inlineStr">
        <is>
          <t>A 37463-2018</t>
        </is>
      </c>
      <c r="B81" s="1" t="n">
        <v>43334</v>
      </c>
      <c r="C81" s="1" t="n">
        <v>45172</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45172</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45172</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45172</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45172</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45172</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45172</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45172</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45172</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45172</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45172</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45172</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45172</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45172</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45172</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45172</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45172</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45172</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45172</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45172</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45172</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45172</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45172</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45172</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45172</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45172</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45172</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45172</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45172</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45172</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45172</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45172</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45172</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45172</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45172</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45172</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45172</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45172</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45172</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45172</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45172</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45172</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45172</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45172</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45172</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45172</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45172</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45172</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45172</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45172</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45172</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45172</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45172</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45172</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45172</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45172</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45172</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45172</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45172</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45172</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45172</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45172</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45172</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45172</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45172</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45172</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45172</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45172</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45172</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45172</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45172</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45172</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45172</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45172</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45172</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45172</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45172</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45172</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45172</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45172</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45172</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45172</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45172</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45172</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45172</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45172</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45172</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45172</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45172</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45172</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45172</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45172</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45172</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45172</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45172</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45172</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45172</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45172</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45172</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45172</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45172</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45172</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45172</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45172</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45172</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45172</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45172</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45172</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45172</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45172</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45172</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45172</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45172</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45172</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45172</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45172</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45172</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45172</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45172</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45172</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45172</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45172</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45172</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45172</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45172</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45172</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45172</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45172</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45172</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45172</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45172</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45172</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45172</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45172</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45172</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45172</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45172</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45172</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45172</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45172</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45172</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45172</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45172</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45172</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45172</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45172</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45172</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45172</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45172</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45172</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45172</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45172</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45172</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45172</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45172</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45172</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45172</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45172</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45172</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45172</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45172</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45172</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45172</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45172</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45172</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45172</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45172</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45172</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45172</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45172</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45172</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45172</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45172</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45172</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45172</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45172</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45172</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45172</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45172</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45172</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45172</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45172</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45172</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45172</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45172</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45172</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45172</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45172</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45172</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45172</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45172</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45172</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45172</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45172</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45172</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45172</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45172</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45172</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45172</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45172</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45172</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45172</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45172</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45172</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45172</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45172</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45172</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45172</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c r="U288">
        <f>HYPERLINK("https://klasma.github.io/Logging_BERG/knärot/A 35308-2021.png")</f>
        <v/>
      </c>
      <c r="V288">
        <f>HYPERLINK("https://klasma.github.io/Logging_BERG/klagomål/A 35308-2021.docx")</f>
        <v/>
      </c>
      <c r="W288">
        <f>HYPERLINK("https://klasma.github.io/Logging_BERG/klagomålsmail/A 35308-2021.docx")</f>
        <v/>
      </c>
      <c r="X288">
        <f>HYPERLINK("https://klasma.github.io/Logging_BERG/tillsyn/A 35308-2021.docx")</f>
        <v/>
      </c>
      <c r="Y288">
        <f>HYPERLINK("https://klasma.github.io/Logging_BERG/tillsynsmail/A 35308-2021.docx")</f>
        <v/>
      </c>
    </row>
    <row r="289" ht="15" customHeight="1">
      <c r="A289" t="inlineStr">
        <is>
          <t>A 36031-2021</t>
        </is>
      </c>
      <c r="B289" s="1" t="n">
        <v>44389</v>
      </c>
      <c r="C289" s="1" t="n">
        <v>45172</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45172</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45172</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45172</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45172</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45172</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45172</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45172</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45172</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45172</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45172</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45172</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45172</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45172</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45172</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45172</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45172</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45172</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45172</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45172</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45172</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45172</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45172</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45172</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45172</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45172</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45172</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45172</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45172</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45172</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45172</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45172</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45172</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45172</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45172</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45172</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45172</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45172</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45172</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45172</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45172</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45172</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45172</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45172</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45172</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45172</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45172</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45172</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45172</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45172</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45172</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45172</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45172</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45172</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45172</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45172</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45172</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45172</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45172</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45172</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45172</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45172</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45172</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45172</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45172</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45172</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45172</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45172</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45172</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45172</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45172</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45172</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45172</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45172</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45172</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45172</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45172</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45172</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45172</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45172</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45172</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45172</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45172</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45172</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45172</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45172</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45172</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45172</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45172</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45172</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45172</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45172</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45172</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45172</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45172</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45172</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45172</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45172</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45172</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45172</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45172</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45172</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45172</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45172</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45172</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45172</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45172</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45172</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45172</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45172</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45172</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45172</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45172</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45172</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45172</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45172</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45172</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45172</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45172</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45172</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45172</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45172</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45172</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45172</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45172</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45172</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45172</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45172</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45172</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45172</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45172</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45172</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45172</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45172</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45172</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45172</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45172</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45172</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45172</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45172</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45172</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45172</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45172</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45172</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45172</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45172</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45172</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45172</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45172</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45172</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45172</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45172</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45172</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45172</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45172</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45172</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45172</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45172</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45172</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45172</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45172</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45172</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45172</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45172</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45172</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45172</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45172</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45172</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45172</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45172</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45172</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45172</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45172</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45172</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45172</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45172</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45172</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45172</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45172</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45172</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c r="U468">
        <f>HYPERLINK("https://klasma.github.io/Logging_BERG/knärot/A 9458-2023.png")</f>
        <v/>
      </c>
      <c r="V468">
        <f>HYPERLINK("https://klasma.github.io/Logging_BERG/klagomål/A 9458-2023.docx")</f>
        <v/>
      </c>
      <c r="W468">
        <f>HYPERLINK("https://klasma.github.io/Logging_BERG/klagomålsmail/A 9458-2023.docx")</f>
        <v/>
      </c>
      <c r="X468">
        <f>HYPERLINK("https://klasma.github.io/Logging_BERG/tillsyn/A 9458-2023.docx")</f>
        <v/>
      </c>
      <c r="Y468">
        <f>HYPERLINK("https://klasma.github.io/Logging_BERG/tillsynsmail/A 9458-2023.docx")</f>
        <v/>
      </c>
    </row>
    <row r="469" ht="15" customHeight="1">
      <c r="A469" t="inlineStr">
        <is>
          <t>A 9657-2023</t>
        </is>
      </c>
      <c r="B469" s="1" t="n">
        <v>44978</v>
      </c>
      <c r="C469" s="1" t="n">
        <v>45172</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45172</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45172</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45172</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45172</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45172</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45172</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45172</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45172</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45172</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45172</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45172</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45172</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45172</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45172</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45172</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45172</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45172</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45172</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45172</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45172</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45172</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45172</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45172</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45172</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45172</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45172</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45172</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45172</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45172</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45172</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45172</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45172</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45172</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45172</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45172</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45172</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45172</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45172</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45172</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45172</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45172</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45172</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45172</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45172</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45172</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45172</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45172</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45172</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45172</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45172</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45172</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45172</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45172</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45172</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45172</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45172</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2023-09-03T04:41:14Z</dcterms:created>
  <dcterms:modified xmlns:dcterms="http://purl.org/dc/terms/" xmlns:xsi="http://www.w3.org/2001/XMLSchema-instance" xsi:type="dcterms:W3CDTF">2023-09-03T04:41:14Z</dcterms:modified>
</cp:coreProperties>
</file>