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45184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10148-2022.xlsx")</f>
        <v/>
      </c>
      <c r="T2">
        <f>HYPERLINK("https://klasma.github.io/Logging_BODEN/kartor/A 10148-2022.png")</f>
        <v/>
      </c>
      <c r="V2">
        <f>HYPERLINK("https://klasma.github.io/Logging_BODEN/klagomål/A 10148-2022.docx")</f>
        <v/>
      </c>
      <c r="W2">
        <f>HYPERLINK("https://klasma.github.io/Logging_BODEN/klagomålsmail/A 10148-2022.docx")</f>
        <v/>
      </c>
      <c r="X2">
        <f>HYPERLINK("https://klasma.github.io/Logging_BODEN/tillsyn/A 10148-2022.docx")</f>
        <v/>
      </c>
      <c r="Y2">
        <f>HYPERLINK("https://klasma.github.io/Logging_BODEN/tillsynsmail/A 10148-2022.docx")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45184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47547-2022.xlsx")</f>
        <v/>
      </c>
      <c r="T3">
        <f>HYPERLINK("https://klasma.github.io/Logging_BODEN/kartor/A 47547-2022.png")</f>
        <v/>
      </c>
      <c r="V3">
        <f>HYPERLINK("https://klasma.github.io/Logging_BODEN/klagomål/A 47547-2022.docx")</f>
        <v/>
      </c>
      <c r="W3">
        <f>HYPERLINK("https://klasma.github.io/Logging_BODEN/klagomålsmail/A 47547-2022.docx")</f>
        <v/>
      </c>
      <c r="X3">
        <f>HYPERLINK("https://klasma.github.io/Logging_BODEN/tillsyn/A 47547-2022.docx")</f>
        <v/>
      </c>
      <c r="Y3">
        <f>HYPERLINK("https://klasma.github.io/Logging_BODEN/tillsynsmail/A 47547-2022.docx")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45184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52582-2019.xlsx")</f>
        <v/>
      </c>
      <c r="T4">
        <f>HYPERLINK("https://klasma.github.io/Logging_BODEN/kartor/A 52582-2019.png")</f>
        <v/>
      </c>
      <c r="V4">
        <f>HYPERLINK("https://klasma.github.io/Logging_BODEN/klagomål/A 52582-2019.docx")</f>
        <v/>
      </c>
      <c r="W4">
        <f>HYPERLINK("https://klasma.github.io/Logging_BODEN/klagomålsmail/A 52582-2019.docx")</f>
        <v/>
      </c>
      <c r="X4">
        <f>HYPERLINK("https://klasma.github.io/Logging_BODEN/tillsyn/A 52582-2019.docx")</f>
        <v/>
      </c>
      <c r="Y4">
        <f>HYPERLINK("https://klasma.github.io/Logging_BODEN/tillsynsmail/A 52582-2019.docx")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45184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12522-2020.xlsx")</f>
        <v/>
      </c>
      <c r="T5">
        <f>HYPERLINK("https://klasma.github.io/Logging_BODEN/kartor/A 12522-2020.png")</f>
        <v/>
      </c>
      <c r="V5">
        <f>HYPERLINK("https://klasma.github.io/Logging_BODEN/klagomål/A 12522-2020.docx")</f>
        <v/>
      </c>
      <c r="W5">
        <f>HYPERLINK("https://klasma.github.io/Logging_BODEN/klagomålsmail/A 12522-2020.docx")</f>
        <v/>
      </c>
      <c r="X5">
        <f>HYPERLINK("https://klasma.github.io/Logging_BODEN/tillsyn/A 12522-2020.docx")</f>
        <v/>
      </c>
      <c r="Y5">
        <f>HYPERLINK("https://klasma.github.io/Logging_BODEN/tillsynsmail/A 12522-2020.docx")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45184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43738-2020.xlsx")</f>
        <v/>
      </c>
      <c r="T6">
        <f>HYPERLINK("https://klasma.github.io/Logging_BODEN/kartor/A 43738-2020.png")</f>
        <v/>
      </c>
      <c r="V6">
        <f>HYPERLINK("https://klasma.github.io/Logging_BODEN/klagomål/A 43738-2020.docx")</f>
        <v/>
      </c>
      <c r="W6">
        <f>HYPERLINK("https://klasma.github.io/Logging_BODEN/klagomålsmail/A 43738-2020.docx")</f>
        <v/>
      </c>
      <c r="X6">
        <f>HYPERLINK("https://klasma.github.io/Logging_BODEN/tillsyn/A 43738-2020.docx")</f>
        <v/>
      </c>
      <c r="Y6">
        <f>HYPERLINK("https://klasma.github.io/Logging_BODEN/tillsynsmail/A 43738-2020.docx")</f>
        <v/>
      </c>
    </row>
    <row r="7" ht="15" customHeight="1">
      <c r="A7" t="inlineStr">
        <is>
          <t>A 49753-2022</t>
        </is>
      </c>
      <c r="B7" s="1" t="n">
        <v>44859</v>
      </c>
      <c r="C7" s="1" t="n">
        <v>45184</v>
      </c>
      <c r="D7" t="inlineStr">
        <is>
          <t>NORRBOTTENS LÄN</t>
        </is>
      </c>
      <c r="E7" t="inlineStr">
        <is>
          <t>BODEN</t>
        </is>
      </c>
      <c r="F7" t="inlineStr">
        <is>
          <t>Övriga statliga verk och myndigheter</t>
        </is>
      </c>
      <c r="G7" t="n">
        <v>21.2</v>
      </c>
      <c r="H7" t="n">
        <v>3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Järpe
Motaggsvamp
Talltita
Mandarinfingersvamp
Norrlandslav
Revlummer</t>
        </is>
      </c>
      <c r="S7">
        <f>HYPERLINK("https://klasma.github.io/Logging_BODEN/artfynd/A 49753-2022.xlsx")</f>
        <v/>
      </c>
      <c r="T7">
        <f>HYPERLINK("https://klasma.github.io/Logging_BODEN/kartor/A 49753-2022.png")</f>
        <v/>
      </c>
      <c r="V7">
        <f>HYPERLINK("https://klasma.github.io/Logging_BODEN/klagomål/A 49753-2022.docx")</f>
        <v/>
      </c>
      <c r="W7">
        <f>HYPERLINK("https://klasma.github.io/Logging_BODEN/klagomålsmail/A 49753-2022.docx")</f>
        <v/>
      </c>
      <c r="X7">
        <f>HYPERLINK("https://klasma.github.io/Logging_BODEN/tillsyn/A 49753-2022.docx")</f>
        <v/>
      </c>
      <c r="Y7">
        <f>HYPERLINK("https://klasma.github.io/Logging_BODEN/tillsynsmail/A 49753-2022.docx")</f>
        <v/>
      </c>
    </row>
    <row r="8" ht="15" customHeight="1">
      <c r="A8" t="inlineStr">
        <is>
          <t>A 56172-2022</t>
        </is>
      </c>
      <c r="B8" s="1" t="n">
        <v>44889</v>
      </c>
      <c r="C8" s="1" t="n">
        <v>45184</v>
      </c>
      <c r="D8" t="inlineStr">
        <is>
          <t>NORRBOTTENS LÄN</t>
        </is>
      </c>
      <c r="E8" t="inlineStr">
        <is>
          <t>BODEN</t>
        </is>
      </c>
      <c r="F8" t="inlineStr">
        <is>
          <t>SCA</t>
        </is>
      </c>
      <c r="G8" t="n">
        <v>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Lunglav
Stiftgelélav
Violettgrå tagellav
Luddlav
Skinnlav</t>
        </is>
      </c>
      <c r="S8">
        <f>HYPERLINK("https://klasma.github.io/Logging_BODEN/artfynd/A 56172-2022.xlsx")</f>
        <v/>
      </c>
      <c r="T8">
        <f>HYPERLINK("https://klasma.github.io/Logging_BODEN/kartor/A 56172-2022.png")</f>
        <v/>
      </c>
      <c r="V8">
        <f>HYPERLINK("https://klasma.github.io/Logging_BODEN/klagomål/A 56172-2022.docx")</f>
        <v/>
      </c>
      <c r="W8">
        <f>HYPERLINK("https://klasma.github.io/Logging_BODEN/klagomålsmail/A 56172-2022.docx")</f>
        <v/>
      </c>
      <c r="X8">
        <f>HYPERLINK("https://klasma.github.io/Logging_BODEN/tillsyn/A 56172-2022.docx")</f>
        <v/>
      </c>
      <c r="Y8">
        <f>HYPERLINK("https://klasma.github.io/Logging_BODEN/tillsynsmail/A 56172-2022.docx")</f>
        <v/>
      </c>
    </row>
    <row r="9" ht="15" customHeight="1">
      <c r="A9" t="inlineStr">
        <is>
          <t>A 16233-2020</t>
        </is>
      </c>
      <c r="B9" s="1" t="n">
        <v>43917</v>
      </c>
      <c r="C9" s="1" t="n">
        <v>45184</v>
      </c>
      <c r="D9" t="inlineStr">
        <is>
          <t>NORRBOTTENS LÄN</t>
        </is>
      </c>
      <c r="E9" t="inlineStr">
        <is>
          <t>BODEN</t>
        </is>
      </c>
      <c r="F9" t="inlineStr">
        <is>
          <t>Övriga statliga verk och myndigheter</t>
        </is>
      </c>
      <c r="G9" t="n">
        <v>11.1</v>
      </c>
      <c r="H9" t="n">
        <v>1</v>
      </c>
      <c r="I9" t="n">
        <v>0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6</v>
      </c>
      <c r="R9" s="2" t="inlineStr">
        <is>
          <t>Garnlav
Granticka
Lunglav
Tretåig hackspett
Ullticka
Violmussling</t>
        </is>
      </c>
      <c r="S9">
        <f>HYPERLINK("https://klasma.github.io/Logging_BODEN/artfynd/A 16233-2020.xlsx")</f>
        <v/>
      </c>
      <c r="T9">
        <f>HYPERLINK("https://klasma.github.io/Logging_BODEN/kartor/A 16233-2020.png")</f>
        <v/>
      </c>
      <c r="V9">
        <f>HYPERLINK("https://klasma.github.io/Logging_BODEN/klagomål/A 16233-2020.docx")</f>
        <v/>
      </c>
      <c r="W9">
        <f>HYPERLINK("https://klasma.github.io/Logging_BODEN/klagomålsmail/A 16233-2020.docx")</f>
        <v/>
      </c>
      <c r="X9">
        <f>HYPERLINK("https://klasma.github.io/Logging_BODEN/tillsyn/A 16233-2020.docx")</f>
        <v/>
      </c>
      <c r="Y9">
        <f>HYPERLINK("https://klasma.github.io/Logging_BODEN/tillsynsmail/A 16233-2020.docx")</f>
        <v/>
      </c>
    </row>
    <row r="10" ht="15" customHeight="1">
      <c r="A10" t="inlineStr">
        <is>
          <t>A 47549-2022</t>
        </is>
      </c>
      <c r="B10" s="1" t="n">
        <v>44853</v>
      </c>
      <c r="C10" s="1" t="n">
        <v>45184</v>
      </c>
      <c r="D10" t="inlineStr">
        <is>
          <t>NORRBOTTENS LÄN</t>
        </is>
      </c>
      <c r="E10" t="inlineStr">
        <is>
          <t>BODEN</t>
        </is>
      </c>
      <c r="G10" t="n">
        <v>9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Gammelgransskål
Garnlav
Kolflarnlav
Spillkråka
Vedskivlav
Dropptaggsvamp</t>
        </is>
      </c>
      <c r="S10">
        <f>HYPERLINK("https://klasma.github.io/Logging_BODEN/artfynd/A 47549-2022.xlsx")</f>
        <v/>
      </c>
      <c r="T10">
        <f>HYPERLINK("https://klasma.github.io/Logging_BODEN/kartor/A 47549-2022.png")</f>
        <v/>
      </c>
      <c r="V10">
        <f>HYPERLINK("https://klasma.github.io/Logging_BODEN/klagomål/A 47549-2022.docx")</f>
        <v/>
      </c>
      <c r="W10">
        <f>HYPERLINK("https://klasma.github.io/Logging_BODEN/klagomålsmail/A 47549-2022.docx")</f>
        <v/>
      </c>
      <c r="X10">
        <f>HYPERLINK("https://klasma.github.io/Logging_BODEN/tillsyn/A 47549-2022.docx")</f>
        <v/>
      </c>
      <c r="Y10">
        <f>HYPERLINK("https://klasma.github.io/Logging_BODEN/tillsynsmail/A 47549-2022.docx")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45184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52585-2019.xlsx")</f>
        <v/>
      </c>
      <c r="T11">
        <f>HYPERLINK("https://klasma.github.io/Logging_BODEN/kartor/A 52585-2019.png")</f>
        <v/>
      </c>
      <c r="V11">
        <f>HYPERLINK("https://klasma.github.io/Logging_BODEN/klagomål/A 52585-2019.docx")</f>
        <v/>
      </c>
      <c r="W11">
        <f>HYPERLINK("https://klasma.github.io/Logging_BODEN/klagomålsmail/A 52585-2019.docx")</f>
        <v/>
      </c>
      <c r="X11">
        <f>HYPERLINK("https://klasma.github.io/Logging_BODEN/tillsyn/A 52585-2019.docx")</f>
        <v/>
      </c>
      <c r="Y11">
        <f>HYPERLINK("https://klasma.github.io/Logging_BODEN/tillsynsmail/A 52585-2019.docx")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45184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54602-2019.xlsx")</f>
        <v/>
      </c>
      <c r="T12">
        <f>HYPERLINK("https://klasma.github.io/Logging_BODEN/kartor/A 54602-2019.png")</f>
        <v/>
      </c>
      <c r="V12">
        <f>HYPERLINK("https://klasma.github.io/Logging_BODEN/klagomål/A 54602-2019.docx")</f>
        <v/>
      </c>
      <c r="W12">
        <f>HYPERLINK("https://klasma.github.io/Logging_BODEN/klagomålsmail/A 54602-2019.docx")</f>
        <v/>
      </c>
      <c r="X12">
        <f>HYPERLINK("https://klasma.github.io/Logging_BODEN/tillsyn/A 54602-2019.docx")</f>
        <v/>
      </c>
      <c r="Y12">
        <f>HYPERLINK("https://klasma.github.io/Logging_BODEN/tillsynsmail/A 54602-2019.docx")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45184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64709-2020.xlsx")</f>
        <v/>
      </c>
      <c r="T13">
        <f>HYPERLINK("https://klasma.github.io/Logging_BODEN/kartor/A 64709-2020.png")</f>
        <v/>
      </c>
      <c r="V13">
        <f>HYPERLINK("https://klasma.github.io/Logging_BODEN/klagomål/A 64709-2020.docx")</f>
        <v/>
      </c>
      <c r="W13">
        <f>HYPERLINK("https://klasma.github.io/Logging_BODEN/klagomålsmail/A 64709-2020.docx")</f>
        <v/>
      </c>
      <c r="X13">
        <f>HYPERLINK("https://klasma.github.io/Logging_BODEN/tillsyn/A 64709-2020.docx")</f>
        <v/>
      </c>
      <c r="Y13">
        <f>HYPERLINK("https://klasma.github.io/Logging_BODEN/tillsynsmail/A 64709-2020.docx")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45184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19598-2023.xlsx")</f>
        <v/>
      </c>
      <c r="T14">
        <f>HYPERLINK("https://klasma.github.io/Logging_BODEN/kartor/A 19598-2023.png")</f>
        <v/>
      </c>
      <c r="V14">
        <f>HYPERLINK("https://klasma.github.io/Logging_BODEN/klagomål/A 19598-2023.docx")</f>
        <v/>
      </c>
      <c r="W14">
        <f>HYPERLINK("https://klasma.github.io/Logging_BODEN/klagomålsmail/A 19598-2023.docx")</f>
        <v/>
      </c>
      <c r="X14">
        <f>HYPERLINK("https://klasma.github.io/Logging_BODEN/tillsyn/A 19598-2023.docx")</f>
        <v/>
      </c>
      <c r="Y14">
        <f>HYPERLINK("https://klasma.github.io/Logging_BODEN/tillsynsmail/A 19598-2023.docx")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45184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69159-2018.xlsx")</f>
        <v/>
      </c>
      <c r="T15">
        <f>HYPERLINK("https://klasma.github.io/Logging_BODEN/kartor/A 69159-2018.png")</f>
        <v/>
      </c>
      <c r="V15">
        <f>HYPERLINK("https://klasma.github.io/Logging_BODEN/klagomål/A 69159-2018.docx")</f>
        <v/>
      </c>
      <c r="W15">
        <f>HYPERLINK("https://klasma.github.io/Logging_BODEN/klagomålsmail/A 69159-2018.docx")</f>
        <v/>
      </c>
      <c r="X15">
        <f>HYPERLINK("https://klasma.github.io/Logging_BODEN/tillsyn/A 69159-2018.docx")</f>
        <v/>
      </c>
      <c r="Y15">
        <f>HYPERLINK("https://klasma.github.io/Logging_BODEN/tillsynsmail/A 69159-2018.docx")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45184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67604-2019.xlsx")</f>
        <v/>
      </c>
      <c r="T16">
        <f>HYPERLINK("https://klasma.github.io/Logging_BODEN/kartor/A 67604-2019.png")</f>
        <v/>
      </c>
      <c r="V16">
        <f>HYPERLINK("https://klasma.github.io/Logging_BODEN/klagomål/A 67604-2019.docx")</f>
        <v/>
      </c>
      <c r="W16">
        <f>HYPERLINK("https://klasma.github.io/Logging_BODEN/klagomålsmail/A 67604-2019.docx")</f>
        <v/>
      </c>
      <c r="X16">
        <f>HYPERLINK("https://klasma.github.io/Logging_BODEN/tillsyn/A 67604-2019.docx")</f>
        <v/>
      </c>
      <c r="Y16">
        <f>HYPERLINK("https://klasma.github.io/Logging_BODEN/tillsynsmail/A 67604-2019.docx")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45184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27084-2020.xlsx")</f>
        <v/>
      </c>
      <c r="T17">
        <f>HYPERLINK("https://klasma.github.io/Logging_BODEN/kartor/A 27084-2020.png")</f>
        <v/>
      </c>
      <c r="V17">
        <f>HYPERLINK("https://klasma.github.io/Logging_BODEN/klagomål/A 27084-2020.docx")</f>
        <v/>
      </c>
      <c r="W17">
        <f>HYPERLINK("https://klasma.github.io/Logging_BODEN/klagomålsmail/A 27084-2020.docx")</f>
        <v/>
      </c>
      <c r="X17">
        <f>HYPERLINK("https://klasma.github.io/Logging_BODEN/tillsyn/A 27084-2020.docx")</f>
        <v/>
      </c>
      <c r="Y17">
        <f>HYPERLINK("https://klasma.github.io/Logging_BODEN/tillsynsmail/A 27084-2020.docx")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45184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30786-2020.xlsx")</f>
        <v/>
      </c>
      <c r="T18">
        <f>HYPERLINK("https://klasma.github.io/Logging_BODEN/kartor/A 30786-2020.png")</f>
        <v/>
      </c>
      <c r="V18">
        <f>HYPERLINK("https://klasma.github.io/Logging_BODEN/klagomål/A 30786-2020.docx")</f>
        <v/>
      </c>
      <c r="W18">
        <f>HYPERLINK("https://klasma.github.io/Logging_BODEN/klagomålsmail/A 30786-2020.docx")</f>
        <v/>
      </c>
      <c r="X18">
        <f>HYPERLINK("https://klasma.github.io/Logging_BODEN/tillsyn/A 30786-2020.docx")</f>
        <v/>
      </c>
      <c r="Y18">
        <f>HYPERLINK("https://klasma.github.io/Logging_BODEN/tillsynsmail/A 30786-2020.docx")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45184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62075-2020.xlsx")</f>
        <v/>
      </c>
      <c r="T19">
        <f>HYPERLINK("https://klasma.github.io/Logging_BODEN/kartor/A 62075-2020.png")</f>
        <v/>
      </c>
      <c r="V19">
        <f>HYPERLINK("https://klasma.github.io/Logging_BODEN/klagomål/A 62075-2020.docx")</f>
        <v/>
      </c>
      <c r="W19">
        <f>HYPERLINK("https://klasma.github.io/Logging_BODEN/klagomålsmail/A 62075-2020.docx")</f>
        <v/>
      </c>
      <c r="X19">
        <f>HYPERLINK("https://klasma.github.io/Logging_BODEN/tillsyn/A 62075-2020.docx")</f>
        <v/>
      </c>
      <c r="Y19">
        <f>HYPERLINK("https://klasma.github.io/Logging_BODEN/tillsynsmail/A 62075-2020.docx")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45184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30541-2021.xlsx")</f>
        <v/>
      </c>
      <c r="T20">
        <f>HYPERLINK("https://klasma.github.io/Logging_BODEN/kartor/A 30541-2021.png")</f>
        <v/>
      </c>
      <c r="V20">
        <f>HYPERLINK("https://klasma.github.io/Logging_BODEN/klagomål/A 30541-2021.docx")</f>
        <v/>
      </c>
      <c r="W20">
        <f>HYPERLINK("https://klasma.github.io/Logging_BODEN/klagomålsmail/A 30541-2021.docx")</f>
        <v/>
      </c>
      <c r="X20">
        <f>HYPERLINK("https://klasma.github.io/Logging_BODEN/tillsyn/A 30541-2021.docx")</f>
        <v/>
      </c>
      <c r="Y20">
        <f>HYPERLINK("https://klasma.github.io/Logging_BODEN/tillsynsmail/A 30541-2021.docx")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45184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20477-2019.xlsx")</f>
        <v/>
      </c>
      <c r="T21">
        <f>HYPERLINK("https://klasma.github.io/Logging_BODEN/kartor/A 20477-2019.png")</f>
        <v/>
      </c>
      <c r="V21">
        <f>HYPERLINK("https://klasma.github.io/Logging_BODEN/klagomål/A 20477-2019.docx")</f>
        <v/>
      </c>
      <c r="W21">
        <f>HYPERLINK("https://klasma.github.io/Logging_BODEN/klagomålsmail/A 20477-2019.docx")</f>
        <v/>
      </c>
      <c r="X21">
        <f>HYPERLINK("https://klasma.github.io/Logging_BODEN/tillsyn/A 20477-2019.docx")</f>
        <v/>
      </c>
      <c r="Y21">
        <f>HYPERLINK("https://klasma.github.io/Logging_BODEN/tillsynsmail/A 20477-2019.docx")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45184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58965-2019.xlsx")</f>
        <v/>
      </c>
      <c r="T22">
        <f>HYPERLINK("https://klasma.github.io/Logging_BODEN/kartor/A 58965-2019.png")</f>
        <v/>
      </c>
      <c r="V22">
        <f>HYPERLINK("https://klasma.github.io/Logging_BODEN/klagomål/A 58965-2019.docx")</f>
        <v/>
      </c>
      <c r="W22">
        <f>HYPERLINK("https://klasma.github.io/Logging_BODEN/klagomålsmail/A 58965-2019.docx")</f>
        <v/>
      </c>
      <c r="X22">
        <f>HYPERLINK("https://klasma.github.io/Logging_BODEN/tillsyn/A 58965-2019.docx")</f>
        <v/>
      </c>
      <c r="Y22">
        <f>HYPERLINK("https://klasma.github.io/Logging_BODEN/tillsynsmail/A 58965-2019.docx")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45184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62167-2019.xlsx")</f>
        <v/>
      </c>
      <c r="T23">
        <f>HYPERLINK("https://klasma.github.io/Logging_BODEN/kartor/A 62167-2019.png")</f>
        <v/>
      </c>
      <c r="U23">
        <f>HYPERLINK("https://klasma.github.io/Logging_BODEN/knärot/A 62167-2019.png")</f>
        <v/>
      </c>
      <c r="V23">
        <f>HYPERLINK("https://klasma.github.io/Logging_BODEN/klagomål/A 62167-2019.docx")</f>
        <v/>
      </c>
      <c r="W23">
        <f>HYPERLINK("https://klasma.github.io/Logging_BODEN/klagomålsmail/A 62167-2019.docx")</f>
        <v/>
      </c>
      <c r="X23">
        <f>HYPERLINK("https://klasma.github.io/Logging_BODEN/tillsyn/A 62167-2019.docx")</f>
        <v/>
      </c>
      <c r="Y23">
        <f>HYPERLINK("https://klasma.github.io/Logging_BODEN/tillsynsmail/A 62167-2019.docx")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45184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62172-2019.xlsx")</f>
        <v/>
      </c>
      <c r="T24">
        <f>HYPERLINK("https://klasma.github.io/Logging_BODEN/kartor/A 62172-2019.png")</f>
        <v/>
      </c>
      <c r="V24">
        <f>HYPERLINK("https://klasma.github.io/Logging_BODEN/klagomål/A 62172-2019.docx")</f>
        <v/>
      </c>
      <c r="W24">
        <f>HYPERLINK("https://klasma.github.io/Logging_BODEN/klagomålsmail/A 62172-2019.docx")</f>
        <v/>
      </c>
      <c r="X24">
        <f>HYPERLINK("https://klasma.github.io/Logging_BODEN/tillsyn/A 62172-2019.docx")</f>
        <v/>
      </c>
      <c r="Y24">
        <f>HYPERLINK("https://klasma.github.io/Logging_BODEN/tillsynsmail/A 62172-2019.docx")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45184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65081-2019.xlsx")</f>
        <v/>
      </c>
      <c r="T25">
        <f>HYPERLINK("https://klasma.github.io/Logging_BODEN/kartor/A 65081-2019.png")</f>
        <v/>
      </c>
      <c r="V25">
        <f>HYPERLINK("https://klasma.github.io/Logging_BODEN/klagomål/A 65081-2019.docx")</f>
        <v/>
      </c>
      <c r="W25">
        <f>HYPERLINK("https://klasma.github.io/Logging_BODEN/klagomålsmail/A 65081-2019.docx")</f>
        <v/>
      </c>
      <c r="X25">
        <f>HYPERLINK("https://klasma.github.io/Logging_BODEN/tillsyn/A 65081-2019.docx")</f>
        <v/>
      </c>
      <c r="Y25">
        <f>HYPERLINK("https://klasma.github.io/Logging_BODEN/tillsynsmail/A 65081-2019.docx")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45184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43640-2020.xlsx")</f>
        <v/>
      </c>
      <c r="T26">
        <f>HYPERLINK("https://klasma.github.io/Logging_BODEN/kartor/A 43640-2020.png")</f>
        <v/>
      </c>
      <c r="V26">
        <f>HYPERLINK("https://klasma.github.io/Logging_BODEN/klagomål/A 43640-2020.docx")</f>
        <v/>
      </c>
      <c r="W26">
        <f>HYPERLINK("https://klasma.github.io/Logging_BODEN/klagomålsmail/A 43640-2020.docx")</f>
        <v/>
      </c>
      <c r="X26">
        <f>HYPERLINK("https://klasma.github.io/Logging_BODEN/tillsyn/A 43640-2020.docx")</f>
        <v/>
      </c>
      <c r="Y26">
        <f>HYPERLINK("https://klasma.github.io/Logging_BODEN/tillsynsmail/A 43640-2020.docx")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45184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44419-2020.xlsx")</f>
        <v/>
      </c>
      <c r="T27">
        <f>HYPERLINK("https://klasma.github.io/Logging_BODEN/kartor/A 44419-2020.png")</f>
        <v/>
      </c>
      <c r="V27">
        <f>HYPERLINK("https://klasma.github.io/Logging_BODEN/klagomål/A 44419-2020.docx")</f>
        <v/>
      </c>
      <c r="W27">
        <f>HYPERLINK("https://klasma.github.io/Logging_BODEN/klagomålsmail/A 44419-2020.docx")</f>
        <v/>
      </c>
      <c r="X27">
        <f>HYPERLINK("https://klasma.github.io/Logging_BODEN/tillsyn/A 44419-2020.docx")</f>
        <v/>
      </c>
      <c r="Y27">
        <f>HYPERLINK("https://klasma.github.io/Logging_BODEN/tillsynsmail/A 44419-2020.docx")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45184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55246-2020.xlsx")</f>
        <v/>
      </c>
      <c r="T28">
        <f>HYPERLINK("https://klasma.github.io/Logging_BODEN/kartor/A 55246-2020.png")</f>
        <v/>
      </c>
      <c r="V28">
        <f>HYPERLINK("https://klasma.github.io/Logging_BODEN/klagomål/A 55246-2020.docx")</f>
        <v/>
      </c>
      <c r="W28">
        <f>HYPERLINK("https://klasma.github.io/Logging_BODEN/klagomålsmail/A 55246-2020.docx")</f>
        <v/>
      </c>
      <c r="X28">
        <f>HYPERLINK("https://klasma.github.io/Logging_BODEN/tillsyn/A 55246-2020.docx")</f>
        <v/>
      </c>
      <c r="Y28">
        <f>HYPERLINK("https://klasma.github.io/Logging_BODEN/tillsynsmail/A 55246-2020.docx")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45184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24447-2021.xlsx")</f>
        <v/>
      </c>
      <c r="T29">
        <f>HYPERLINK("https://klasma.github.io/Logging_BODEN/kartor/A 24447-2021.png")</f>
        <v/>
      </c>
      <c r="V29">
        <f>HYPERLINK("https://klasma.github.io/Logging_BODEN/klagomål/A 24447-2021.docx")</f>
        <v/>
      </c>
      <c r="W29">
        <f>HYPERLINK("https://klasma.github.io/Logging_BODEN/klagomålsmail/A 24447-2021.docx")</f>
        <v/>
      </c>
      <c r="X29">
        <f>HYPERLINK("https://klasma.github.io/Logging_BODEN/tillsyn/A 24447-2021.docx")</f>
        <v/>
      </c>
      <c r="Y29">
        <f>HYPERLINK("https://klasma.github.io/Logging_BODEN/tillsynsmail/A 24447-2021.docx")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45184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51247-2022.xlsx")</f>
        <v/>
      </c>
      <c r="T30">
        <f>HYPERLINK("https://klasma.github.io/Logging_BODEN/kartor/A 51247-2022.png")</f>
        <v/>
      </c>
      <c r="V30">
        <f>HYPERLINK("https://klasma.github.io/Logging_BODEN/klagomål/A 51247-2022.docx")</f>
        <v/>
      </c>
      <c r="W30">
        <f>HYPERLINK("https://klasma.github.io/Logging_BODEN/klagomålsmail/A 51247-2022.docx")</f>
        <v/>
      </c>
      <c r="X30">
        <f>HYPERLINK("https://klasma.github.io/Logging_BODEN/tillsyn/A 51247-2022.docx")</f>
        <v/>
      </c>
      <c r="Y30">
        <f>HYPERLINK("https://klasma.github.io/Logging_BODEN/tillsynsmail/A 51247-2022.docx")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45184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53005-2022.xlsx")</f>
        <v/>
      </c>
      <c r="T31">
        <f>HYPERLINK("https://klasma.github.io/Logging_BODEN/kartor/A 53005-2022.png")</f>
        <v/>
      </c>
      <c r="V31">
        <f>HYPERLINK("https://klasma.github.io/Logging_BODEN/klagomål/A 53005-2022.docx")</f>
        <v/>
      </c>
      <c r="W31">
        <f>HYPERLINK("https://klasma.github.io/Logging_BODEN/klagomålsmail/A 53005-2022.docx")</f>
        <v/>
      </c>
      <c r="X31">
        <f>HYPERLINK("https://klasma.github.io/Logging_BODEN/tillsyn/A 53005-2022.docx")</f>
        <v/>
      </c>
      <c r="Y31">
        <f>HYPERLINK("https://klasma.github.io/Logging_BODEN/tillsynsmail/A 53005-2022.docx")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45184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59358-2022.xlsx")</f>
        <v/>
      </c>
      <c r="T32">
        <f>HYPERLINK("https://klasma.github.io/Logging_BODEN/kartor/A 59358-2022.png")</f>
        <v/>
      </c>
      <c r="V32">
        <f>HYPERLINK("https://klasma.github.io/Logging_BODEN/klagomål/A 59358-2022.docx")</f>
        <v/>
      </c>
      <c r="W32">
        <f>HYPERLINK("https://klasma.github.io/Logging_BODEN/klagomålsmail/A 59358-2022.docx")</f>
        <v/>
      </c>
      <c r="X32">
        <f>HYPERLINK("https://klasma.github.io/Logging_BODEN/tillsyn/A 59358-2022.docx")</f>
        <v/>
      </c>
      <c r="Y32">
        <f>HYPERLINK("https://klasma.github.io/Logging_BODEN/tillsynsmail/A 59358-2022.docx")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45184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6243-2023.xlsx")</f>
        <v/>
      </c>
      <c r="T33">
        <f>HYPERLINK("https://klasma.github.io/Logging_BODEN/kartor/A 6243-2023.png")</f>
        <v/>
      </c>
      <c r="V33">
        <f>HYPERLINK("https://klasma.github.io/Logging_BODEN/klagomål/A 6243-2023.docx")</f>
        <v/>
      </c>
      <c r="W33">
        <f>HYPERLINK("https://klasma.github.io/Logging_BODEN/klagomålsmail/A 6243-2023.docx")</f>
        <v/>
      </c>
      <c r="X33">
        <f>HYPERLINK("https://klasma.github.io/Logging_BODEN/tillsyn/A 6243-2023.docx")</f>
        <v/>
      </c>
      <c r="Y33">
        <f>HYPERLINK("https://klasma.github.io/Logging_BODEN/tillsynsmail/A 6243-2023.docx")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45184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21127-2019.xlsx")</f>
        <v/>
      </c>
      <c r="T34">
        <f>HYPERLINK("https://klasma.github.io/Logging_BODEN/kartor/A 21127-2019.png")</f>
        <v/>
      </c>
      <c r="V34">
        <f>HYPERLINK("https://klasma.github.io/Logging_BODEN/klagomål/A 21127-2019.docx")</f>
        <v/>
      </c>
      <c r="W34">
        <f>HYPERLINK("https://klasma.github.io/Logging_BODEN/klagomålsmail/A 21127-2019.docx")</f>
        <v/>
      </c>
      <c r="X34">
        <f>HYPERLINK("https://klasma.github.io/Logging_BODEN/tillsyn/A 21127-2019.docx")</f>
        <v/>
      </c>
      <c r="Y34">
        <f>HYPERLINK("https://klasma.github.io/Logging_BODEN/tillsynsmail/A 21127-2019.docx")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45184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24672-2019.xlsx")</f>
        <v/>
      </c>
      <c r="T35">
        <f>HYPERLINK("https://klasma.github.io/Logging_BODEN/kartor/A 24672-2019.png")</f>
        <v/>
      </c>
      <c r="V35">
        <f>HYPERLINK("https://klasma.github.io/Logging_BODEN/klagomål/A 24672-2019.docx")</f>
        <v/>
      </c>
      <c r="W35">
        <f>HYPERLINK("https://klasma.github.io/Logging_BODEN/klagomålsmail/A 24672-2019.docx")</f>
        <v/>
      </c>
      <c r="X35">
        <f>HYPERLINK("https://klasma.github.io/Logging_BODEN/tillsyn/A 24672-2019.docx")</f>
        <v/>
      </c>
      <c r="Y35">
        <f>HYPERLINK("https://klasma.github.io/Logging_BODEN/tillsynsmail/A 24672-2019.docx")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45184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52586-2019.xlsx")</f>
        <v/>
      </c>
      <c r="T36">
        <f>HYPERLINK("https://klasma.github.io/Logging_BODEN/kartor/A 52586-2019.png")</f>
        <v/>
      </c>
      <c r="V36">
        <f>HYPERLINK("https://klasma.github.io/Logging_BODEN/klagomål/A 52586-2019.docx")</f>
        <v/>
      </c>
      <c r="W36">
        <f>HYPERLINK("https://klasma.github.io/Logging_BODEN/klagomålsmail/A 52586-2019.docx")</f>
        <v/>
      </c>
      <c r="X36">
        <f>HYPERLINK("https://klasma.github.io/Logging_BODEN/tillsyn/A 52586-2019.docx")</f>
        <v/>
      </c>
      <c r="Y36">
        <f>HYPERLINK("https://klasma.github.io/Logging_BODEN/tillsynsmail/A 52586-2019.docx")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45184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56355-2019.xlsx")</f>
        <v/>
      </c>
      <c r="T37">
        <f>HYPERLINK("https://klasma.github.io/Logging_BODEN/kartor/A 56355-2019.png")</f>
        <v/>
      </c>
      <c r="V37">
        <f>HYPERLINK("https://klasma.github.io/Logging_BODEN/klagomål/A 56355-2019.docx")</f>
        <v/>
      </c>
      <c r="W37">
        <f>HYPERLINK("https://klasma.github.io/Logging_BODEN/klagomålsmail/A 56355-2019.docx")</f>
        <v/>
      </c>
      <c r="X37">
        <f>HYPERLINK("https://klasma.github.io/Logging_BODEN/tillsyn/A 56355-2019.docx")</f>
        <v/>
      </c>
      <c r="Y37">
        <f>HYPERLINK("https://klasma.github.io/Logging_BODEN/tillsynsmail/A 56355-2019.docx")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45184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39595-2020.xlsx")</f>
        <v/>
      </c>
      <c r="T38">
        <f>HYPERLINK("https://klasma.github.io/Logging_BODEN/kartor/A 39595-2020.png")</f>
        <v/>
      </c>
      <c r="U38">
        <f>HYPERLINK("https://klasma.github.io/Logging_BODEN/knärot/A 39595-2020.png")</f>
        <v/>
      </c>
      <c r="V38">
        <f>HYPERLINK("https://klasma.github.io/Logging_BODEN/klagomål/A 39595-2020.docx")</f>
        <v/>
      </c>
      <c r="W38">
        <f>HYPERLINK("https://klasma.github.io/Logging_BODEN/klagomålsmail/A 39595-2020.docx")</f>
        <v/>
      </c>
      <c r="X38">
        <f>HYPERLINK("https://klasma.github.io/Logging_BODEN/tillsyn/A 39595-2020.docx")</f>
        <v/>
      </c>
      <c r="Y38">
        <f>HYPERLINK("https://klasma.github.io/Logging_BODEN/tillsynsmail/A 39595-2020.docx")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45184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43635-2020.xlsx")</f>
        <v/>
      </c>
      <c r="T39">
        <f>HYPERLINK("https://klasma.github.io/Logging_BODEN/kartor/A 43635-2020.png")</f>
        <v/>
      </c>
      <c r="V39">
        <f>HYPERLINK("https://klasma.github.io/Logging_BODEN/klagomål/A 43635-2020.docx")</f>
        <v/>
      </c>
      <c r="W39">
        <f>HYPERLINK("https://klasma.github.io/Logging_BODEN/klagomålsmail/A 43635-2020.docx")</f>
        <v/>
      </c>
      <c r="X39">
        <f>HYPERLINK("https://klasma.github.io/Logging_BODEN/tillsyn/A 43635-2020.docx")</f>
        <v/>
      </c>
      <c r="Y39">
        <f>HYPERLINK("https://klasma.github.io/Logging_BODEN/tillsynsmail/A 43635-2020.docx")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45184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63621-2020.xlsx")</f>
        <v/>
      </c>
      <c r="T40">
        <f>HYPERLINK("https://klasma.github.io/Logging_BODEN/kartor/A 63621-2020.png")</f>
        <v/>
      </c>
      <c r="V40">
        <f>HYPERLINK("https://klasma.github.io/Logging_BODEN/klagomål/A 63621-2020.docx")</f>
        <v/>
      </c>
      <c r="W40">
        <f>HYPERLINK("https://klasma.github.io/Logging_BODEN/klagomålsmail/A 63621-2020.docx")</f>
        <v/>
      </c>
      <c r="X40">
        <f>HYPERLINK("https://klasma.github.io/Logging_BODEN/tillsyn/A 63621-2020.docx")</f>
        <v/>
      </c>
      <c r="Y40">
        <f>HYPERLINK("https://klasma.github.io/Logging_BODEN/tillsynsmail/A 63621-2020.docx")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45184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64565-2020.xlsx")</f>
        <v/>
      </c>
      <c r="T41">
        <f>HYPERLINK("https://klasma.github.io/Logging_BODEN/kartor/A 64565-2020.png")</f>
        <v/>
      </c>
      <c r="V41">
        <f>HYPERLINK("https://klasma.github.io/Logging_BODEN/klagomål/A 64565-2020.docx")</f>
        <v/>
      </c>
      <c r="W41">
        <f>HYPERLINK("https://klasma.github.io/Logging_BODEN/klagomålsmail/A 64565-2020.docx")</f>
        <v/>
      </c>
      <c r="X41">
        <f>HYPERLINK("https://klasma.github.io/Logging_BODEN/tillsyn/A 64565-2020.docx")</f>
        <v/>
      </c>
      <c r="Y41">
        <f>HYPERLINK("https://klasma.github.io/Logging_BODEN/tillsynsmail/A 64565-2020.docx")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45184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70382-2021.xlsx")</f>
        <v/>
      </c>
      <c r="T42">
        <f>HYPERLINK("https://klasma.github.io/Logging_BODEN/kartor/A 70382-2021.png")</f>
        <v/>
      </c>
      <c r="V42">
        <f>HYPERLINK("https://klasma.github.io/Logging_BODEN/klagomål/A 70382-2021.docx")</f>
        <v/>
      </c>
      <c r="W42">
        <f>HYPERLINK("https://klasma.github.io/Logging_BODEN/klagomålsmail/A 70382-2021.docx")</f>
        <v/>
      </c>
      <c r="X42">
        <f>HYPERLINK("https://klasma.github.io/Logging_BODEN/tillsyn/A 70382-2021.docx")</f>
        <v/>
      </c>
      <c r="Y42">
        <f>HYPERLINK("https://klasma.github.io/Logging_BODEN/tillsynsmail/A 70382-2021.docx")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45184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8137-2022.xlsx")</f>
        <v/>
      </c>
      <c r="T43">
        <f>HYPERLINK("https://klasma.github.io/Logging_BODEN/kartor/A 8137-2022.png")</f>
        <v/>
      </c>
      <c r="V43">
        <f>HYPERLINK("https://klasma.github.io/Logging_BODEN/klagomål/A 8137-2022.docx")</f>
        <v/>
      </c>
      <c r="W43">
        <f>HYPERLINK("https://klasma.github.io/Logging_BODEN/klagomålsmail/A 8137-2022.docx")</f>
        <v/>
      </c>
      <c r="X43">
        <f>HYPERLINK("https://klasma.github.io/Logging_BODEN/tillsyn/A 8137-2022.docx")</f>
        <v/>
      </c>
      <c r="Y43">
        <f>HYPERLINK("https://klasma.github.io/Logging_BODEN/tillsynsmail/A 8137-2022.docx")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45184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36629-2022.xlsx")</f>
        <v/>
      </c>
      <c r="T44">
        <f>HYPERLINK("https://klasma.github.io/Logging_BODEN/kartor/A 36629-2022.png")</f>
        <v/>
      </c>
      <c r="V44">
        <f>HYPERLINK("https://klasma.github.io/Logging_BODEN/klagomål/A 36629-2022.docx")</f>
        <v/>
      </c>
      <c r="W44">
        <f>HYPERLINK("https://klasma.github.io/Logging_BODEN/klagomålsmail/A 36629-2022.docx")</f>
        <v/>
      </c>
      <c r="X44">
        <f>HYPERLINK("https://klasma.github.io/Logging_BODEN/tillsyn/A 36629-2022.docx")</f>
        <v/>
      </c>
      <c r="Y44">
        <f>HYPERLINK("https://klasma.github.io/Logging_BODEN/tillsynsmail/A 36629-2022.docx")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45184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22906-2023.xlsx")</f>
        <v/>
      </c>
      <c r="T45">
        <f>HYPERLINK("https://klasma.github.io/Logging_BODEN/kartor/A 22906-2023.png")</f>
        <v/>
      </c>
      <c r="V45">
        <f>HYPERLINK("https://klasma.github.io/Logging_BODEN/klagomål/A 22906-2023.docx")</f>
        <v/>
      </c>
      <c r="W45">
        <f>HYPERLINK("https://klasma.github.io/Logging_BODEN/klagomålsmail/A 22906-2023.docx")</f>
        <v/>
      </c>
      <c r="X45">
        <f>HYPERLINK("https://klasma.github.io/Logging_BODEN/tillsyn/A 22906-2023.docx")</f>
        <v/>
      </c>
      <c r="Y45">
        <f>HYPERLINK("https://klasma.github.io/Logging_BODEN/tillsynsmail/A 22906-2023.docx")</f>
        <v/>
      </c>
    </row>
    <row r="46" ht="15" customHeight="1">
      <c r="A46" t="inlineStr">
        <is>
          <t>A 35173-2018</t>
        </is>
      </c>
      <c r="B46" s="1" t="n">
        <v>43322</v>
      </c>
      <c r="C46" s="1" t="n">
        <v>45184</v>
      </c>
      <c r="D46" t="inlineStr">
        <is>
          <t>NORRBOTTENS LÄN</t>
        </is>
      </c>
      <c r="E46" t="inlineStr">
        <is>
          <t>BODEN</t>
        </is>
      </c>
      <c r="G46" t="n">
        <v>5.6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Norna</t>
        </is>
      </c>
      <c r="S46">
        <f>HYPERLINK("https://klasma.github.io/Logging_BODEN/artfynd/A 35173-2018.xlsx")</f>
        <v/>
      </c>
      <c r="T46">
        <f>HYPERLINK("https://klasma.github.io/Logging_BODEN/kartor/A 35173-2018.png")</f>
        <v/>
      </c>
      <c r="V46">
        <f>HYPERLINK("https://klasma.github.io/Logging_BODEN/klagomål/A 35173-2018.docx")</f>
        <v/>
      </c>
      <c r="W46">
        <f>HYPERLINK("https://klasma.github.io/Logging_BODEN/klagomålsmail/A 35173-2018.docx")</f>
        <v/>
      </c>
      <c r="X46">
        <f>HYPERLINK("https://klasma.github.io/Logging_BODEN/tillsyn/A 35173-2018.docx")</f>
        <v/>
      </c>
      <c r="Y46">
        <f>HYPERLINK("https://klasma.github.io/Logging_BODEN/tillsynsmail/A 35173-2018.docx")</f>
        <v/>
      </c>
    </row>
    <row r="47" ht="15" customHeight="1">
      <c r="A47" t="inlineStr">
        <is>
          <t>A 45410-2018</t>
        </is>
      </c>
      <c r="B47" s="1" t="n">
        <v>43361</v>
      </c>
      <c r="C47" s="1" t="n">
        <v>45184</v>
      </c>
      <c r="D47" t="inlineStr">
        <is>
          <t>NORRBOTTENS LÄN</t>
        </is>
      </c>
      <c r="E47" t="inlineStr">
        <is>
          <t>BODEN</t>
        </is>
      </c>
      <c r="F47" t="inlineStr">
        <is>
          <t>Övriga statliga verk och myndigheter</t>
        </is>
      </c>
      <c r="G47" t="n">
        <v>17.5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Ärtsångare</t>
        </is>
      </c>
      <c r="S47">
        <f>HYPERLINK("https://klasma.github.io/Logging_BODEN/artfynd/A 45410-2018.xlsx")</f>
        <v/>
      </c>
      <c r="T47">
        <f>HYPERLINK("https://klasma.github.io/Logging_BODEN/kartor/A 45410-2018.png")</f>
        <v/>
      </c>
      <c r="V47">
        <f>HYPERLINK("https://klasma.github.io/Logging_BODEN/klagomål/A 45410-2018.docx")</f>
        <v/>
      </c>
      <c r="W47">
        <f>HYPERLINK("https://klasma.github.io/Logging_BODEN/klagomålsmail/A 45410-2018.docx")</f>
        <v/>
      </c>
      <c r="X47">
        <f>HYPERLINK("https://klasma.github.io/Logging_BODEN/tillsyn/A 45410-2018.docx")</f>
        <v/>
      </c>
      <c r="Y47">
        <f>HYPERLINK("https://klasma.github.io/Logging_BODEN/tillsynsmail/A 45410-2018.docx")</f>
        <v/>
      </c>
    </row>
    <row r="48" ht="15" customHeight="1">
      <c r="A48" t="inlineStr">
        <is>
          <t>A 49746-2018</t>
        </is>
      </c>
      <c r="B48" s="1" t="n">
        <v>43374</v>
      </c>
      <c r="C48" s="1" t="n">
        <v>45184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31.5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HYPERLINK("https://klasma.github.io/Logging_BODEN/artfynd/A 49746-2018.xlsx")</f>
        <v/>
      </c>
      <c r="T48">
        <f>HYPERLINK("https://klasma.github.io/Logging_BODEN/kartor/A 49746-2018.png")</f>
        <v/>
      </c>
      <c r="V48">
        <f>HYPERLINK("https://klasma.github.io/Logging_BODEN/klagomål/A 49746-2018.docx")</f>
        <v/>
      </c>
      <c r="W48">
        <f>HYPERLINK("https://klasma.github.io/Logging_BODEN/klagomålsmail/A 49746-2018.docx")</f>
        <v/>
      </c>
      <c r="X48">
        <f>HYPERLINK("https://klasma.github.io/Logging_BODEN/tillsyn/A 49746-2018.docx")</f>
        <v/>
      </c>
      <c r="Y48">
        <f>HYPERLINK("https://klasma.github.io/Logging_BODEN/tillsynsmail/A 49746-2018.docx")</f>
        <v/>
      </c>
    </row>
    <row r="49" ht="15" customHeight="1">
      <c r="A49" t="inlineStr">
        <is>
          <t>A 55415-2018</t>
        </is>
      </c>
      <c r="B49" s="1" t="n">
        <v>43397</v>
      </c>
      <c r="C49" s="1" t="n">
        <v>45184</v>
      </c>
      <c r="D49" t="inlineStr">
        <is>
          <t>NORRBOTTENS LÄN</t>
        </is>
      </c>
      <c r="E49" t="inlineStr">
        <is>
          <t>BODEN</t>
        </is>
      </c>
      <c r="F49" t="inlineStr">
        <is>
          <t>Sveaskog</t>
        </is>
      </c>
      <c r="G49" t="n">
        <v>3.9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Nattviol</t>
        </is>
      </c>
      <c r="S49">
        <f>HYPERLINK("https://klasma.github.io/Logging_BODEN/artfynd/A 55415-2018.xlsx")</f>
        <v/>
      </c>
      <c r="T49">
        <f>HYPERLINK("https://klasma.github.io/Logging_BODEN/kartor/A 55415-2018.png")</f>
        <v/>
      </c>
      <c r="V49">
        <f>HYPERLINK("https://klasma.github.io/Logging_BODEN/klagomål/A 55415-2018.docx")</f>
        <v/>
      </c>
      <c r="W49">
        <f>HYPERLINK("https://klasma.github.io/Logging_BODEN/klagomålsmail/A 55415-2018.docx")</f>
        <v/>
      </c>
      <c r="X49">
        <f>HYPERLINK("https://klasma.github.io/Logging_BODEN/tillsyn/A 55415-2018.docx")</f>
        <v/>
      </c>
      <c r="Y49">
        <f>HYPERLINK("https://klasma.github.io/Logging_BODEN/tillsynsmail/A 55415-2018.docx")</f>
        <v/>
      </c>
    </row>
    <row r="50" ht="15" customHeight="1">
      <c r="A50" t="inlineStr">
        <is>
          <t>A 63639-2018</t>
        </is>
      </c>
      <c r="B50" s="1" t="n">
        <v>43427</v>
      </c>
      <c r="C50" s="1" t="n">
        <v>45184</v>
      </c>
      <c r="D50" t="inlineStr">
        <is>
          <t>NORRBOTTENS LÄN</t>
        </is>
      </c>
      <c r="E50" t="inlineStr">
        <is>
          <t>BODEN</t>
        </is>
      </c>
      <c r="F50" t="inlineStr">
        <is>
          <t>SCA</t>
        </is>
      </c>
      <c r="G50" t="n">
        <v>3.2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Rödbrun blekspik</t>
        </is>
      </c>
      <c r="S50">
        <f>HYPERLINK("https://klasma.github.io/Logging_BODEN/artfynd/A 63639-2018.xlsx")</f>
        <v/>
      </c>
      <c r="T50">
        <f>HYPERLINK("https://klasma.github.io/Logging_BODEN/kartor/A 63639-2018.png")</f>
        <v/>
      </c>
      <c r="V50">
        <f>HYPERLINK("https://klasma.github.io/Logging_BODEN/klagomål/A 63639-2018.docx")</f>
        <v/>
      </c>
      <c r="W50">
        <f>HYPERLINK("https://klasma.github.io/Logging_BODEN/klagomålsmail/A 63639-2018.docx")</f>
        <v/>
      </c>
      <c r="X50">
        <f>HYPERLINK("https://klasma.github.io/Logging_BODEN/tillsyn/A 63639-2018.docx")</f>
        <v/>
      </c>
      <c r="Y50">
        <f>HYPERLINK("https://klasma.github.io/Logging_BODEN/tillsynsmail/A 63639-2018.docx")</f>
        <v/>
      </c>
    </row>
    <row r="51" ht="15" customHeight="1">
      <c r="A51" t="inlineStr">
        <is>
          <t>A 21123-2019</t>
        </is>
      </c>
      <c r="B51" s="1" t="n">
        <v>43579</v>
      </c>
      <c r="C51" s="1" t="n">
        <v>45184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HYPERLINK("https://klasma.github.io/Logging_BODEN/artfynd/A 21123-2019.xlsx")</f>
        <v/>
      </c>
      <c r="T51">
        <f>HYPERLINK("https://klasma.github.io/Logging_BODEN/kartor/A 21123-2019.png")</f>
        <v/>
      </c>
      <c r="V51">
        <f>HYPERLINK("https://klasma.github.io/Logging_BODEN/klagomål/A 21123-2019.docx")</f>
        <v/>
      </c>
      <c r="W51">
        <f>HYPERLINK("https://klasma.github.io/Logging_BODEN/klagomålsmail/A 21123-2019.docx")</f>
        <v/>
      </c>
      <c r="X51">
        <f>HYPERLINK("https://klasma.github.io/Logging_BODEN/tillsyn/A 21123-2019.docx")</f>
        <v/>
      </c>
      <c r="Y51">
        <f>HYPERLINK("https://klasma.github.io/Logging_BODEN/tillsynsmail/A 21123-2019.docx")</f>
        <v/>
      </c>
    </row>
    <row r="52" ht="15" customHeight="1">
      <c r="A52" t="inlineStr">
        <is>
          <t>A 35824-2019</t>
        </is>
      </c>
      <c r="B52" s="1" t="n">
        <v>43665</v>
      </c>
      <c r="C52" s="1" t="n">
        <v>45184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35824-2019.xlsx")</f>
        <v/>
      </c>
      <c r="T52">
        <f>HYPERLINK("https://klasma.github.io/Logging_BODEN/kartor/A 35824-2019.png")</f>
        <v/>
      </c>
      <c r="V52">
        <f>HYPERLINK("https://klasma.github.io/Logging_BODEN/klagomål/A 35824-2019.docx")</f>
        <v/>
      </c>
      <c r="W52">
        <f>HYPERLINK("https://klasma.github.io/Logging_BODEN/klagomålsmail/A 35824-2019.docx")</f>
        <v/>
      </c>
      <c r="X52">
        <f>HYPERLINK("https://klasma.github.io/Logging_BODEN/tillsyn/A 35824-2019.docx")</f>
        <v/>
      </c>
      <c r="Y52">
        <f>HYPERLINK("https://klasma.github.io/Logging_BODEN/tillsynsmail/A 35824-2019.docx")</f>
        <v/>
      </c>
    </row>
    <row r="53" ht="15" customHeight="1">
      <c r="A53" t="inlineStr">
        <is>
          <t>A 54126-2019</t>
        </is>
      </c>
      <c r="B53" s="1" t="n">
        <v>43752</v>
      </c>
      <c r="C53" s="1" t="n">
        <v>45184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7.6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HYPERLINK("https://klasma.github.io/Logging_BODEN/artfynd/A 54126-2019.xlsx")</f>
        <v/>
      </c>
      <c r="T53">
        <f>HYPERLINK("https://klasma.github.io/Logging_BODEN/kartor/A 54126-2019.png")</f>
        <v/>
      </c>
      <c r="U53">
        <f>HYPERLINK("https://klasma.github.io/Logging_BODEN/knärot/A 54126-2019.png")</f>
        <v/>
      </c>
      <c r="V53">
        <f>HYPERLINK("https://klasma.github.io/Logging_BODEN/klagomål/A 54126-2019.docx")</f>
        <v/>
      </c>
      <c r="W53">
        <f>HYPERLINK("https://klasma.github.io/Logging_BODEN/klagomålsmail/A 54126-2019.docx")</f>
        <v/>
      </c>
      <c r="X53">
        <f>HYPERLINK("https://klasma.github.io/Logging_BODEN/tillsyn/A 54126-2019.docx")</f>
        <v/>
      </c>
      <c r="Y53">
        <f>HYPERLINK("https://klasma.github.io/Logging_BODEN/tillsynsmail/A 54126-2019.docx")</f>
        <v/>
      </c>
    </row>
    <row r="54" ht="15" customHeight="1">
      <c r="A54" t="inlineStr">
        <is>
          <t>A 56916-2019</t>
        </is>
      </c>
      <c r="B54" s="1" t="n">
        <v>43766</v>
      </c>
      <c r="C54" s="1" t="n">
        <v>45184</v>
      </c>
      <c r="D54" t="inlineStr">
        <is>
          <t>NORRBOTTENS LÄN</t>
        </is>
      </c>
      <c r="E54" t="inlineStr">
        <is>
          <t>BODEN</t>
        </is>
      </c>
      <c r="G54" t="n">
        <v>43.9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Korallrot</t>
        </is>
      </c>
      <c r="S54">
        <f>HYPERLINK("https://klasma.github.io/Logging_BODEN/artfynd/A 56916-2019.xlsx")</f>
        <v/>
      </c>
      <c r="T54">
        <f>HYPERLINK("https://klasma.github.io/Logging_BODEN/kartor/A 56916-2019.png")</f>
        <v/>
      </c>
      <c r="V54">
        <f>HYPERLINK("https://klasma.github.io/Logging_BODEN/klagomål/A 56916-2019.docx")</f>
        <v/>
      </c>
      <c r="W54">
        <f>HYPERLINK("https://klasma.github.io/Logging_BODEN/klagomålsmail/A 56916-2019.docx")</f>
        <v/>
      </c>
      <c r="X54">
        <f>HYPERLINK("https://klasma.github.io/Logging_BODEN/tillsyn/A 56916-2019.docx")</f>
        <v/>
      </c>
      <c r="Y54">
        <f>HYPERLINK("https://klasma.github.io/Logging_BODEN/tillsynsmail/A 56916-2019.docx")</f>
        <v/>
      </c>
    </row>
    <row r="55" ht="15" customHeight="1">
      <c r="A55" t="inlineStr">
        <is>
          <t>A 62168-2019</t>
        </is>
      </c>
      <c r="B55" s="1" t="n">
        <v>43787</v>
      </c>
      <c r="C55" s="1" t="n">
        <v>45184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1.3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62168-2019.xlsx")</f>
        <v/>
      </c>
      <c r="T55">
        <f>HYPERLINK("https://klasma.github.io/Logging_BODEN/kartor/A 62168-2019.png")</f>
        <v/>
      </c>
      <c r="U55">
        <f>HYPERLINK("https://klasma.github.io/Logging_BODEN/knärot/A 62168-2019.png")</f>
        <v/>
      </c>
      <c r="V55">
        <f>HYPERLINK("https://klasma.github.io/Logging_BODEN/klagomål/A 62168-2019.docx")</f>
        <v/>
      </c>
      <c r="W55">
        <f>HYPERLINK("https://klasma.github.io/Logging_BODEN/klagomålsmail/A 62168-2019.docx")</f>
        <v/>
      </c>
      <c r="X55">
        <f>HYPERLINK("https://klasma.github.io/Logging_BODEN/tillsyn/A 62168-2019.docx")</f>
        <v/>
      </c>
      <c r="Y55">
        <f>HYPERLINK("https://klasma.github.io/Logging_BODEN/tillsynsmail/A 62168-2019.docx")</f>
        <v/>
      </c>
    </row>
    <row r="56" ht="15" customHeight="1">
      <c r="A56" t="inlineStr">
        <is>
          <t>A 64251-2019</t>
        </is>
      </c>
      <c r="B56" s="1" t="n">
        <v>43797</v>
      </c>
      <c r="C56" s="1" t="n">
        <v>45184</v>
      </c>
      <c r="D56" t="inlineStr">
        <is>
          <t>NORRBOTTENS LÄN</t>
        </is>
      </c>
      <c r="E56" t="inlineStr">
        <is>
          <t>BODEN</t>
        </is>
      </c>
      <c r="F56" t="inlineStr">
        <is>
          <t>Övriga Aktiebolag</t>
        </is>
      </c>
      <c r="G56" t="n">
        <v>10.7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HYPERLINK("https://klasma.github.io/Logging_BODEN/artfynd/A 64251-2019.xlsx")</f>
        <v/>
      </c>
      <c r="T56">
        <f>HYPERLINK("https://klasma.github.io/Logging_BODEN/kartor/A 64251-2019.png")</f>
        <v/>
      </c>
      <c r="V56">
        <f>HYPERLINK("https://klasma.github.io/Logging_BODEN/klagomål/A 64251-2019.docx")</f>
        <v/>
      </c>
      <c r="W56">
        <f>HYPERLINK("https://klasma.github.io/Logging_BODEN/klagomålsmail/A 64251-2019.docx")</f>
        <v/>
      </c>
      <c r="X56">
        <f>HYPERLINK("https://klasma.github.io/Logging_BODEN/tillsyn/A 64251-2019.docx")</f>
        <v/>
      </c>
      <c r="Y56">
        <f>HYPERLINK("https://klasma.github.io/Logging_BODEN/tillsynsmail/A 64251-2019.docx")</f>
        <v/>
      </c>
    </row>
    <row r="57" ht="15" customHeight="1">
      <c r="A57" t="inlineStr">
        <is>
          <t>A 23473-2020</t>
        </is>
      </c>
      <c r="B57" s="1" t="n">
        <v>43966</v>
      </c>
      <c r="C57" s="1" t="n">
        <v>45184</v>
      </c>
      <c r="D57" t="inlineStr">
        <is>
          <t>NORRBOTTENS LÄN</t>
        </is>
      </c>
      <c r="E57" t="inlineStr">
        <is>
          <t>BODEN</t>
        </is>
      </c>
      <c r="G57" t="n">
        <v>24.7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HYPERLINK("https://klasma.github.io/Logging_BODEN/artfynd/A 23473-2020.xlsx")</f>
        <v/>
      </c>
      <c r="T57">
        <f>HYPERLINK("https://klasma.github.io/Logging_BODEN/kartor/A 23473-2020.png")</f>
        <v/>
      </c>
      <c r="V57">
        <f>HYPERLINK("https://klasma.github.io/Logging_BODEN/klagomål/A 23473-2020.docx")</f>
        <v/>
      </c>
      <c r="W57">
        <f>HYPERLINK("https://klasma.github.io/Logging_BODEN/klagomålsmail/A 23473-2020.docx")</f>
        <v/>
      </c>
      <c r="X57">
        <f>HYPERLINK("https://klasma.github.io/Logging_BODEN/tillsyn/A 23473-2020.docx")</f>
        <v/>
      </c>
      <c r="Y57">
        <f>HYPERLINK("https://klasma.github.io/Logging_BODEN/tillsynsmail/A 23473-2020.docx")</f>
        <v/>
      </c>
    </row>
    <row r="58" ht="15" customHeight="1">
      <c r="A58" t="inlineStr">
        <is>
          <t>A 39599-2020</t>
        </is>
      </c>
      <c r="B58" s="1" t="n">
        <v>44064</v>
      </c>
      <c r="C58" s="1" t="n">
        <v>45184</v>
      </c>
      <c r="D58" t="inlineStr">
        <is>
          <t>NORRBOTTENS LÄN</t>
        </is>
      </c>
      <c r="E58" t="inlineStr">
        <is>
          <t>BODEN</t>
        </is>
      </c>
      <c r="F58" t="inlineStr">
        <is>
          <t>Sveaskog</t>
        </is>
      </c>
      <c r="G58" t="n">
        <v>12.6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39599-2020.xlsx")</f>
        <v/>
      </c>
      <c r="T58">
        <f>HYPERLINK("https://klasma.github.io/Logging_BODEN/kartor/A 39599-2020.png")</f>
        <v/>
      </c>
      <c r="U58">
        <f>HYPERLINK("https://klasma.github.io/Logging_BODEN/knärot/A 39599-2020.png")</f>
        <v/>
      </c>
      <c r="V58">
        <f>HYPERLINK("https://klasma.github.io/Logging_BODEN/klagomål/A 39599-2020.docx")</f>
        <v/>
      </c>
      <c r="W58">
        <f>HYPERLINK("https://klasma.github.io/Logging_BODEN/klagomålsmail/A 39599-2020.docx")</f>
        <v/>
      </c>
      <c r="X58">
        <f>HYPERLINK("https://klasma.github.io/Logging_BODEN/tillsyn/A 39599-2020.docx")</f>
        <v/>
      </c>
      <c r="Y58">
        <f>HYPERLINK("https://klasma.github.io/Logging_BODEN/tillsynsmail/A 39599-2020.docx")</f>
        <v/>
      </c>
    </row>
    <row r="59" ht="15" customHeight="1">
      <c r="A59" t="inlineStr">
        <is>
          <t>A 43643-2020</t>
        </is>
      </c>
      <c r="B59" s="1" t="n">
        <v>44082</v>
      </c>
      <c r="C59" s="1" t="n">
        <v>45184</v>
      </c>
      <c r="D59" t="inlineStr">
        <is>
          <t>NORRBOTTENS LÄN</t>
        </is>
      </c>
      <c r="E59" t="inlineStr">
        <is>
          <t>BODEN</t>
        </is>
      </c>
      <c r="F59" t="inlineStr">
        <is>
          <t>Sveaskog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HYPERLINK("https://klasma.github.io/Logging_BODEN/artfynd/A 43643-2020.xlsx")</f>
        <v/>
      </c>
      <c r="T59">
        <f>HYPERLINK("https://klasma.github.io/Logging_BODEN/kartor/A 43643-2020.png")</f>
        <v/>
      </c>
      <c r="V59">
        <f>HYPERLINK("https://klasma.github.io/Logging_BODEN/klagomål/A 43643-2020.docx")</f>
        <v/>
      </c>
      <c r="W59">
        <f>HYPERLINK("https://klasma.github.io/Logging_BODEN/klagomålsmail/A 43643-2020.docx")</f>
        <v/>
      </c>
      <c r="X59">
        <f>HYPERLINK("https://klasma.github.io/Logging_BODEN/tillsyn/A 43643-2020.docx")</f>
        <v/>
      </c>
      <c r="Y59">
        <f>HYPERLINK("https://klasma.github.io/Logging_BODEN/tillsynsmail/A 43643-2020.docx")</f>
        <v/>
      </c>
    </row>
    <row r="60" ht="15" customHeight="1">
      <c r="A60" t="inlineStr">
        <is>
          <t>A 45184-2020</t>
        </is>
      </c>
      <c r="B60" s="1" t="n">
        <v>44088</v>
      </c>
      <c r="C60" s="1" t="n">
        <v>45184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4.6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Gammelgransskål</t>
        </is>
      </c>
      <c r="S60">
        <f>HYPERLINK("https://klasma.github.io/Logging_BODEN/artfynd/A 45184-2020.xlsx")</f>
        <v/>
      </c>
      <c r="T60">
        <f>HYPERLINK("https://klasma.github.io/Logging_BODEN/kartor/A 45184-2020.png")</f>
        <v/>
      </c>
      <c r="V60">
        <f>HYPERLINK("https://klasma.github.io/Logging_BODEN/klagomål/A 45184-2020.docx")</f>
        <v/>
      </c>
      <c r="W60">
        <f>HYPERLINK("https://klasma.github.io/Logging_BODEN/klagomålsmail/A 45184-2020.docx")</f>
        <v/>
      </c>
      <c r="X60">
        <f>HYPERLINK("https://klasma.github.io/Logging_BODEN/tillsyn/A 45184-2020.docx")</f>
        <v/>
      </c>
      <c r="Y60">
        <f>HYPERLINK("https://klasma.github.io/Logging_BODEN/tillsynsmail/A 45184-2020.docx")</f>
        <v/>
      </c>
    </row>
    <row r="61" ht="15" customHeight="1">
      <c r="A61" t="inlineStr">
        <is>
          <t>A 54297-2020</t>
        </is>
      </c>
      <c r="B61" s="1" t="n">
        <v>44124</v>
      </c>
      <c r="C61" s="1" t="n">
        <v>45184</v>
      </c>
      <c r="D61" t="inlineStr">
        <is>
          <t>NORRBOTTENS LÄN</t>
        </is>
      </c>
      <c r="E61" t="inlineStr">
        <is>
          <t>BODEN</t>
        </is>
      </c>
      <c r="G61" t="n">
        <v>15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HYPERLINK("https://klasma.github.io/Logging_BODEN/artfynd/A 54297-2020.xlsx")</f>
        <v/>
      </c>
      <c r="T61">
        <f>HYPERLINK("https://klasma.github.io/Logging_BODEN/kartor/A 54297-2020.png")</f>
        <v/>
      </c>
      <c r="V61">
        <f>HYPERLINK("https://klasma.github.io/Logging_BODEN/klagomål/A 54297-2020.docx")</f>
        <v/>
      </c>
      <c r="W61">
        <f>HYPERLINK("https://klasma.github.io/Logging_BODEN/klagomålsmail/A 54297-2020.docx")</f>
        <v/>
      </c>
      <c r="X61">
        <f>HYPERLINK("https://klasma.github.io/Logging_BODEN/tillsyn/A 54297-2020.docx")</f>
        <v/>
      </c>
      <c r="Y61">
        <f>HYPERLINK("https://klasma.github.io/Logging_BODEN/tillsynsmail/A 54297-2020.docx")</f>
        <v/>
      </c>
    </row>
    <row r="62" ht="15" customHeight="1">
      <c r="A62" t="inlineStr">
        <is>
          <t>A 30881-2021</t>
        </is>
      </c>
      <c r="B62" s="1" t="n">
        <v>44365</v>
      </c>
      <c r="C62" s="1" t="n">
        <v>45184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Tallgråticka</t>
        </is>
      </c>
      <c r="S62">
        <f>HYPERLINK("https://klasma.github.io/Logging_BODEN/artfynd/A 30881-2021.xlsx")</f>
        <v/>
      </c>
      <c r="T62">
        <f>HYPERLINK("https://klasma.github.io/Logging_BODEN/kartor/A 30881-2021.png")</f>
        <v/>
      </c>
      <c r="V62">
        <f>HYPERLINK("https://klasma.github.io/Logging_BODEN/klagomål/A 30881-2021.docx")</f>
        <v/>
      </c>
      <c r="W62">
        <f>HYPERLINK("https://klasma.github.io/Logging_BODEN/klagomålsmail/A 30881-2021.docx")</f>
        <v/>
      </c>
      <c r="X62">
        <f>HYPERLINK("https://klasma.github.io/Logging_BODEN/tillsyn/A 30881-2021.docx")</f>
        <v/>
      </c>
      <c r="Y62">
        <f>HYPERLINK("https://klasma.github.io/Logging_BODEN/tillsynsmail/A 30881-2021.docx")</f>
        <v/>
      </c>
    </row>
    <row r="63" ht="15" customHeight="1">
      <c r="A63" t="inlineStr">
        <is>
          <t>A 40779-2021</t>
        </is>
      </c>
      <c r="B63" s="1" t="n">
        <v>44421</v>
      </c>
      <c r="C63" s="1" t="n">
        <v>45184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HYPERLINK("https://klasma.github.io/Logging_BODEN/artfynd/A 40779-2021.xlsx")</f>
        <v/>
      </c>
      <c r="T63">
        <f>HYPERLINK("https://klasma.github.io/Logging_BODEN/kartor/A 40779-2021.png")</f>
        <v/>
      </c>
      <c r="V63">
        <f>HYPERLINK("https://klasma.github.io/Logging_BODEN/klagomål/A 40779-2021.docx")</f>
        <v/>
      </c>
      <c r="W63">
        <f>HYPERLINK("https://klasma.github.io/Logging_BODEN/klagomålsmail/A 40779-2021.docx")</f>
        <v/>
      </c>
      <c r="X63">
        <f>HYPERLINK("https://klasma.github.io/Logging_BODEN/tillsyn/A 40779-2021.docx")</f>
        <v/>
      </c>
      <c r="Y63">
        <f>HYPERLINK("https://klasma.github.io/Logging_BODEN/tillsynsmail/A 40779-2021.docx")</f>
        <v/>
      </c>
    </row>
    <row r="64" ht="15" customHeight="1">
      <c r="A64" t="inlineStr">
        <is>
          <t>A 49754-2021</t>
        </is>
      </c>
      <c r="B64" s="1" t="n">
        <v>44455</v>
      </c>
      <c r="C64" s="1" t="n">
        <v>45184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HYPERLINK("https://klasma.github.io/Logging_BODEN/artfynd/A 49754-2021.xlsx")</f>
        <v/>
      </c>
      <c r="T64">
        <f>HYPERLINK("https://klasma.github.io/Logging_BODEN/kartor/A 49754-2021.png")</f>
        <v/>
      </c>
      <c r="V64">
        <f>HYPERLINK("https://klasma.github.io/Logging_BODEN/klagomål/A 49754-2021.docx")</f>
        <v/>
      </c>
      <c r="W64">
        <f>HYPERLINK("https://klasma.github.io/Logging_BODEN/klagomålsmail/A 49754-2021.docx")</f>
        <v/>
      </c>
      <c r="X64">
        <f>HYPERLINK("https://klasma.github.io/Logging_BODEN/tillsyn/A 49754-2021.docx")</f>
        <v/>
      </c>
      <c r="Y64">
        <f>HYPERLINK("https://klasma.github.io/Logging_BODEN/tillsynsmail/A 49754-2021.docx")</f>
        <v/>
      </c>
    </row>
    <row r="65" ht="15" customHeight="1">
      <c r="A65" t="inlineStr">
        <is>
          <t>A 13647-2022</t>
        </is>
      </c>
      <c r="B65" s="1" t="n">
        <v>44648</v>
      </c>
      <c r="C65" s="1" t="n">
        <v>45184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3.8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Gammelgransskål</t>
        </is>
      </c>
      <c r="S65">
        <f>HYPERLINK("https://klasma.github.io/Logging_BODEN/artfynd/A 13647-2022.xlsx")</f>
        <v/>
      </c>
      <c r="T65">
        <f>HYPERLINK("https://klasma.github.io/Logging_BODEN/kartor/A 13647-2022.png")</f>
        <v/>
      </c>
      <c r="V65">
        <f>HYPERLINK("https://klasma.github.io/Logging_BODEN/klagomål/A 13647-2022.docx")</f>
        <v/>
      </c>
      <c r="W65">
        <f>HYPERLINK("https://klasma.github.io/Logging_BODEN/klagomålsmail/A 13647-2022.docx")</f>
        <v/>
      </c>
      <c r="X65">
        <f>HYPERLINK("https://klasma.github.io/Logging_BODEN/tillsyn/A 13647-2022.docx")</f>
        <v/>
      </c>
      <c r="Y65">
        <f>HYPERLINK("https://klasma.github.io/Logging_BODEN/tillsynsmail/A 13647-2022.docx")</f>
        <v/>
      </c>
    </row>
    <row r="66" ht="15" customHeight="1">
      <c r="A66" t="inlineStr">
        <is>
          <t>A 19396-2022</t>
        </is>
      </c>
      <c r="B66" s="1" t="n">
        <v>44692</v>
      </c>
      <c r="C66" s="1" t="n">
        <v>45184</v>
      </c>
      <c r="D66" t="inlineStr">
        <is>
          <t>NORRBOTTENS LÄN</t>
        </is>
      </c>
      <c r="E66" t="inlineStr">
        <is>
          <t>BODEN</t>
        </is>
      </c>
      <c r="F66" t="inlineStr">
        <is>
          <t>SCA</t>
        </is>
      </c>
      <c r="G66" t="n">
        <v>13.1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Tallticka</t>
        </is>
      </c>
      <c r="S66">
        <f>HYPERLINK("https://klasma.github.io/Logging_BODEN/artfynd/A 19396-2022.xlsx")</f>
        <v/>
      </c>
      <c r="T66">
        <f>HYPERLINK("https://klasma.github.io/Logging_BODEN/kartor/A 19396-2022.png")</f>
        <v/>
      </c>
      <c r="V66">
        <f>HYPERLINK("https://klasma.github.io/Logging_BODEN/klagomål/A 19396-2022.docx")</f>
        <v/>
      </c>
      <c r="W66">
        <f>HYPERLINK("https://klasma.github.io/Logging_BODEN/klagomålsmail/A 19396-2022.docx")</f>
        <v/>
      </c>
      <c r="X66">
        <f>HYPERLINK("https://klasma.github.io/Logging_BODEN/tillsyn/A 19396-2022.docx")</f>
        <v/>
      </c>
      <c r="Y66">
        <f>HYPERLINK("https://klasma.github.io/Logging_BODEN/tillsynsmail/A 19396-2022.docx")</f>
        <v/>
      </c>
    </row>
    <row r="67" ht="15" customHeight="1">
      <c r="A67" t="inlineStr">
        <is>
          <t>A 44768-2022</t>
        </is>
      </c>
      <c r="B67" s="1" t="n">
        <v>44840</v>
      </c>
      <c r="C67" s="1" t="n">
        <v>45184</v>
      </c>
      <c r="D67" t="inlineStr">
        <is>
          <t>NORRBOTTENS LÄN</t>
        </is>
      </c>
      <c r="E67" t="inlineStr">
        <is>
          <t>BODEN</t>
        </is>
      </c>
      <c r="F67" t="inlineStr">
        <is>
          <t>SCA</t>
        </is>
      </c>
      <c r="G67" t="n">
        <v>6.1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Motaggsvamp</t>
        </is>
      </c>
      <c r="S67">
        <f>HYPERLINK("https://klasma.github.io/Logging_BODEN/artfynd/A 44768-2022.xlsx")</f>
        <v/>
      </c>
      <c r="T67">
        <f>HYPERLINK("https://klasma.github.io/Logging_BODEN/kartor/A 44768-2022.png")</f>
        <v/>
      </c>
      <c r="V67">
        <f>HYPERLINK("https://klasma.github.io/Logging_BODEN/klagomål/A 44768-2022.docx")</f>
        <v/>
      </c>
      <c r="W67">
        <f>HYPERLINK("https://klasma.github.io/Logging_BODEN/klagomålsmail/A 44768-2022.docx")</f>
        <v/>
      </c>
      <c r="X67">
        <f>HYPERLINK("https://klasma.github.io/Logging_BODEN/tillsyn/A 44768-2022.docx")</f>
        <v/>
      </c>
      <c r="Y67">
        <f>HYPERLINK("https://klasma.github.io/Logging_BODEN/tillsynsmail/A 44768-2022.docx")</f>
        <v/>
      </c>
    </row>
    <row r="68" ht="15" customHeight="1">
      <c r="A68" t="inlineStr">
        <is>
          <t>A 51389-2022</t>
        </is>
      </c>
      <c r="B68" s="1" t="n">
        <v>44869</v>
      </c>
      <c r="C68" s="1" t="n">
        <v>45184</v>
      </c>
      <c r="D68" t="inlineStr">
        <is>
          <t>NORRBOTTENS LÄN</t>
        </is>
      </c>
      <c r="E68" t="inlineStr">
        <is>
          <t>BODEN</t>
        </is>
      </c>
      <c r="F68" t="inlineStr">
        <is>
          <t>Övriga statliga verk och myndigheter</t>
        </is>
      </c>
      <c r="G68" t="n">
        <v>15.6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HYPERLINK("https://klasma.github.io/Logging_BODEN/artfynd/A 51389-2022.xlsx")</f>
        <v/>
      </c>
      <c r="T68">
        <f>HYPERLINK("https://klasma.github.io/Logging_BODEN/kartor/A 51389-2022.png")</f>
        <v/>
      </c>
      <c r="V68">
        <f>HYPERLINK("https://klasma.github.io/Logging_BODEN/klagomål/A 51389-2022.docx")</f>
        <v/>
      </c>
      <c r="W68">
        <f>HYPERLINK("https://klasma.github.io/Logging_BODEN/klagomålsmail/A 51389-2022.docx")</f>
        <v/>
      </c>
      <c r="X68">
        <f>HYPERLINK("https://klasma.github.io/Logging_BODEN/tillsyn/A 51389-2022.docx")</f>
        <v/>
      </c>
      <c r="Y68">
        <f>HYPERLINK("https://klasma.github.io/Logging_BODEN/tillsynsmail/A 51389-2022.docx")</f>
        <v/>
      </c>
    </row>
    <row r="69" ht="15" customHeight="1">
      <c r="A69" t="inlineStr">
        <is>
          <t>A 61496-2022</t>
        </is>
      </c>
      <c r="B69" s="1" t="n">
        <v>44910</v>
      </c>
      <c r="C69" s="1" t="n">
        <v>45184</v>
      </c>
      <c r="D69" t="inlineStr">
        <is>
          <t>NORRBOTTENS LÄN</t>
        </is>
      </c>
      <c r="E69" t="inlineStr">
        <is>
          <t>BODEN</t>
        </is>
      </c>
      <c r="F69" t="inlineStr">
        <is>
          <t>Sveaskog</t>
        </is>
      </c>
      <c r="G69" t="n">
        <v>2.8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Gammelgransskål</t>
        </is>
      </c>
      <c r="S69">
        <f>HYPERLINK("https://klasma.github.io/Logging_BODEN/artfynd/A 61496-2022.xlsx")</f>
        <v/>
      </c>
      <c r="T69">
        <f>HYPERLINK("https://klasma.github.io/Logging_BODEN/kartor/A 61496-2022.png")</f>
        <v/>
      </c>
      <c r="V69">
        <f>HYPERLINK("https://klasma.github.io/Logging_BODEN/klagomål/A 61496-2022.docx")</f>
        <v/>
      </c>
      <c r="W69">
        <f>HYPERLINK("https://klasma.github.io/Logging_BODEN/klagomålsmail/A 61496-2022.docx")</f>
        <v/>
      </c>
      <c r="X69">
        <f>HYPERLINK("https://klasma.github.io/Logging_BODEN/tillsyn/A 61496-2022.docx")</f>
        <v/>
      </c>
      <c r="Y69">
        <f>HYPERLINK("https://klasma.github.io/Logging_BODEN/tillsynsmail/A 61496-2022.docx")</f>
        <v/>
      </c>
    </row>
    <row r="70" ht="15" customHeight="1">
      <c r="A70" t="inlineStr">
        <is>
          <t>A 6239-2023</t>
        </is>
      </c>
      <c r="B70" s="1" t="n">
        <v>44964</v>
      </c>
      <c r="C70" s="1" t="n">
        <v>45184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7.3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Liten aspgelélav</t>
        </is>
      </c>
      <c r="S70">
        <f>HYPERLINK("https://klasma.github.io/Logging_BODEN/artfynd/A 6239-2023.xlsx")</f>
        <v/>
      </c>
      <c r="T70">
        <f>HYPERLINK("https://klasma.github.io/Logging_BODEN/kartor/A 6239-2023.png")</f>
        <v/>
      </c>
      <c r="V70">
        <f>HYPERLINK("https://klasma.github.io/Logging_BODEN/klagomål/A 6239-2023.docx")</f>
        <v/>
      </c>
      <c r="W70">
        <f>HYPERLINK("https://klasma.github.io/Logging_BODEN/klagomålsmail/A 6239-2023.docx")</f>
        <v/>
      </c>
      <c r="X70">
        <f>HYPERLINK("https://klasma.github.io/Logging_BODEN/tillsyn/A 6239-2023.docx")</f>
        <v/>
      </c>
      <c r="Y70">
        <f>HYPERLINK("https://klasma.github.io/Logging_BODEN/tillsynsmail/A 6239-2023.docx")</f>
        <v/>
      </c>
    </row>
    <row r="71" ht="15" customHeight="1">
      <c r="A71" t="inlineStr">
        <is>
          <t>A 11208-2023</t>
        </is>
      </c>
      <c r="B71" s="1" t="n">
        <v>44992</v>
      </c>
      <c r="C71" s="1" t="n">
        <v>45184</v>
      </c>
      <c r="D71" t="inlineStr">
        <is>
          <t>NORRBOTTENS LÄN</t>
        </is>
      </c>
      <c r="E71" t="inlineStr">
        <is>
          <t>BODEN</t>
        </is>
      </c>
      <c r="G71" t="n">
        <v>14.9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Ögonpyrola</t>
        </is>
      </c>
      <c r="S71">
        <f>HYPERLINK("https://klasma.github.io/Logging_BODEN/artfynd/A 11208-2023.xlsx")</f>
        <v/>
      </c>
      <c r="T71">
        <f>HYPERLINK("https://klasma.github.io/Logging_BODEN/kartor/A 11208-2023.png")</f>
        <v/>
      </c>
      <c r="V71">
        <f>HYPERLINK("https://klasma.github.io/Logging_BODEN/klagomål/A 11208-2023.docx")</f>
        <v/>
      </c>
      <c r="W71">
        <f>HYPERLINK("https://klasma.github.io/Logging_BODEN/klagomålsmail/A 11208-2023.docx")</f>
        <v/>
      </c>
      <c r="X71">
        <f>HYPERLINK("https://klasma.github.io/Logging_BODEN/tillsyn/A 11208-2023.docx")</f>
        <v/>
      </c>
      <c r="Y71">
        <f>HYPERLINK("https://klasma.github.io/Logging_BODEN/tillsynsmail/A 11208-2023.docx")</f>
        <v/>
      </c>
    </row>
    <row r="72" ht="15" customHeight="1">
      <c r="A72" t="inlineStr">
        <is>
          <t>A 27804-2023</t>
        </is>
      </c>
      <c r="B72" s="1" t="n">
        <v>45098</v>
      </c>
      <c r="C72" s="1" t="n">
        <v>45184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21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Doftticka</t>
        </is>
      </c>
      <c r="S72">
        <f>HYPERLINK("https://klasma.github.io/Logging_BODEN/artfynd/A 27804-2023.xlsx")</f>
        <v/>
      </c>
      <c r="T72">
        <f>HYPERLINK("https://klasma.github.io/Logging_BODEN/kartor/A 27804-2023.png")</f>
        <v/>
      </c>
      <c r="V72">
        <f>HYPERLINK("https://klasma.github.io/Logging_BODEN/klagomål/A 27804-2023.docx")</f>
        <v/>
      </c>
      <c r="W72">
        <f>HYPERLINK("https://klasma.github.io/Logging_BODEN/klagomålsmail/A 27804-2023.docx")</f>
        <v/>
      </c>
      <c r="X72">
        <f>HYPERLINK("https://klasma.github.io/Logging_BODEN/tillsyn/A 27804-2023.docx")</f>
        <v/>
      </c>
      <c r="Y72">
        <f>HYPERLINK("https://klasma.github.io/Logging_BODEN/tillsynsmail/A 27804-2023.docx")</f>
        <v/>
      </c>
    </row>
    <row r="73" ht="15" customHeight="1">
      <c r="A73" t="inlineStr">
        <is>
          <t>A 37310-2018</t>
        </is>
      </c>
      <c r="B73" s="1" t="n">
        <v>43333</v>
      </c>
      <c r="C73" s="1" t="n">
        <v>45184</v>
      </c>
      <c r="D73" t="inlineStr">
        <is>
          <t>NORRBOTTENS LÄN</t>
        </is>
      </c>
      <c r="E73" t="inlineStr">
        <is>
          <t>BODEN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42374-2018</t>
        </is>
      </c>
      <c r="B74" s="1" t="n">
        <v>43349</v>
      </c>
      <c r="C74" s="1" t="n">
        <v>45184</v>
      </c>
      <c r="D74" t="inlineStr">
        <is>
          <t>NORRBOTTENS LÄN</t>
        </is>
      </c>
      <c r="E74" t="inlineStr">
        <is>
          <t>BODEN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44440-2018</t>
        </is>
      </c>
      <c r="B75" s="1" t="n">
        <v>43355</v>
      </c>
      <c r="C75" s="1" t="n">
        <v>45184</v>
      </c>
      <c r="D75" t="inlineStr">
        <is>
          <t>NORRBOTTENS LÄN</t>
        </is>
      </c>
      <c r="E75" t="inlineStr">
        <is>
          <t>BODEN</t>
        </is>
      </c>
      <c r="G75" t="n">
        <v>10.8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45243-2018</t>
        </is>
      </c>
      <c r="B76" s="1" t="n">
        <v>43361</v>
      </c>
      <c r="C76" s="1" t="n">
        <v>45184</v>
      </c>
      <c r="D76" t="inlineStr">
        <is>
          <t>NORRBOTTENS LÄN</t>
        </is>
      </c>
      <c r="E76" t="inlineStr">
        <is>
          <t>BODEN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45851-2018</t>
        </is>
      </c>
      <c r="B77" s="1" t="n">
        <v>43363</v>
      </c>
      <c r="C77" s="1" t="n">
        <v>45184</v>
      </c>
      <c r="D77" t="inlineStr">
        <is>
          <t>NORRBOTTENS LÄN</t>
        </is>
      </c>
      <c r="E77" t="inlineStr">
        <is>
          <t>BODEN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46683-2018</t>
        </is>
      </c>
      <c r="B78" s="1" t="n">
        <v>43364</v>
      </c>
      <c r="C78" s="1" t="n">
        <v>45184</v>
      </c>
      <c r="D78" t="inlineStr">
        <is>
          <t>NORRBOTTENS LÄN</t>
        </is>
      </c>
      <c r="E78" t="inlineStr">
        <is>
          <t>BODEN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46707-2018</t>
        </is>
      </c>
      <c r="B79" s="1" t="n">
        <v>43364</v>
      </c>
      <c r="C79" s="1" t="n">
        <v>45184</v>
      </c>
      <c r="D79" t="inlineStr">
        <is>
          <t>NORRBOTTENS LÄN</t>
        </is>
      </c>
      <c r="E79" t="inlineStr">
        <is>
          <t>BODEN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46946-2018</t>
        </is>
      </c>
      <c r="B80" s="1" t="n">
        <v>43368</v>
      </c>
      <c r="C80" s="1" t="n">
        <v>45184</v>
      </c>
      <c r="D80" t="inlineStr">
        <is>
          <t>NORRBOTTENS LÄN</t>
        </is>
      </c>
      <c r="E80" t="inlineStr">
        <is>
          <t>BODEN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46935-2018</t>
        </is>
      </c>
      <c r="B81" s="1" t="n">
        <v>43368</v>
      </c>
      <c r="C81" s="1" t="n">
        <v>45184</v>
      </c>
      <c r="D81" t="inlineStr">
        <is>
          <t>NORRBOTTENS LÄN</t>
        </is>
      </c>
      <c r="E81" t="inlineStr">
        <is>
          <t>BODEN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46937-2018</t>
        </is>
      </c>
      <c r="B82" s="1" t="n">
        <v>43368</v>
      </c>
      <c r="C82" s="1" t="n">
        <v>45184</v>
      </c>
      <c r="D82" t="inlineStr">
        <is>
          <t>NORRBOTTENS LÄN</t>
        </is>
      </c>
      <c r="E82" t="inlineStr">
        <is>
          <t>BODEN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47767-2018</t>
        </is>
      </c>
      <c r="B83" s="1" t="n">
        <v>43369</v>
      </c>
      <c r="C83" s="1" t="n">
        <v>45184</v>
      </c>
      <c r="D83" t="inlineStr">
        <is>
          <t>NORRBOTTENS LÄN</t>
        </is>
      </c>
      <c r="E83" t="inlineStr">
        <is>
          <t>BODEN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48397-2018</t>
        </is>
      </c>
      <c r="B84" s="1" t="n">
        <v>43371</v>
      </c>
      <c r="C84" s="1" t="n">
        <v>45184</v>
      </c>
      <c r="D84" t="inlineStr">
        <is>
          <t>NORRBOTTENS LÄN</t>
        </is>
      </c>
      <c r="E84" t="inlineStr">
        <is>
          <t>BODEN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49743-2018</t>
        </is>
      </c>
      <c r="B85" s="1" t="n">
        <v>43374</v>
      </c>
      <c r="C85" s="1" t="n">
        <v>45184</v>
      </c>
      <c r="D85" t="inlineStr">
        <is>
          <t>NORRBOTTENS LÄN</t>
        </is>
      </c>
      <c r="E85" t="inlineStr">
        <is>
          <t>BODEN</t>
        </is>
      </c>
      <c r="F85" t="inlineStr">
        <is>
          <t>Övriga statliga verk och myndigheter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49854-2018</t>
        </is>
      </c>
      <c r="B86" s="1" t="n">
        <v>43377</v>
      </c>
      <c r="C86" s="1" t="n">
        <v>45184</v>
      </c>
      <c r="D86" t="inlineStr">
        <is>
          <t>NORRBOTTENS LÄN</t>
        </is>
      </c>
      <c r="E86" t="inlineStr">
        <is>
          <t>BODEN</t>
        </is>
      </c>
      <c r="G86" t="n">
        <v>9.4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50189-2018</t>
        </is>
      </c>
      <c r="B87" s="1" t="n">
        <v>43378</v>
      </c>
      <c r="C87" s="1" t="n">
        <v>45184</v>
      </c>
      <c r="D87" t="inlineStr">
        <is>
          <t>NORRBOTTENS LÄN</t>
        </is>
      </c>
      <c r="E87" t="inlineStr">
        <is>
          <t>BODEN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51907-2018</t>
        </is>
      </c>
      <c r="B88" s="1" t="n">
        <v>43381</v>
      </c>
      <c r="C88" s="1" t="n">
        <v>45184</v>
      </c>
      <c r="D88" t="inlineStr">
        <is>
          <t>NORRBOTTENS LÄN</t>
        </is>
      </c>
      <c r="E88" t="inlineStr">
        <is>
          <t>BODEN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51381-2018</t>
        </is>
      </c>
      <c r="B89" s="1" t="n">
        <v>43381</v>
      </c>
      <c r="C89" s="1" t="n">
        <v>45184</v>
      </c>
      <c r="D89" t="inlineStr">
        <is>
          <t>NORRBOTTENS LÄN</t>
        </is>
      </c>
      <c r="E89" t="inlineStr">
        <is>
          <t>BODEN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50885-2018</t>
        </is>
      </c>
      <c r="B90" s="1" t="n">
        <v>43381</v>
      </c>
      <c r="C90" s="1" t="n">
        <v>45184</v>
      </c>
      <c r="D90" t="inlineStr">
        <is>
          <t>NORRBOTTENS LÄN</t>
        </is>
      </c>
      <c r="E90" t="inlineStr">
        <is>
          <t>BODEN</t>
        </is>
      </c>
      <c r="F90" t="inlineStr">
        <is>
          <t>SCA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51368-2018</t>
        </is>
      </c>
      <c r="B91" s="1" t="n">
        <v>43381</v>
      </c>
      <c r="C91" s="1" t="n">
        <v>45184</v>
      </c>
      <c r="D91" t="inlineStr">
        <is>
          <t>NORRBOTTENS LÄN</t>
        </is>
      </c>
      <c r="E91" t="inlineStr">
        <is>
          <t>BODEN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51032-2018</t>
        </is>
      </c>
      <c r="B92" s="1" t="n">
        <v>43382</v>
      </c>
      <c r="C92" s="1" t="n">
        <v>45184</v>
      </c>
      <c r="D92" t="inlineStr">
        <is>
          <t>NORRBOTTENS LÄN</t>
        </is>
      </c>
      <c r="E92" t="inlineStr">
        <is>
          <t>BODEN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52344-2018</t>
        </is>
      </c>
      <c r="B93" s="1" t="n">
        <v>43383</v>
      </c>
      <c r="C93" s="1" t="n">
        <v>45184</v>
      </c>
      <c r="D93" t="inlineStr">
        <is>
          <t>NORRBOTTENS LÄN</t>
        </is>
      </c>
      <c r="E93" t="inlineStr">
        <is>
          <t>BODEN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51869-2018</t>
        </is>
      </c>
      <c r="B94" s="1" t="n">
        <v>43384</v>
      </c>
      <c r="C94" s="1" t="n">
        <v>45184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51860-2018</t>
        </is>
      </c>
      <c r="B95" s="1" t="n">
        <v>43384</v>
      </c>
      <c r="C95" s="1" t="n">
        <v>45184</v>
      </c>
      <c r="D95" t="inlineStr">
        <is>
          <t>NORRBOTTENS LÄN</t>
        </is>
      </c>
      <c r="E95" t="inlineStr">
        <is>
          <t>BODEN</t>
        </is>
      </c>
      <c r="F95" t="inlineStr">
        <is>
          <t>SCA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52117-2018</t>
        </is>
      </c>
      <c r="B96" s="1" t="n">
        <v>43385</v>
      </c>
      <c r="C96" s="1" t="n">
        <v>45184</v>
      </c>
      <c r="D96" t="inlineStr">
        <is>
          <t>NORRBOTTENS LÄN</t>
        </is>
      </c>
      <c r="E96" t="inlineStr">
        <is>
          <t>BODEN</t>
        </is>
      </c>
      <c r="F96" t="inlineStr">
        <is>
          <t>Sveaskog</t>
        </is>
      </c>
      <c r="G96" t="n">
        <v>12.3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52187-2018</t>
        </is>
      </c>
      <c r="B97" s="1" t="n">
        <v>43387</v>
      </c>
      <c r="C97" s="1" t="n">
        <v>45184</v>
      </c>
      <c r="D97" t="inlineStr">
        <is>
          <t>NORRBOTTENS LÄN</t>
        </is>
      </c>
      <c r="E97" t="inlineStr">
        <is>
          <t>BODEN</t>
        </is>
      </c>
      <c r="G97" t="n">
        <v>24.2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54414-2018</t>
        </is>
      </c>
      <c r="B98" s="1" t="n">
        <v>43389</v>
      </c>
      <c r="C98" s="1" t="n">
        <v>45184</v>
      </c>
      <c r="D98" t="inlineStr">
        <is>
          <t>NORRBOTTENS LÄN</t>
        </is>
      </c>
      <c r="E98" t="inlineStr">
        <is>
          <t>BODEN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54659-2018</t>
        </is>
      </c>
      <c r="B99" s="1" t="n">
        <v>43389</v>
      </c>
      <c r="C99" s="1" t="n">
        <v>45184</v>
      </c>
      <c r="D99" t="inlineStr">
        <is>
          <t>NORRBOTTENS LÄN</t>
        </is>
      </c>
      <c r="E99" t="inlineStr">
        <is>
          <t>BODEN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54468-2018</t>
        </is>
      </c>
      <c r="B100" s="1" t="n">
        <v>43390</v>
      </c>
      <c r="C100" s="1" t="n">
        <v>45184</v>
      </c>
      <c r="D100" t="inlineStr">
        <is>
          <t>NORRBOTTENS LÄN</t>
        </is>
      </c>
      <c r="E100" t="inlineStr">
        <is>
          <t>BODEN</t>
        </is>
      </c>
      <c r="G100" t="n">
        <v>11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53231-2018</t>
        </is>
      </c>
      <c r="B101" s="1" t="n">
        <v>43390</v>
      </c>
      <c r="C101" s="1" t="n">
        <v>45184</v>
      </c>
      <c r="D101" t="inlineStr">
        <is>
          <t>NORRBOTTENS LÄN</t>
        </is>
      </c>
      <c r="E101" t="inlineStr">
        <is>
          <t>BODEN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54810-2018</t>
        </is>
      </c>
      <c r="B102" s="1" t="n">
        <v>43395</v>
      </c>
      <c r="C102" s="1" t="n">
        <v>45184</v>
      </c>
      <c r="D102" t="inlineStr">
        <is>
          <t>NORRBOTTENS LÄN</t>
        </is>
      </c>
      <c r="E102" t="inlineStr">
        <is>
          <t>BODEN</t>
        </is>
      </c>
      <c r="F102" t="inlineStr">
        <is>
          <t>SCA</t>
        </is>
      </c>
      <c r="G102" t="n">
        <v>25.8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54710-2018</t>
        </is>
      </c>
      <c r="B103" s="1" t="n">
        <v>43395</v>
      </c>
      <c r="C103" s="1" t="n">
        <v>45184</v>
      </c>
      <c r="D103" t="inlineStr">
        <is>
          <t>NORRBOTTENS LÄN</t>
        </is>
      </c>
      <c r="E103" t="inlineStr">
        <is>
          <t>BODEN</t>
        </is>
      </c>
      <c r="F103" t="inlineStr">
        <is>
          <t>Sveaskog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54775-2018</t>
        </is>
      </c>
      <c r="B104" s="1" t="n">
        <v>43395</v>
      </c>
      <c r="C104" s="1" t="n">
        <v>45184</v>
      </c>
      <c r="D104" t="inlineStr">
        <is>
          <t>NORRBOTTENS LÄN</t>
        </is>
      </c>
      <c r="E104" t="inlineStr">
        <is>
          <t>BODEN</t>
        </is>
      </c>
      <c r="F104" t="inlineStr">
        <is>
          <t>SCA</t>
        </is>
      </c>
      <c r="G104" t="n">
        <v>6.6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54956-2018</t>
        </is>
      </c>
      <c r="B105" s="1" t="n">
        <v>43396</v>
      </c>
      <c r="C105" s="1" t="n">
        <v>45184</v>
      </c>
      <c r="D105" t="inlineStr">
        <is>
          <t>NORRBOTTENS LÄN</t>
        </is>
      </c>
      <c r="E105" t="inlineStr">
        <is>
          <t>BODEN</t>
        </is>
      </c>
      <c r="F105" t="inlineStr">
        <is>
          <t>Sveaskog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58275-2018</t>
        </is>
      </c>
      <c r="B106" s="1" t="n">
        <v>43398</v>
      </c>
      <c r="C106" s="1" t="n">
        <v>45184</v>
      </c>
      <c r="D106" t="inlineStr">
        <is>
          <t>NORRBOTTENS LÄN</t>
        </is>
      </c>
      <c r="E106" t="inlineStr">
        <is>
          <t>BODEN</t>
        </is>
      </c>
      <c r="G106" t="n">
        <v>16.6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56209-2018</t>
        </is>
      </c>
      <c r="B107" s="1" t="n">
        <v>43399</v>
      </c>
      <c r="C107" s="1" t="n">
        <v>45184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56340-2018</t>
        </is>
      </c>
      <c r="B108" s="1" t="n">
        <v>43399</v>
      </c>
      <c r="C108" s="1" t="n">
        <v>45184</v>
      </c>
      <c r="D108" t="inlineStr">
        <is>
          <t>NORRBOTTENS LÄN</t>
        </is>
      </c>
      <c r="E108" t="inlineStr">
        <is>
          <t>BODEN</t>
        </is>
      </c>
      <c r="F108" t="inlineStr">
        <is>
          <t>Sveaskog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58832-2018</t>
        </is>
      </c>
      <c r="B109" s="1" t="n">
        <v>43400</v>
      </c>
      <c r="C109" s="1" t="n">
        <v>45184</v>
      </c>
      <c r="D109" t="inlineStr">
        <is>
          <t>NORRBOTTENS LÄN</t>
        </is>
      </c>
      <c r="E109" t="inlineStr">
        <is>
          <t>BODEN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58981-2018</t>
        </is>
      </c>
      <c r="B110" s="1" t="n">
        <v>43402</v>
      </c>
      <c r="C110" s="1" t="n">
        <v>45184</v>
      </c>
      <c r="D110" t="inlineStr">
        <is>
          <t>NORRBOTTENS LÄN</t>
        </is>
      </c>
      <c r="E110" t="inlineStr">
        <is>
          <t>BODEN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64636-2018</t>
        </is>
      </c>
      <c r="B111" s="1" t="n">
        <v>43402</v>
      </c>
      <c r="C111" s="1" t="n">
        <v>45184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57425-2018</t>
        </is>
      </c>
      <c r="B112" s="1" t="n">
        <v>43404</v>
      </c>
      <c r="C112" s="1" t="n">
        <v>45184</v>
      </c>
      <c r="D112" t="inlineStr">
        <is>
          <t>NORRBOTTENS LÄN</t>
        </is>
      </c>
      <c r="E112" t="inlineStr">
        <is>
          <t>BODEN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64979-2018</t>
        </is>
      </c>
      <c r="B113" s="1" t="n">
        <v>43404</v>
      </c>
      <c r="C113" s="1" t="n">
        <v>45184</v>
      </c>
      <c r="D113" t="inlineStr">
        <is>
          <t>NORRBOTTENS LÄN</t>
        </is>
      </c>
      <c r="E113" t="inlineStr">
        <is>
          <t>BODEN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59782-2018</t>
        </is>
      </c>
      <c r="B114" s="1" t="n">
        <v>43411</v>
      </c>
      <c r="C114" s="1" t="n">
        <v>45184</v>
      </c>
      <c r="D114" t="inlineStr">
        <is>
          <t>NORRBOTTENS LÄN</t>
        </is>
      </c>
      <c r="E114" t="inlineStr">
        <is>
          <t>BODEN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59674-2018</t>
        </is>
      </c>
      <c r="B115" s="1" t="n">
        <v>43419</v>
      </c>
      <c r="C115" s="1" t="n">
        <v>45184</v>
      </c>
      <c r="D115" t="inlineStr">
        <is>
          <t>NORRBOTTENS LÄN</t>
        </is>
      </c>
      <c r="E115" t="inlineStr">
        <is>
          <t>BODEN</t>
        </is>
      </c>
      <c r="F115" t="inlineStr">
        <is>
          <t>Sveaskog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60938-2018</t>
        </is>
      </c>
      <c r="B116" s="1" t="n">
        <v>43423</v>
      </c>
      <c r="C116" s="1" t="n">
        <v>45184</v>
      </c>
      <c r="D116" t="inlineStr">
        <is>
          <t>NORRBOTTENS LÄN</t>
        </is>
      </c>
      <c r="E116" t="inlineStr">
        <is>
          <t>BODEN</t>
        </is>
      </c>
      <c r="F116" t="inlineStr">
        <is>
          <t>Övriga Aktiebolag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61750-2018</t>
        </is>
      </c>
      <c r="B117" s="1" t="n">
        <v>43425</v>
      </c>
      <c r="C117" s="1" t="n">
        <v>45184</v>
      </c>
      <c r="D117" t="inlineStr">
        <is>
          <t>NORRBOTTENS LÄN</t>
        </is>
      </c>
      <c r="E117" t="inlineStr">
        <is>
          <t>BODEN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66250-2018</t>
        </is>
      </c>
      <c r="B118" s="1" t="n">
        <v>43427</v>
      </c>
      <c r="C118" s="1" t="n">
        <v>45184</v>
      </c>
      <c r="D118" t="inlineStr">
        <is>
          <t>NORRBOTTENS LÄN</t>
        </is>
      </c>
      <c r="E118" t="inlineStr">
        <is>
          <t>BODEN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63593-2018</t>
        </is>
      </c>
      <c r="B119" s="1" t="n">
        <v>43427</v>
      </c>
      <c r="C119" s="1" t="n">
        <v>45184</v>
      </c>
      <c r="D119" t="inlineStr">
        <is>
          <t>NORRBOTTENS LÄN</t>
        </is>
      </c>
      <c r="E119" t="inlineStr">
        <is>
          <t>BODEN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63594-2018</t>
        </is>
      </c>
      <c r="B120" s="1" t="n">
        <v>43427</v>
      </c>
      <c r="C120" s="1" t="n">
        <v>45184</v>
      </c>
      <c r="D120" t="inlineStr">
        <is>
          <t>NORRBOTTENS LÄN</t>
        </is>
      </c>
      <c r="E120" t="inlineStr">
        <is>
          <t>BODEN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63640-2018</t>
        </is>
      </c>
      <c r="B121" s="1" t="n">
        <v>43427</v>
      </c>
      <c r="C121" s="1" t="n">
        <v>45184</v>
      </c>
      <c r="D121" t="inlineStr">
        <is>
          <t>NORRBOTTENS LÄN</t>
        </is>
      </c>
      <c r="E121" t="inlineStr">
        <is>
          <t>BODEN</t>
        </is>
      </c>
      <c r="F121" t="inlineStr">
        <is>
          <t>SCA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66257-2018</t>
        </is>
      </c>
      <c r="B122" s="1" t="n">
        <v>43427</v>
      </c>
      <c r="C122" s="1" t="n">
        <v>45184</v>
      </c>
      <c r="D122" t="inlineStr">
        <is>
          <t>NORRBOTTENS LÄN</t>
        </is>
      </c>
      <c r="E122" t="inlineStr">
        <is>
          <t>BODEN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64273-2018</t>
        </is>
      </c>
      <c r="B123" s="1" t="n">
        <v>43430</v>
      </c>
      <c r="C123" s="1" t="n">
        <v>45184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64812-2018</t>
        </is>
      </c>
      <c r="B124" s="1" t="n">
        <v>43431</v>
      </c>
      <c r="C124" s="1" t="n">
        <v>45184</v>
      </c>
      <c r="D124" t="inlineStr">
        <is>
          <t>NORRBOTTENS LÄN</t>
        </is>
      </c>
      <c r="E124" t="inlineStr">
        <is>
          <t>BODEN</t>
        </is>
      </c>
      <c r="F124" t="inlineStr">
        <is>
          <t>Sveaskog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65550-2018</t>
        </is>
      </c>
      <c r="B125" s="1" t="n">
        <v>43433</v>
      </c>
      <c r="C125" s="1" t="n">
        <v>45184</v>
      </c>
      <c r="D125" t="inlineStr">
        <is>
          <t>NORRBOTTENS LÄN</t>
        </is>
      </c>
      <c r="E125" t="inlineStr">
        <is>
          <t>BODEN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65568-2018</t>
        </is>
      </c>
      <c r="B126" s="1" t="n">
        <v>43433</v>
      </c>
      <c r="C126" s="1" t="n">
        <v>45184</v>
      </c>
      <c r="D126" t="inlineStr">
        <is>
          <t>NORRBOTTENS LÄN</t>
        </is>
      </c>
      <c r="E126" t="inlineStr">
        <is>
          <t>BODEN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65839-2018</t>
        </is>
      </c>
      <c r="B127" s="1" t="n">
        <v>43433</v>
      </c>
      <c r="C127" s="1" t="n">
        <v>45184</v>
      </c>
      <c r="D127" t="inlineStr">
        <is>
          <t>NORRBOTTENS LÄN</t>
        </is>
      </c>
      <c r="E127" t="inlineStr">
        <is>
          <t>BODEN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65560-2018</t>
        </is>
      </c>
      <c r="B128" s="1" t="n">
        <v>43433</v>
      </c>
      <c r="C128" s="1" t="n">
        <v>45184</v>
      </c>
      <c r="D128" t="inlineStr">
        <is>
          <t>NORRBOTTENS LÄN</t>
        </is>
      </c>
      <c r="E128" t="inlineStr">
        <is>
          <t>BODEN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66383-2018</t>
        </is>
      </c>
      <c r="B129" s="1" t="n">
        <v>43436</v>
      </c>
      <c r="C129" s="1" t="n">
        <v>45184</v>
      </c>
      <c r="D129" t="inlineStr">
        <is>
          <t>NORRBOTTENS LÄN</t>
        </is>
      </c>
      <c r="E129" t="inlineStr">
        <is>
          <t>BODEN</t>
        </is>
      </c>
      <c r="G129" t="n">
        <v>6.5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66888-2018</t>
        </is>
      </c>
      <c r="B130" s="1" t="n">
        <v>43438</v>
      </c>
      <c r="C130" s="1" t="n">
        <v>45184</v>
      </c>
      <c r="D130" t="inlineStr">
        <is>
          <t>NORRBOTTENS LÄN</t>
        </is>
      </c>
      <c r="E130" t="inlineStr">
        <is>
          <t>BODEN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66906-2018</t>
        </is>
      </c>
      <c r="B131" s="1" t="n">
        <v>43438</v>
      </c>
      <c r="C131" s="1" t="n">
        <v>45184</v>
      </c>
      <c r="D131" t="inlineStr">
        <is>
          <t>NORRBOTTENS LÄN</t>
        </is>
      </c>
      <c r="E131" t="inlineStr">
        <is>
          <t>BODEN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66924-2018</t>
        </is>
      </c>
      <c r="B132" s="1" t="n">
        <v>43438</v>
      </c>
      <c r="C132" s="1" t="n">
        <v>45184</v>
      </c>
      <c r="D132" t="inlineStr">
        <is>
          <t>NORRBOTTENS LÄN</t>
        </is>
      </c>
      <c r="E132" t="inlineStr">
        <is>
          <t>BODEN</t>
        </is>
      </c>
      <c r="G132" t="n">
        <v>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67187-2018</t>
        </is>
      </c>
      <c r="B133" s="1" t="n">
        <v>43438</v>
      </c>
      <c r="C133" s="1" t="n">
        <v>45184</v>
      </c>
      <c r="D133" t="inlineStr">
        <is>
          <t>NORRBOTTENS LÄN</t>
        </is>
      </c>
      <c r="E133" t="inlineStr">
        <is>
          <t>BODEN</t>
        </is>
      </c>
      <c r="F133" t="inlineStr">
        <is>
          <t>SCA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66912-2018</t>
        </is>
      </c>
      <c r="B134" s="1" t="n">
        <v>43438</v>
      </c>
      <c r="C134" s="1" t="n">
        <v>45184</v>
      </c>
      <c r="D134" t="inlineStr">
        <is>
          <t>NORRBOTTENS LÄN</t>
        </is>
      </c>
      <c r="E134" t="inlineStr">
        <is>
          <t>BODEN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68572-2018</t>
        </is>
      </c>
      <c r="B135" s="1" t="n">
        <v>43439</v>
      </c>
      <c r="C135" s="1" t="n">
        <v>45184</v>
      </c>
      <c r="D135" t="inlineStr">
        <is>
          <t>NORRBOTTENS LÄN</t>
        </is>
      </c>
      <c r="E135" t="inlineStr">
        <is>
          <t>BODEN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69169-2018</t>
        </is>
      </c>
      <c r="B136" s="1" t="n">
        <v>43440</v>
      </c>
      <c r="C136" s="1" t="n">
        <v>45184</v>
      </c>
      <c r="D136" t="inlineStr">
        <is>
          <t>NORRBOTTENS LÄN</t>
        </is>
      </c>
      <c r="E136" t="inlineStr">
        <is>
          <t>BODEN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69175-2018</t>
        </is>
      </c>
      <c r="B137" s="1" t="n">
        <v>43440</v>
      </c>
      <c r="C137" s="1" t="n">
        <v>45184</v>
      </c>
      <c r="D137" t="inlineStr">
        <is>
          <t>NORRBOTTENS LÄN</t>
        </is>
      </c>
      <c r="E137" t="inlineStr">
        <is>
          <t>BODEN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68595-2018</t>
        </is>
      </c>
      <c r="B138" s="1" t="n">
        <v>43444</v>
      </c>
      <c r="C138" s="1" t="n">
        <v>45184</v>
      </c>
      <c r="D138" t="inlineStr">
        <is>
          <t>NORRBOTTENS LÄN</t>
        </is>
      </c>
      <c r="E138" t="inlineStr">
        <is>
          <t>BODEN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69089-2018</t>
        </is>
      </c>
      <c r="B139" s="1" t="n">
        <v>43445</v>
      </c>
      <c r="C139" s="1" t="n">
        <v>45184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70084-2018</t>
        </is>
      </c>
      <c r="B140" s="1" t="n">
        <v>43448</v>
      </c>
      <c r="C140" s="1" t="n">
        <v>45184</v>
      </c>
      <c r="D140" t="inlineStr">
        <is>
          <t>NORRBOTTENS LÄN</t>
        </is>
      </c>
      <c r="E140" t="inlineStr">
        <is>
          <t>BODEN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70095-2018</t>
        </is>
      </c>
      <c r="B141" s="1" t="n">
        <v>43448</v>
      </c>
      <c r="C141" s="1" t="n">
        <v>45184</v>
      </c>
      <c r="D141" t="inlineStr">
        <is>
          <t>NORRBOTTENS LÄN</t>
        </is>
      </c>
      <c r="E141" t="inlineStr">
        <is>
          <t>BODEN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70793-2018</t>
        </is>
      </c>
      <c r="B142" s="1" t="n">
        <v>43451</v>
      </c>
      <c r="C142" s="1" t="n">
        <v>45184</v>
      </c>
      <c r="D142" t="inlineStr">
        <is>
          <t>NORRBOTTENS LÄN</t>
        </is>
      </c>
      <c r="E142" t="inlineStr">
        <is>
          <t>BODEN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72494-2018</t>
        </is>
      </c>
      <c r="B143" s="1" t="n">
        <v>43462</v>
      </c>
      <c r="C143" s="1" t="n">
        <v>45184</v>
      </c>
      <c r="D143" t="inlineStr">
        <is>
          <t>NORRBOTTENS LÄN</t>
        </is>
      </c>
      <c r="E143" t="inlineStr">
        <is>
          <t>BODEN</t>
        </is>
      </c>
      <c r="G143" t="n">
        <v>15.5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2020-2019</t>
        </is>
      </c>
      <c r="B144" s="1" t="n">
        <v>43467</v>
      </c>
      <c r="C144" s="1" t="n">
        <v>45184</v>
      </c>
      <c r="D144" t="inlineStr">
        <is>
          <t>NORRBOTTENS LÄN</t>
        </is>
      </c>
      <c r="E144" t="inlineStr">
        <is>
          <t>BODEN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2014-2019</t>
        </is>
      </c>
      <c r="B145" s="1" t="n">
        <v>43467</v>
      </c>
      <c r="C145" s="1" t="n">
        <v>45184</v>
      </c>
      <c r="D145" t="inlineStr">
        <is>
          <t>NORRBOTTENS LÄN</t>
        </is>
      </c>
      <c r="E145" t="inlineStr">
        <is>
          <t>BODEN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2294-2019</t>
        </is>
      </c>
      <c r="B146" s="1" t="n">
        <v>43475</v>
      </c>
      <c r="C146" s="1" t="n">
        <v>45184</v>
      </c>
      <c r="D146" t="inlineStr">
        <is>
          <t>NORRBOTTENS LÄN</t>
        </is>
      </c>
      <c r="E146" t="inlineStr">
        <is>
          <t>BODEN</t>
        </is>
      </c>
      <c r="F146" t="inlineStr">
        <is>
          <t>SCA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2289-2019</t>
        </is>
      </c>
      <c r="B147" s="1" t="n">
        <v>43475</v>
      </c>
      <c r="C147" s="1" t="n">
        <v>45184</v>
      </c>
      <c r="D147" t="inlineStr">
        <is>
          <t>NORRBOTTENS LÄN</t>
        </is>
      </c>
      <c r="E147" t="inlineStr">
        <is>
          <t>BODEN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4378-2019</t>
        </is>
      </c>
      <c r="B148" s="1" t="n">
        <v>43483</v>
      </c>
      <c r="C148" s="1" t="n">
        <v>45184</v>
      </c>
      <c r="D148" t="inlineStr">
        <is>
          <t>NORRBOTTENS LÄN</t>
        </is>
      </c>
      <c r="E148" t="inlineStr">
        <is>
          <t>BODEN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7060-2019</t>
        </is>
      </c>
      <c r="B149" s="1" t="n">
        <v>43495</v>
      </c>
      <c r="C149" s="1" t="n">
        <v>45184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7062-2019</t>
        </is>
      </c>
      <c r="B150" s="1" t="n">
        <v>43495</v>
      </c>
      <c r="C150" s="1" t="n">
        <v>45184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7059-2019</t>
        </is>
      </c>
      <c r="B151" s="1" t="n">
        <v>43495</v>
      </c>
      <c r="C151" s="1" t="n">
        <v>45184</v>
      </c>
      <c r="D151" t="inlineStr">
        <is>
          <t>NORRBOTTENS LÄN</t>
        </is>
      </c>
      <c r="E151" t="inlineStr">
        <is>
          <t>BODEN</t>
        </is>
      </c>
      <c r="F151" t="inlineStr">
        <is>
          <t>SCA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8270-2019</t>
        </is>
      </c>
      <c r="B152" s="1" t="n">
        <v>43501</v>
      </c>
      <c r="C152" s="1" t="n">
        <v>45184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8272-2019</t>
        </is>
      </c>
      <c r="B153" s="1" t="n">
        <v>43501</v>
      </c>
      <c r="C153" s="1" t="n">
        <v>45184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8271-2019</t>
        </is>
      </c>
      <c r="B154" s="1" t="n">
        <v>43501</v>
      </c>
      <c r="C154" s="1" t="n">
        <v>45184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9772-2019</t>
        </is>
      </c>
      <c r="B155" s="1" t="n">
        <v>43509</v>
      </c>
      <c r="C155" s="1" t="n">
        <v>45184</v>
      </c>
      <c r="D155" t="inlineStr">
        <is>
          <t>NORRBOTTENS LÄN</t>
        </is>
      </c>
      <c r="E155" t="inlineStr">
        <is>
          <t>BODEN</t>
        </is>
      </c>
      <c r="F155" t="inlineStr">
        <is>
          <t>Kyrkan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10041-2019</t>
        </is>
      </c>
      <c r="B156" s="1" t="n">
        <v>43510</v>
      </c>
      <c r="C156" s="1" t="n">
        <v>45184</v>
      </c>
      <c r="D156" t="inlineStr">
        <is>
          <t>NORRBOTTENS LÄN</t>
        </is>
      </c>
      <c r="E156" t="inlineStr">
        <is>
          <t>BODEN</t>
        </is>
      </c>
      <c r="F156" t="inlineStr">
        <is>
          <t>Övriga Aktiebolag</t>
        </is>
      </c>
      <c r="G156" t="n">
        <v>37.1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10051-2019</t>
        </is>
      </c>
      <c r="B157" s="1" t="n">
        <v>43510</v>
      </c>
      <c r="C157" s="1" t="n">
        <v>45184</v>
      </c>
      <c r="D157" t="inlineStr">
        <is>
          <t>NORRBOTTENS LÄN</t>
        </is>
      </c>
      <c r="E157" t="inlineStr">
        <is>
          <t>BODEN</t>
        </is>
      </c>
      <c r="F157" t="inlineStr">
        <is>
          <t>Övriga Aktiebolag</t>
        </is>
      </c>
      <c r="G157" t="n">
        <v>30.6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10210-2019</t>
        </is>
      </c>
      <c r="B158" s="1" t="n">
        <v>43510</v>
      </c>
      <c r="C158" s="1" t="n">
        <v>45184</v>
      </c>
      <c r="D158" t="inlineStr">
        <is>
          <t>NORRBOTTENS LÄN</t>
        </is>
      </c>
      <c r="E158" t="inlineStr">
        <is>
          <t>BODEN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11033-2019</t>
        </is>
      </c>
      <c r="B159" s="1" t="n">
        <v>43515</v>
      </c>
      <c r="C159" s="1" t="n">
        <v>45184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14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12693-2019</t>
        </is>
      </c>
      <c r="B160" s="1" t="n">
        <v>43524</v>
      </c>
      <c r="C160" s="1" t="n">
        <v>45184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13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13898-2019</t>
        </is>
      </c>
      <c r="B161" s="1" t="n">
        <v>43531</v>
      </c>
      <c r="C161" s="1" t="n">
        <v>45184</v>
      </c>
      <c r="D161" t="inlineStr">
        <is>
          <t>NORRBOTTENS LÄN</t>
        </is>
      </c>
      <c r="E161" t="inlineStr">
        <is>
          <t>BODEN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15324-2019</t>
        </is>
      </c>
      <c r="B162" s="1" t="n">
        <v>43540</v>
      </c>
      <c r="C162" s="1" t="n">
        <v>45184</v>
      </c>
      <c r="D162" t="inlineStr">
        <is>
          <t>NORRBOTTENS LÄN</t>
        </is>
      </c>
      <c r="E162" t="inlineStr">
        <is>
          <t>BODEN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16180-2019</t>
        </is>
      </c>
      <c r="B163" s="1" t="n">
        <v>43545</v>
      </c>
      <c r="C163" s="1" t="n">
        <v>45184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16172-2019</t>
        </is>
      </c>
      <c r="B164" s="1" t="n">
        <v>43545</v>
      </c>
      <c r="C164" s="1" t="n">
        <v>45184</v>
      </c>
      <c r="D164" t="inlineStr">
        <is>
          <t>NORRBOTTENS LÄN</t>
        </is>
      </c>
      <c r="E164" t="inlineStr">
        <is>
          <t>BODEN</t>
        </is>
      </c>
      <c r="F164" t="inlineStr">
        <is>
          <t>Övriga Aktiebolag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18176-2019</t>
        </is>
      </c>
      <c r="B165" s="1" t="n">
        <v>43558</v>
      </c>
      <c r="C165" s="1" t="n">
        <v>45184</v>
      </c>
      <c r="D165" t="inlineStr">
        <is>
          <t>NORRBOTTENS LÄN</t>
        </is>
      </c>
      <c r="E165" t="inlineStr">
        <is>
          <t>BODEN</t>
        </is>
      </c>
      <c r="F165" t="inlineStr">
        <is>
          <t>Sveaskog</t>
        </is>
      </c>
      <c r="G165" t="n">
        <v>27.5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18939-2019</t>
        </is>
      </c>
      <c r="B166" s="1" t="n">
        <v>43563</v>
      </c>
      <c r="C166" s="1" t="n">
        <v>45184</v>
      </c>
      <c r="D166" t="inlineStr">
        <is>
          <t>NORRBOTTENS LÄN</t>
        </is>
      </c>
      <c r="E166" t="inlineStr">
        <is>
          <t>BODEN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19558-2019</t>
        </is>
      </c>
      <c r="B167" s="1" t="n">
        <v>43565</v>
      </c>
      <c r="C167" s="1" t="n">
        <v>45184</v>
      </c>
      <c r="D167" t="inlineStr">
        <is>
          <t>NORRBOTTENS LÄN</t>
        </is>
      </c>
      <c r="E167" t="inlineStr">
        <is>
          <t>BODEN</t>
        </is>
      </c>
      <c r="F167" t="inlineStr">
        <is>
          <t>SCA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20295-2019</t>
        </is>
      </c>
      <c r="B168" s="1" t="n">
        <v>43567</v>
      </c>
      <c r="C168" s="1" t="n">
        <v>45184</v>
      </c>
      <c r="D168" t="inlineStr">
        <is>
          <t>NORRBOTTENS LÄN</t>
        </is>
      </c>
      <c r="E168" t="inlineStr">
        <is>
          <t>BODEN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20916-2019</t>
        </is>
      </c>
      <c r="B169" s="1" t="n">
        <v>43573</v>
      </c>
      <c r="C169" s="1" t="n">
        <v>45184</v>
      </c>
      <c r="D169" t="inlineStr">
        <is>
          <t>NORRBOTTENS LÄN</t>
        </is>
      </c>
      <c r="E169" t="inlineStr">
        <is>
          <t>BODEN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20903-2019</t>
        </is>
      </c>
      <c r="B170" s="1" t="n">
        <v>43573</v>
      </c>
      <c r="C170" s="1" t="n">
        <v>45184</v>
      </c>
      <c r="D170" t="inlineStr">
        <is>
          <t>NORRBOTTENS LÄN</t>
        </is>
      </c>
      <c r="E170" t="inlineStr">
        <is>
          <t>BODEN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21129-2019</t>
        </is>
      </c>
      <c r="B171" s="1" t="n">
        <v>43579</v>
      </c>
      <c r="C171" s="1" t="n">
        <v>45184</v>
      </c>
      <c r="D171" t="inlineStr">
        <is>
          <t>NORRBOTTENS LÄN</t>
        </is>
      </c>
      <c r="E171" t="inlineStr">
        <is>
          <t>BODEN</t>
        </is>
      </c>
      <c r="F171" t="inlineStr">
        <is>
          <t>Sveaskog</t>
        </is>
      </c>
      <c r="G171" t="n">
        <v>10.5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21953-2019</t>
        </is>
      </c>
      <c r="B172" s="1" t="n">
        <v>43584</v>
      </c>
      <c r="C172" s="1" t="n">
        <v>45184</v>
      </c>
      <c r="D172" t="inlineStr">
        <is>
          <t>NORRBOTTENS LÄN</t>
        </is>
      </c>
      <c r="E172" t="inlineStr">
        <is>
          <t>BODEN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22330-2019</t>
        </is>
      </c>
      <c r="B173" s="1" t="n">
        <v>43586</v>
      </c>
      <c r="C173" s="1" t="n">
        <v>45184</v>
      </c>
      <c r="D173" t="inlineStr">
        <is>
          <t>NORRBOTTENS LÄN</t>
        </is>
      </c>
      <c r="E173" t="inlineStr">
        <is>
          <t>BODEN</t>
        </is>
      </c>
      <c r="G173" t="n">
        <v>7.4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22907-2019</t>
        </is>
      </c>
      <c r="B174" s="1" t="n">
        <v>43591</v>
      </c>
      <c r="C174" s="1" t="n">
        <v>45184</v>
      </c>
      <c r="D174" t="inlineStr">
        <is>
          <t>NORRBOTTENS LÄN</t>
        </is>
      </c>
      <c r="E174" t="inlineStr">
        <is>
          <t>BODEN</t>
        </is>
      </c>
      <c r="F174" t="inlineStr">
        <is>
          <t>Övriga Aktiebolag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23082-2019</t>
        </is>
      </c>
      <c r="B175" s="1" t="n">
        <v>43591</v>
      </c>
      <c r="C175" s="1" t="n">
        <v>45184</v>
      </c>
      <c r="D175" t="inlineStr">
        <is>
          <t>NORRBOTTENS LÄN</t>
        </is>
      </c>
      <c r="E175" t="inlineStr">
        <is>
          <t>BODEN</t>
        </is>
      </c>
      <c r="F175" t="inlineStr">
        <is>
          <t>SCA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23152-2019</t>
        </is>
      </c>
      <c r="B176" s="1" t="n">
        <v>43591</v>
      </c>
      <c r="C176" s="1" t="n">
        <v>45184</v>
      </c>
      <c r="D176" t="inlineStr">
        <is>
          <t>NORRBOTTENS LÄN</t>
        </is>
      </c>
      <c r="E176" t="inlineStr">
        <is>
          <t>BODEN</t>
        </is>
      </c>
      <c r="G176" t="n">
        <v>53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23312-2019</t>
        </is>
      </c>
      <c r="B177" s="1" t="n">
        <v>43593</v>
      </c>
      <c r="C177" s="1" t="n">
        <v>45184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24156-2019</t>
        </is>
      </c>
      <c r="B178" s="1" t="n">
        <v>43598</v>
      </c>
      <c r="C178" s="1" t="n">
        <v>45184</v>
      </c>
      <c r="D178" t="inlineStr">
        <is>
          <t>NORRBOTTENS LÄN</t>
        </is>
      </c>
      <c r="E178" t="inlineStr">
        <is>
          <t>BODEN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24564-2019</t>
        </is>
      </c>
      <c r="B179" s="1" t="n">
        <v>43600</v>
      </c>
      <c r="C179" s="1" t="n">
        <v>45184</v>
      </c>
      <c r="D179" t="inlineStr">
        <is>
          <t>NORRBOTTENS LÄN</t>
        </is>
      </c>
      <c r="E179" t="inlineStr">
        <is>
          <t>BODEN</t>
        </is>
      </c>
      <c r="F179" t="inlineStr">
        <is>
          <t>Sveaskog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24838-2019</t>
        </is>
      </c>
      <c r="B180" s="1" t="n">
        <v>43602</v>
      </c>
      <c r="C180" s="1" t="n">
        <v>45184</v>
      </c>
      <c r="D180" t="inlineStr">
        <is>
          <t>NORRBOTTENS LÄN</t>
        </is>
      </c>
      <c r="E180" t="inlineStr">
        <is>
          <t>BODEN</t>
        </is>
      </c>
      <c r="F180" t="inlineStr">
        <is>
          <t>Sveaskog</t>
        </is>
      </c>
      <c r="G180" t="n">
        <v>10.4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24837-2019</t>
        </is>
      </c>
      <c r="B181" s="1" t="n">
        <v>43602</v>
      </c>
      <c r="C181" s="1" t="n">
        <v>45184</v>
      </c>
      <c r="D181" t="inlineStr">
        <is>
          <t>NORRBOTTENS LÄN</t>
        </is>
      </c>
      <c r="E181" t="inlineStr">
        <is>
          <t>BODEN</t>
        </is>
      </c>
      <c r="F181" t="inlineStr">
        <is>
          <t>Övriga Aktiebolag</t>
        </is>
      </c>
      <c r="G181" t="n">
        <v>24.6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26139-2019</t>
        </is>
      </c>
      <c r="B182" s="1" t="n">
        <v>43609</v>
      </c>
      <c r="C182" s="1" t="n">
        <v>45184</v>
      </c>
      <c r="D182" t="inlineStr">
        <is>
          <t>NORRBOTTENS LÄN</t>
        </is>
      </c>
      <c r="E182" t="inlineStr">
        <is>
          <t>BODEN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26209-2019</t>
        </is>
      </c>
      <c r="B183" s="1" t="n">
        <v>43609</v>
      </c>
      <c r="C183" s="1" t="n">
        <v>45184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28698-2019</t>
        </is>
      </c>
      <c r="B184" s="1" t="n">
        <v>43614</v>
      </c>
      <c r="C184" s="1" t="n">
        <v>45184</v>
      </c>
      <c r="D184" t="inlineStr">
        <is>
          <t>NORRBOTTENS LÄN</t>
        </is>
      </c>
      <c r="E184" t="inlineStr">
        <is>
          <t>BODEN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28886-2019</t>
        </is>
      </c>
      <c r="B185" s="1" t="n">
        <v>43616</v>
      </c>
      <c r="C185" s="1" t="n">
        <v>45184</v>
      </c>
      <c r="D185" t="inlineStr">
        <is>
          <t>NORRBOTTENS LÄN</t>
        </is>
      </c>
      <c r="E185" t="inlineStr">
        <is>
          <t>BODEN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27389-2019</t>
        </is>
      </c>
      <c r="B186" s="1" t="n">
        <v>43616</v>
      </c>
      <c r="C186" s="1" t="n">
        <v>45184</v>
      </c>
      <c r="D186" t="inlineStr">
        <is>
          <t>NORRBOTTENS LÄN</t>
        </is>
      </c>
      <c r="E186" t="inlineStr">
        <is>
          <t>BODEN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28881-2019</t>
        </is>
      </c>
      <c r="B187" s="1" t="n">
        <v>43616</v>
      </c>
      <c r="C187" s="1" t="n">
        <v>45184</v>
      </c>
      <c r="D187" t="inlineStr">
        <is>
          <t>NORRBOTTENS LÄN</t>
        </is>
      </c>
      <c r="E187" t="inlineStr">
        <is>
          <t>BODEN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28224-2019</t>
        </is>
      </c>
      <c r="B188" s="1" t="n">
        <v>43621</v>
      </c>
      <c r="C188" s="1" t="n">
        <v>45184</v>
      </c>
      <c r="D188" t="inlineStr">
        <is>
          <t>NORRBOTTENS LÄN</t>
        </is>
      </c>
      <c r="E188" t="inlineStr">
        <is>
          <t>BODEN</t>
        </is>
      </c>
      <c r="F188" t="inlineStr">
        <is>
          <t>SCA</t>
        </is>
      </c>
      <c r="G188" t="n">
        <v>42.7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28223-2019</t>
        </is>
      </c>
      <c r="B189" s="1" t="n">
        <v>43621</v>
      </c>
      <c r="C189" s="1" t="n">
        <v>45184</v>
      </c>
      <c r="D189" t="inlineStr">
        <is>
          <t>NORRBOTTENS LÄN</t>
        </is>
      </c>
      <c r="E189" t="inlineStr">
        <is>
          <t>BODEN</t>
        </is>
      </c>
      <c r="F189" t="inlineStr">
        <is>
          <t>SCA</t>
        </is>
      </c>
      <c r="G189" t="n">
        <v>38.1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HYPERLINK("https://klasma.github.io/Logging_BODEN/knärot/A 28223-2019.png")</f>
        <v/>
      </c>
      <c r="V189">
        <f>HYPERLINK("https://klasma.github.io/Logging_BODEN/klagomål/A 28223-2019.docx")</f>
        <v/>
      </c>
      <c r="W189">
        <f>HYPERLINK("https://klasma.github.io/Logging_BODEN/klagomålsmail/A 28223-2019.docx")</f>
        <v/>
      </c>
      <c r="X189">
        <f>HYPERLINK("https://klasma.github.io/Logging_BODEN/tillsyn/A 28223-2019.docx")</f>
        <v/>
      </c>
      <c r="Y189">
        <f>HYPERLINK("https://klasma.github.io/Logging_BODEN/tillsynsmail/A 28223-2019.docx")</f>
        <v/>
      </c>
    </row>
    <row r="190" ht="15" customHeight="1">
      <c r="A190" t="inlineStr">
        <is>
          <t>A 28632-2019</t>
        </is>
      </c>
      <c r="B190" s="1" t="n">
        <v>43621</v>
      </c>
      <c r="C190" s="1" t="n">
        <v>45184</v>
      </c>
      <c r="D190" t="inlineStr">
        <is>
          <t>NORRBOTTENS LÄN</t>
        </is>
      </c>
      <c r="E190" t="inlineStr">
        <is>
          <t>BODEN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28827-2019</t>
        </is>
      </c>
      <c r="B191" s="1" t="n">
        <v>43627</v>
      </c>
      <c r="C191" s="1" t="n">
        <v>45184</v>
      </c>
      <c r="D191" t="inlineStr">
        <is>
          <t>NORRBOTTENS LÄN</t>
        </is>
      </c>
      <c r="E191" t="inlineStr">
        <is>
          <t>BODEN</t>
        </is>
      </c>
      <c r="F191" t="inlineStr">
        <is>
          <t>Sveaskog</t>
        </is>
      </c>
      <c r="G191" t="n">
        <v>12.5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29606-2019</t>
        </is>
      </c>
      <c r="B192" s="1" t="n">
        <v>43628</v>
      </c>
      <c r="C192" s="1" t="n">
        <v>45184</v>
      </c>
      <c r="D192" t="inlineStr">
        <is>
          <t>NORRBOTTENS LÄN</t>
        </is>
      </c>
      <c r="E192" t="inlineStr">
        <is>
          <t>BODEN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29600-2019</t>
        </is>
      </c>
      <c r="B193" s="1" t="n">
        <v>43628</v>
      </c>
      <c r="C193" s="1" t="n">
        <v>45184</v>
      </c>
      <c r="D193" t="inlineStr">
        <is>
          <t>NORRBOTTENS LÄN</t>
        </is>
      </c>
      <c r="E193" t="inlineStr">
        <is>
          <t>BODEN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29586-2019</t>
        </is>
      </c>
      <c r="B194" s="1" t="n">
        <v>43630</v>
      </c>
      <c r="C194" s="1" t="n">
        <v>45184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30794-2019</t>
        </is>
      </c>
      <c r="B195" s="1" t="n">
        <v>43636</v>
      </c>
      <c r="C195" s="1" t="n">
        <v>45184</v>
      </c>
      <c r="D195" t="inlineStr">
        <is>
          <t>NORRBOTTENS LÄN</t>
        </is>
      </c>
      <c r="E195" t="inlineStr">
        <is>
          <t>BODEN</t>
        </is>
      </c>
      <c r="G195" t="n">
        <v>16.6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30801-2019</t>
        </is>
      </c>
      <c r="B196" s="1" t="n">
        <v>43636</v>
      </c>
      <c r="C196" s="1" t="n">
        <v>45184</v>
      </c>
      <c r="D196" t="inlineStr">
        <is>
          <t>NORRBOTTENS LÄN</t>
        </is>
      </c>
      <c r="E196" t="inlineStr">
        <is>
          <t>BODEN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30736-2019</t>
        </is>
      </c>
      <c r="B197" s="1" t="n">
        <v>43636</v>
      </c>
      <c r="C197" s="1" t="n">
        <v>45184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30957-2019</t>
        </is>
      </c>
      <c r="B198" s="1" t="n">
        <v>43639</v>
      </c>
      <c r="C198" s="1" t="n">
        <v>45184</v>
      </c>
      <c r="D198" t="inlineStr">
        <is>
          <t>NORRBOTTENS LÄN</t>
        </is>
      </c>
      <c r="E198" t="inlineStr">
        <is>
          <t>BODEN</t>
        </is>
      </c>
      <c r="G198" t="n">
        <v>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31295-2019</t>
        </is>
      </c>
      <c r="B199" s="1" t="n">
        <v>43640</v>
      </c>
      <c r="C199" s="1" t="n">
        <v>45184</v>
      </c>
      <c r="D199" t="inlineStr">
        <is>
          <t>NORRBOTTENS LÄN</t>
        </is>
      </c>
      <c r="E199" t="inlineStr">
        <is>
          <t>BODEN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31864-2019</t>
        </is>
      </c>
      <c r="B200" s="1" t="n">
        <v>43641</v>
      </c>
      <c r="C200" s="1" t="n">
        <v>45184</v>
      </c>
      <c r="D200" t="inlineStr">
        <is>
          <t>NORRBOTTENS LÄN</t>
        </is>
      </c>
      <c r="E200" t="inlineStr">
        <is>
          <t>BODEN</t>
        </is>
      </c>
      <c r="G200" t="n">
        <v>12.4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32161-2019</t>
        </is>
      </c>
      <c r="B201" s="1" t="n">
        <v>43643</v>
      </c>
      <c r="C201" s="1" t="n">
        <v>45184</v>
      </c>
      <c r="D201" t="inlineStr">
        <is>
          <t>NORRBOTTENS LÄN</t>
        </is>
      </c>
      <c r="E201" t="inlineStr">
        <is>
          <t>BODEN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33707-2019</t>
        </is>
      </c>
      <c r="B202" s="1" t="n">
        <v>43644</v>
      </c>
      <c r="C202" s="1" t="n">
        <v>45184</v>
      </c>
      <c r="D202" t="inlineStr">
        <is>
          <t>NORRBOTTENS LÄN</t>
        </is>
      </c>
      <c r="E202" t="inlineStr">
        <is>
          <t>BODEN</t>
        </is>
      </c>
      <c r="F202" t="inlineStr">
        <is>
          <t>Kommuner</t>
        </is>
      </c>
      <c r="G202" t="n">
        <v>21.2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34375-2019</t>
        </is>
      </c>
      <c r="B203" s="1" t="n">
        <v>43647</v>
      </c>
      <c r="C203" s="1" t="n">
        <v>45184</v>
      </c>
      <c r="D203" t="inlineStr">
        <is>
          <t>NORRBOTTENS LÄN</t>
        </is>
      </c>
      <c r="E203" t="inlineStr">
        <is>
          <t>BODEN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33447-2019</t>
        </is>
      </c>
      <c r="B204" s="1" t="n">
        <v>43650</v>
      </c>
      <c r="C204" s="1" t="n">
        <v>45184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33278-2019</t>
        </is>
      </c>
      <c r="B205" s="1" t="n">
        <v>43650</v>
      </c>
      <c r="C205" s="1" t="n">
        <v>45184</v>
      </c>
      <c r="D205" t="inlineStr">
        <is>
          <t>NORRBOTTENS LÄN</t>
        </is>
      </c>
      <c r="E205" t="inlineStr">
        <is>
          <t>BODEN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34015-2019</t>
        </is>
      </c>
      <c r="B206" s="1" t="n">
        <v>43654</v>
      </c>
      <c r="C206" s="1" t="n">
        <v>45184</v>
      </c>
      <c r="D206" t="inlineStr">
        <is>
          <t>NORRBOTTENS LÄN</t>
        </is>
      </c>
      <c r="E206" t="inlineStr">
        <is>
          <t>BODEN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34264-2019</t>
        </is>
      </c>
      <c r="B207" s="1" t="n">
        <v>43655</v>
      </c>
      <c r="C207" s="1" t="n">
        <v>45184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36050-2019</t>
        </is>
      </c>
      <c r="B208" s="1" t="n">
        <v>43657</v>
      </c>
      <c r="C208" s="1" t="n">
        <v>45184</v>
      </c>
      <c r="D208" t="inlineStr">
        <is>
          <t>NORRBOTTENS LÄN</t>
        </is>
      </c>
      <c r="E208" t="inlineStr">
        <is>
          <t>BODEN</t>
        </is>
      </c>
      <c r="G208" t="n">
        <v>32.3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36052-2019</t>
        </is>
      </c>
      <c r="B209" s="1" t="n">
        <v>43657</v>
      </c>
      <c r="C209" s="1" t="n">
        <v>45184</v>
      </c>
      <c r="D209" t="inlineStr">
        <is>
          <t>NORRBOTTENS LÄN</t>
        </is>
      </c>
      <c r="E209" t="inlineStr">
        <is>
          <t>BODEN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35103-2019</t>
        </is>
      </c>
      <c r="B210" s="1" t="n">
        <v>43661</v>
      </c>
      <c r="C210" s="1" t="n">
        <v>45184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35100-2019</t>
        </is>
      </c>
      <c r="B211" s="1" t="n">
        <v>43661</v>
      </c>
      <c r="C211" s="1" t="n">
        <v>45184</v>
      </c>
      <c r="D211" t="inlineStr">
        <is>
          <t>NORRBOTTENS LÄN</t>
        </is>
      </c>
      <c r="E211" t="inlineStr">
        <is>
          <t>BODEN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35338-2019</t>
        </is>
      </c>
      <c r="B212" s="1" t="n">
        <v>43663</v>
      </c>
      <c r="C212" s="1" t="n">
        <v>45184</v>
      </c>
      <c r="D212" t="inlineStr">
        <is>
          <t>NORRBOTTENS LÄN</t>
        </is>
      </c>
      <c r="E212" t="inlineStr">
        <is>
          <t>BODEN</t>
        </is>
      </c>
      <c r="F212" t="inlineStr">
        <is>
          <t>Sveaskog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36399-2019</t>
        </is>
      </c>
      <c r="B213" s="1" t="n">
        <v>43663</v>
      </c>
      <c r="C213" s="1" t="n">
        <v>45184</v>
      </c>
      <c r="D213" t="inlineStr">
        <is>
          <t>NORRBOTTENS LÄN</t>
        </is>
      </c>
      <c r="E213" t="inlineStr">
        <is>
          <t>BODEN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35336-2019</t>
        </is>
      </c>
      <c r="B214" s="1" t="n">
        <v>43663</v>
      </c>
      <c r="C214" s="1" t="n">
        <v>45184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35692-2019</t>
        </is>
      </c>
      <c r="B215" s="1" t="n">
        <v>43664</v>
      </c>
      <c r="C215" s="1" t="n">
        <v>45184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16.6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37428-2019</t>
        </is>
      </c>
      <c r="B216" s="1" t="n">
        <v>43678</v>
      </c>
      <c r="C216" s="1" t="n">
        <v>45184</v>
      </c>
      <c r="D216" t="inlineStr">
        <is>
          <t>NORRBOTTENS LÄN</t>
        </is>
      </c>
      <c r="E216" t="inlineStr">
        <is>
          <t>BODEN</t>
        </is>
      </c>
      <c r="F216" t="inlineStr">
        <is>
          <t>SCA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38529-2019</t>
        </is>
      </c>
      <c r="B217" s="1" t="n">
        <v>43685</v>
      </c>
      <c r="C217" s="1" t="n">
        <v>45184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38974-2019</t>
        </is>
      </c>
      <c r="B218" s="1" t="n">
        <v>43689</v>
      </c>
      <c r="C218" s="1" t="n">
        <v>45184</v>
      </c>
      <c r="D218" t="inlineStr">
        <is>
          <t>NORRBOTTENS LÄN</t>
        </is>
      </c>
      <c r="E218" t="inlineStr">
        <is>
          <t>BODEN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38980-2019</t>
        </is>
      </c>
      <c r="B219" s="1" t="n">
        <v>43689</v>
      </c>
      <c r="C219" s="1" t="n">
        <v>45184</v>
      </c>
      <c r="D219" t="inlineStr">
        <is>
          <t>NORRBOTTENS LÄN</t>
        </is>
      </c>
      <c r="E219" t="inlineStr">
        <is>
          <t>BODEN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39892-2019</t>
        </is>
      </c>
      <c r="B220" s="1" t="n">
        <v>43692</v>
      </c>
      <c r="C220" s="1" t="n">
        <v>45184</v>
      </c>
      <c r="D220" t="inlineStr">
        <is>
          <t>NORRBOTTENS LÄN</t>
        </is>
      </c>
      <c r="E220" t="inlineStr">
        <is>
          <t>BODEN</t>
        </is>
      </c>
      <c r="G220" t="n">
        <v>43.5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39947-2019</t>
        </is>
      </c>
      <c r="B221" s="1" t="n">
        <v>43692</v>
      </c>
      <c r="C221" s="1" t="n">
        <v>45184</v>
      </c>
      <c r="D221" t="inlineStr">
        <is>
          <t>NORRBOTTENS LÄN</t>
        </is>
      </c>
      <c r="E221" t="inlineStr">
        <is>
          <t>BODEN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39966-2019</t>
        </is>
      </c>
      <c r="B222" s="1" t="n">
        <v>43692</v>
      </c>
      <c r="C222" s="1" t="n">
        <v>45184</v>
      </c>
      <c r="D222" t="inlineStr">
        <is>
          <t>NORRBOTTENS LÄN</t>
        </is>
      </c>
      <c r="E222" t="inlineStr">
        <is>
          <t>BODEN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40631-2019</t>
        </is>
      </c>
      <c r="B223" s="1" t="n">
        <v>43696</v>
      </c>
      <c r="C223" s="1" t="n">
        <v>45184</v>
      </c>
      <c r="D223" t="inlineStr">
        <is>
          <t>NORRBOTTENS LÄN</t>
        </is>
      </c>
      <c r="E223" t="inlineStr">
        <is>
          <t>BODEN</t>
        </is>
      </c>
      <c r="F223" t="inlineStr">
        <is>
          <t>Sveaskog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41351-2019</t>
        </is>
      </c>
      <c r="B224" s="1" t="n">
        <v>43698</v>
      </c>
      <c r="C224" s="1" t="n">
        <v>45184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42403-2019</t>
        </is>
      </c>
      <c r="B225" s="1" t="n">
        <v>43703</v>
      </c>
      <c r="C225" s="1" t="n">
        <v>45184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42404-2019</t>
        </is>
      </c>
      <c r="B226" s="1" t="n">
        <v>43703</v>
      </c>
      <c r="C226" s="1" t="n">
        <v>45184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42492-2019</t>
        </is>
      </c>
      <c r="B227" s="1" t="n">
        <v>43704</v>
      </c>
      <c r="C227" s="1" t="n">
        <v>45184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43937-2019</t>
        </is>
      </c>
      <c r="B228" s="1" t="n">
        <v>43707</v>
      </c>
      <c r="C228" s="1" t="n">
        <v>45184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44894-2019</t>
        </is>
      </c>
      <c r="B229" s="1" t="n">
        <v>43712</v>
      </c>
      <c r="C229" s="1" t="n">
        <v>45184</v>
      </c>
      <c r="D229" t="inlineStr">
        <is>
          <t>NORRBOTTENS LÄN</t>
        </is>
      </c>
      <c r="E229" t="inlineStr">
        <is>
          <t>BODEN</t>
        </is>
      </c>
      <c r="F229" t="inlineStr">
        <is>
          <t>SCA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45186-2019</t>
        </is>
      </c>
      <c r="B230" s="1" t="n">
        <v>43713</v>
      </c>
      <c r="C230" s="1" t="n">
        <v>45184</v>
      </c>
      <c r="D230" t="inlineStr">
        <is>
          <t>NORRBOTTENS LÄN</t>
        </is>
      </c>
      <c r="E230" t="inlineStr">
        <is>
          <t>BODEN</t>
        </is>
      </c>
      <c r="G230" t="n">
        <v>9.9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46517-2019</t>
        </is>
      </c>
      <c r="B231" s="1" t="n">
        <v>43719</v>
      </c>
      <c r="C231" s="1" t="n">
        <v>45184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46622-2019</t>
        </is>
      </c>
      <c r="B232" s="1" t="n">
        <v>43719</v>
      </c>
      <c r="C232" s="1" t="n">
        <v>45184</v>
      </c>
      <c r="D232" t="inlineStr">
        <is>
          <t>NORRBOTTENS LÄN</t>
        </is>
      </c>
      <c r="E232" t="inlineStr">
        <is>
          <t>BODEN</t>
        </is>
      </c>
      <c r="F232" t="inlineStr">
        <is>
          <t>Sveaskog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46721-2019</t>
        </is>
      </c>
      <c r="B233" s="1" t="n">
        <v>43719</v>
      </c>
      <c r="C233" s="1" t="n">
        <v>45184</v>
      </c>
      <c r="D233" t="inlineStr">
        <is>
          <t>NORRBOTTENS LÄN</t>
        </is>
      </c>
      <c r="E233" t="inlineStr">
        <is>
          <t>BODEN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46720-2019</t>
        </is>
      </c>
      <c r="B234" s="1" t="n">
        <v>43719</v>
      </c>
      <c r="C234" s="1" t="n">
        <v>45184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46888-2019</t>
        </is>
      </c>
      <c r="B235" s="1" t="n">
        <v>43719</v>
      </c>
      <c r="C235" s="1" t="n">
        <v>45184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46385-2019</t>
        </is>
      </c>
      <c r="B236" s="1" t="n">
        <v>43719</v>
      </c>
      <c r="C236" s="1" t="n">
        <v>45184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46766-2019</t>
        </is>
      </c>
      <c r="B237" s="1" t="n">
        <v>43720</v>
      </c>
      <c r="C237" s="1" t="n">
        <v>45184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47100-2019</t>
        </is>
      </c>
      <c r="B238" s="1" t="n">
        <v>43721</v>
      </c>
      <c r="C238" s="1" t="n">
        <v>45184</v>
      </c>
      <c r="D238" t="inlineStr">
        <is>
          <t>NORRBOTTENS LÄN</t>
        </is>
      </c>
      <c r="E238" t="inlineStr">
        <is>
          <t>BODEN</t>
        </is>
      </c>
      <c r="F238" t="inlineStr">
        <is>
          <t>SCA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47821-2019</t>
        </is>
      </c>
      <c r="B239" s="1" t="n">
        <v>43725</v>
      </c>
      <c r="C239" s="1" t="n">
        <v>45184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48023-2019</t>
        </is>
      </c>
      <c r="B240" s="1" t="n">
        <v>43725</v>
      </c>
      <c r="C240" s="1" t="n">
        <v>45184</v>
      </c>
      <c r="D240" t="inlineStr">
        <is>
          <t>NORRBOTTENS LÄN</t>
        </is>
      </c>
      <c r="E240" t="inlineStr">
        <is>
          <t>BODEN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48627-2019</t>
        </is>
      </c>
      <c r="B241" s="1" t="n">
        <v>43727</v>
      </c>
      <c r="C241" s="1" t="n">
        <v>45184</v>
      </c>
      <c r="D241" t="inlineStr">
        <is>
          <t>NORRBOTTENS LÄN</t>
        </is>
      </c>
      <c r="E241" t="inlineStr">
        <is>
          <t>BODEN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48586-2019</t>
        </is>
      </c>
      <c r="B242" s="1" t="n">
        <v>43727</v>
      </c>
      <c r="C242" s="1" t="n">
        <v>45184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48796-2019</t>
        </is>
      </c>
      <c r="B243" s="1" t="n">
        <v>43727</v>
      </c>
      <c r="C243" s="1" t="n">
        <v>45184</v>
      </c>
      <c r="D243" t="inlineStr">
        <is>
          <t>NORRBOTTENS LÄN</t>
        </is>
      </c>
      <c r="E243" t="inlineStr">
        <is>
          <t>BODEN</t>
        </is>
      </c>
      <c r="F243" t="inlineStr">
        <is>
          <t>SCA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51177-2019</t>
        </is>
      </c>
      <c r="B244" s="1" t="n">
        <v>43732</v>
      </c>
      <c r="C244" s="1" t="n">
        <v>45184</v>
      </c>
      <c r="D244" t="inlineStr">
        <is>
          <t>NORRBOTTENS LÄN</t>
        </is>
      </c>
      <c r="E244" t="inlineStr">
        <is>
          <t>BODEN</t>
        </is>
      </c>
      <c r="G244" t="n">
        <v>26.5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51207-2019</t>
        </is>
      </c>
      <c r="B245" s="1" t="n">
        <v>43732</v>
      </c>
      <c r="C245" s="1" t="n">
        <v>45184</v>
      </c>
      <c r="D245" t="inlineStr">
        <is>
          <t>NORRBOTTENS LÄN</t>
        </is>
      </c>
      <c r="E245" t="inlineStr">
        <is>
          <t>BODEN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49655-2019</t>
        </is>
      </c>
      <c r="B246" s="1" t="n">
        <v>43732</v>
      </c>
      <c r="C246" s="1" t="n">
        <v>45184</v>
      </c>
      <c r="D246" t="inlineStr">
        <is>
          <t>NORRBOTTENS LÄN</t>
        </is>
      </c>
      <c r="E246" t="inlineStr">
        <is>
          <t>BODEN</t>
        </is>
      </c>
      <c r="F246" t="inlineStr">
        <is>
          <t>Sveaskog</t>
        </is>
      </c>
      <c r="G246" t="n">
        <v>25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49903-2019</t>
        </is>
      </c>
      <c r="B247" s="1" t="n">
        <v>43733</v>
      </c>
      <c r="C247" s="1" t="n">
        <v>45184</v>
      </c>
      <c r="D247" t="inlineStr">
        <is>
          <t>NORRBOTTENS LÄN</t>
        </is>
      </c>
      <c r="E247" t="inlineStr">
        <is>
          <t>BODEN</t>
        </is>
      </c>
      <c r="F247" t="inlineStr">
        <is>
          <t>Sveaskog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50819-2019</t>
        </is>
      </c>
      <c r="B248" s="1" t="n">
        <v>43738</v>
      </c>
      <c r="C248" s="1" t="n">
        <v>45184</v>
      </c>
      <c r="D248" t="inlineStr">
        <is>
          <t>NORRBOTTENS LÄN</t>
        </is>
      </c>
      <c r="E248" t="inlineStr">
        <is>
          <t>BODEN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52223-2019</t>
        </is>
      </c>
      <c r="B249" s="1" t="n">
        <v>43742</v>
      </c>
      <c r="C249" s="1" t="n">
        <v>45184</v>
      </c>
      <c r="D249" t="inlineStr">
        <is>
          <t>NORRBOTTENS LÄN</t>
        </is>
      </c>
      <c r="E249" t="inlineStr">
        <is>
          <t>BODEN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52229-2019</t>
        </is>
      </c>
      <c r="B250" s="1" t="n">
        <v>43742</v>
      </c>
      <c r="C250" s="1" t="n">
        <v>45184</v>
      </c>
      <c r="D250" t="inlineStr">
        <is>
          <t>NORRBOTTENS LÄN</t>
        </is>
      </c>
      <c r="E250" t="inlineStr">
        <is>
          <t>BODEN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52228-2019</t>
        </is>
      </c>
      <c r="B251" s="1" t="n">
        <v>43742</v>
      </c>
      <c r="C251" s="1" t="n">
        <v>45184</v>
      </c>
      <c r="D251" t="inlineStr">
        <is>
          <t>NORRBOTTENS LÄN</t>
        </is>
      </c>
      <c r="E251" t="inlineStr">
        <is>
          <t>BODEN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52207-2019</t>
        </is>
      </c>
      <c r="B252" s="1" t="n">
        <v>43742</v>
      </c>
      <c r="C252" s="1" t="n">
        <v>45184</v>
      </c>
      <c r="D252" t="inlineStr">
        <is>
          <t>NORRBOTTENS LÄN</t>
        </is>
      </c>
      <c r="E252" t="inlineStr">
        <is>
          <t>BODEN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52225-2019</t>
        </is>
      </c>
      <c r="B253" s="1" t="n">
        <v>43742</v>
      </c>
      <c r="C253" s="1" t="n">
        <v>45184</v>
      </c>
      <c r="D253" t="inlineStr">
        <is>
          <t>NORRBOTTENS LÄN</t>
        </is>
      </c>
      <c r="E253" t="inlineStr">
        <is>
          <t>BODEN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52224-2019</t>
        </is>
      </c>
      <c r="B254" s="1" t="n">
        <v>43742</v>
      </c>
      <c r="C254" s="1" t="n">
        <v>45184</v>
      </c>
      <c r="D254" t="inlineStr">
        <is>
          <t>NORRBOTTENS LÄN</t>
        </is>
      </c>
      <c r="E254" t="inlineStr">
        <is>
          <t>BODEN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52577-2019</t>
        </is>
      </c>
      <c r="B255" s="1" t="n">
        <v>43745</v>
      </c>
      <c r="C255" s="1" t="n">
        <v>45184</v>
      </c>
      <c r="D255" t="inlineStr">
        <is>
          <t>NORRBOTTENS LÄN</t>
        </is>
      </c>
      <c r="E255" t="inlineStr">
        <is>
          <t>BODEN</t>
        </is>
      </c>
      <c r="F255" t="inlineStr">
        <is>
          <t>SCA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54419-2019</t>
        </is>
      </c>
      <c r="B256" s="1" t="n">
        <v>43753</v>
      </c>
      <c r="C256" s="1" t="n">
        <v>45184</v>
      </c>
      <c r="D256" t="inlineStr">
        <is>
          <t>NORRBOTTENS LÄN</t>
        </is>
      </c>
      <c r="E256" t="inlineStr">
        <is>
          <t>BODEN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54656-2019</t>
        </is>
      </c>
      <c r="B257" s="1" t="n">
        <v>43754</v>
      </c>
      <c r="C257" s="1" t="n">
        <v>45184</v>
      </c>
      <c r="D257" t="inlineStr">
        <is>
          <t>NORRBOTTENS LÄN</t>
        </is>
      </c>
      <c r="E257" t="inlineStr">
        <is>
          <t>BODEN</t>
        </is>
      </c>
      <c r="F257" t="inlineStr">
        <is>
          <t>Sveaskog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54658-2019</t>
        </is>
      </c>
      <c r="B258" s="1" t="n">
        <v>43754</v>
      </c>
      <c r="C258" s="1" t="n">
        <v>45184</v>
      </c>
      <c r="D258" t="inlineStr">
        <is>
          <t>NORRBOTTENS LÄN</t>
        </is>
      </c>
      <c r="E258" t="inlineStr">
        <is>
          <t>BODEN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55972-2019</t>
        </is>
      </c>
      <c r="B259" s="1" t="n">
        <v>43759</v>
      </c>
      <c r="C259" s="1" t="n">
        <v>45184</v>
      </c>
      <c r="D259" t="inlineStr">
        <is>
          <t>NORRBOTTENS LÄN</t>
        </is>
      </c>
      <c r="E259" t="inlineStr">
        <is>
          <t>BODEN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56937-2019</t>
        </is>
      </c>
      <c r="B260" s="1" t="n">
        <v>43759</v>
      </c>
      <c r="C260" s="1" t="n">
        <v>45184</v>
      </c>
      <c r="D260" t="inlineStr">
        <is>
          <t>NORRBOTTENS LÄN</t>
        </is>
      </c>
      <c r="E260" t="inlineStr">
        <is>
          <t>BODEN</t>
        </is>
      </c>
      <c r="G260" t="n">
        <v>11.2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55708-2019</t>
        </is>
      </c>
      <c r="B261" s="1" t="n">
        <v>43760</v>
      </c>
      <c r="C261" s="1" t="n">
        <v>45184</v>
      </c>
      <c r="D261" t="inlineStr">
        <is>
          <t>NORRBOTTENS LÄN</t>
        </is>
      </c>
      <c r="E261" t="inlineStr">
        <is>
          <t>BODEN</t>
        </is>
      </c>
      <c r="F261" t="inlineStr">
        <is>
          <t>SCA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55688-2019</t>
        </is>
      </c>
      <c r="B262" s="1" t="n">
        <v>43760</v>
      </c>
      <c r="C262" s="1" t="n">
        <v>45184</v>
      </c>
      <c r="D262" t="inlineStr">
        <is>
          <t>NORRBOTTENS LÄN</t>
        </is>
      </c>
      <c r="E262" t="inlineStr">
        <is>
          <t>BODEN</t>
        </is>
      </c>
      <c r="F262" t="inlineStr">
        <is>
          <t>SCA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55707-2019</t>
        </is>
      </c>
      <c r="B263" s="1" t="n">
        <v>43760</v>
      </c>
      <c r="C263" s="1" t="n">
        <v>45184</v>
      </c>
      <c r="D263" t="inlineStr">
        <is>
          <t>NORRBOTTENS LÄN</t>
        </is>
      </c>
      <c r="E263" t="inlineStr">
        <is>
          <t>BODEN</t>
        </is>
      </c>
      <c r="F263" t="inlineStr">
        <is>
          <t>SCA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55717-2019</t>
        </is>
      </c>
      <c r="B264" s="1" t="n">
        <v>43760</v>
      </c>
      <c r="C264" s="1" t="n">
        <v>45184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55695-2019</t>
        </is>
      </c>
      <c r="B265" s="1" t="n">
        <v>43760</v>
      </c>
      <c r="C265" s="1" t="n">
        <v>45184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55711-2019</t>
        </is>
      </c>
      <c r="B266" s="1" t="n">
        <v>43760</v>
      </c>
      <c r="C266" s="1" t="n">
        <v>45184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18.6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56442-2019</t>
        </is>
      </c>
      <c r="B267" s="1" t="n">
        <v>43762</v>
      </c>
      <c r="C267" s="1" t="n">
        <v>45184</v>
      </c>
      <c r="D267" t="inlineStr">
        <is>
          <t>NORRBOTTENS LÄN</t>
        </is>
      </c>
      <c r="E267" t="inlineStr">
        <is>
          <t>BODEN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56444-2019</t>
        </is>
      </c>
      <c r="B268" s="1" t="n">
        <v>43762</v>
      </c>
      <c r="C268" s="1" t="n">
        <v>45184</v>
      </c>
      <c r="D268" t="inlineStr">
        <is>
          <t>NORRBOTTENS LÄN</t>
        </is>
      </c>
      <c r="E268" t="inlineStr">
        <is>
          <t>BODEN</t>
        </is>
      </c>
      <c r="F268" t="inlineStr">
        <is>
          <t>Sveaskog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56807-2019</t>
        </is>
      </c>
      <c r="B269" s="1" t="n">
        <v>43763</v>
      </c>
      <c r="C269" s="1" t="n">
        <v>45184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57170-2019</t>
        </is>
      </c>
      <c r="B270" s="1" t="n">
        <v>43766</v>
      </c>
      <c r="C270" s="1" t="n">
        <v>45184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57012-2019</t>
        </is>
      </c>
      <c r="B271" s="1" t="n">
        <v>43766</v>
      </c>
      <c r="C271" s="1" t="n">
        <v>45184</v>
      </c>
      <c r="D271" t="inlineStr">
        <is>
          <t>NORRBOTTENS LÄN</t>
        </is>
      </c>
      <c r="E271" t="inlineStr">
        <is>
          <t>BODEN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59216-2019</t>
        </is>
      </c>
      <c r="B272" s="1" t="n">
        <v>43770</v>
      </c>
      <c r="C272" s="1" t="n">
        <v>45184</v>
      </c>
      <c r="D272" t="inlineStr">
        <is>
          <t>NORRBOTTENS LÄN</t>
        </is>
      </c>
      <c r="E272" t="inlineStr">
        <is>
          <t>BODEN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58477-2019</t>
        </is>
      </c>
      <c r="B273" s="1" t="n">
        <v>43773</v>
      </c>
      <c r="C273" s="1" t="n">
        <v>45184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59081-2019</t>
        </is>
      </c>
      <c r="B274" s="1" t="n">
        <v>43774</v>
      </c>
      <c r="C274" s="1" t="n">
        <v>45184</v>
      </c>
      <c r="D274" t="inlineStr">
        <is>
          <t>NORRBOTTENS LÄN</t>
        </is>
      </c>
      <c r="E274" t="inlineStr">
        <is>
          <t>BODEN</t>
        </is>
      </c>
      <c r="F274" t="inlineStr">
        <is>
          <t>SCA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59082-2019</t>
        </is>
      </c>
      <c r="B275" s="1" t="n">
        <v>43774</v>
      </c>
      <c r="C275" s="1" t="n">
        <v>45184</v>
      </c>
      <c r="D275" t="inlineStr">
        <is>
          <t>NORRBOTTENS LÄN</t>
        </is>
      </c>
      <c r="E275" t="inlineStr">
        <is>
          <t>BODEN</t>
        </is>
      </c>
      <c r="F275" t="inlineStr">
        <is>
          <t>SCA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60599-2019</t>
        </is>
      </c>
      <c r="B276" s="1" t="n">
        <v>43777</v>
      </c>
      <c r="C276" s="1" t="n">
        <v>45184</v>
      </c>
      <c r="D276" t="inlineStr">
        <is>
          <t>NORRBOTTENS LÄN</t>
        </is>
      </c>
      <c r="E276" t="inlineStr">
        <is>
          <t>BODEN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60576-2019</t>
        </is>
      </c>
      <c r="B277" s="1" t="n">
        <v>43781</v>
      </c>
      <c r="C277" s="1" t="n">
        <v>45184</v>
      </c>
      <c r="D277" t="inlineStr">
        <is>
          <t>NORRBOTTENS LÄN</t>
        </is>
      </c>
      <c r="E277" t="inlineStr">
        <is>
          <t>BODEN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60856-2019</t>
        </is>
      </c>
      <c r="B278" s="1" t="n">
        <v>43781</v>
      </c>
      <c r="C278" s="1" t="n">
        <v>45184</v>
      </c>
      <c r="D278" t="inlineStr">
        <is>
          <t>NORRBOTTENS LÄN</t>
        </is>
      </c>
      <c r="E278" t="inlineStr">
        <is>
          <t>BODEN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61199-2019</t>
        </is>
      </c>
      <c r="B279" s="1" t="n">
        <v>43782</v>
      </c>
      <c r="C279" s="1" t="n">
        <v>45184</v>
      </c>
      <c r="D279" t="inlineStr">
        <is>
          <t>NORRBOTTENS LÄN</t>
        </is>
      </c>
      <c r="E279" t="inlineStr">
        <is>
          <t>BODEN</t>
        </is>
      </c>
      <c r="F279" t="inlineStr">
        <is>
          <t>SCA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61770-2019</t>
        </is>
      </c>
      <c r="B280" s="1" t="n">
        <v>43784</v>
      </c>
      <c r="C280" s="1" t="n">
        <v>45184</v>
      </c>
      <c r="D280" t="inlineStr">
        <is>
          <t>NORRBOTTENS LÄN</t>
        </is>
      </c>
      <c r="E280" t="inlineStr">
        <is>
          <t>BODEN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61769-2019</t>
        </is>
      </c>
      <c r="B281" s="1" t="n">
        <v>43784</v>
      </c>
      <c r="C281" s="1" t="n">
        <v>45184</v>
      </c>
      <c r="D281" t="inlineStr">
        <is>
          <t>NORRBOTTENS LÄN</t>
        </is>
      </c>
      <c r="E281" t="inlineStr">
        <is>
          <t>BODEN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62164-2019</t>
        </is>
      </c>
      <c r="B282" s="1" t="n">
        <v>43787</v>
      </c>
      <c r="C282" s="1" t="n">
        <v>45184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10.7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64411-2019</t>
        </is>
      </c>
      <c r="B283" s="1" t="n">
        <v>43794</v>
      </c>
      <c r="C283" s="1" t="n">
        <v>45184</v>
      </c>
      <c r="D283" t="inlineStr">
        <is>
          <t>NORRBOTTENS LÄN</t>
        </is>
      </c>
      <c r="E283" t="inlineStr">
        <is>
          <t>BODEN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64352-2019</t>
        </is>
      </c>
      <c r="B284" s="1" t="n">
        <v>43797</v>
      </c>
      <c r="C284" s="1" t="n">
        <v>45184</v>
      </c>
      <c r="D284" t="inlineStr">
        <is>
          <t>NORRBOTTENS LÄN</t>
        </is>
      </c>
      <c r="E284" t="inlineStr">
        <is>
          <t>BODEN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64171-2019</t>
        </is>
      </c>
      <c r="B285" s="1" t="n">
        <v>43797</v>
      </c>
      <c r="C285" s="1" t="n">
        <v>45184</v>
      </c>
      <c r="D285" t="inlineStr">
        <is>
          <t>NORRBOTTENS LÄN</t>
        </is>
      </c>
      <c r="E285" t="inlineStr">
        <is>
          <t>BODEN</t>
        </is>
      </c>
      <c r="F285" t="inlineStr">
        <is>
          <t>Övriga Aktiebolag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65019-2019</t>
        </is>
      </c>
      <c r="B286" s="1" t="n">
        <v>43801</v>
      </c>
      <c r="C286" s="1" t="n">
        <v>45184</v>
      </c>
      <c r="D286" t="inlineStr">
        <is>
          <t>NORRBOTTENS LÄN</t>
        </is>
      </c>
      <c r="E286" t="inlineStr">
        <is>
          <t>BODEN</t>
        </is>
      </c>
      <c r="F286" t="inlineStr">
        <is>
          <t>Kommuner</t>
        </is>
      </c>
      <c r="G286" t="n">
        <v>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65099-2019</t>
        </is>
      </c>
      <c r="B287" s="1" t="n">
        <v>43802</v>
      </c>
      <c r="C287" s="1" t="n">
        <v>45184</v>
      </c>
      <c r="D287" t="inlineStr">
        <is>
          <t>NORRBOTTENS LÄN</t>
        </is>
      </c>
      <c r="E287" t="inlineStr">
        <is>
          <t>BODEN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65753-2019</t>
        </is>
      </c>
      <c r="B288" s="1" t="n">
        <v>43804</v>
      </c>
      <c r="C288" s="1" t="n">
        <v>45184</v>
      </c>
      <c r="D288" t="inlineStr">
        <is>
          <t>NORRBOTTENS LÄN</t>
        </is>
      </c>
      <c r="E288" t="inlineStr">
        <is>
          <t>BODEN</t>
        </is>
      </c>
      <c r="F288" t="inlineStr">
        <is>
          <t>Kommuner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67143-2019</t>
        </is>
      </c>
      <c r="B289" s="1" t="n">
        <v>43805</v>
      </c>
      <c r="C289" s="1" t="n">
        <v>45184</v>
      </c>
      <c r="D289" t="inlineStr">
        <is>
          <t>NORRBOTTENS LÄN</t>
        </is>
      </c>
      <c r="E289" t="inlineStr">
        <is>
          <t>BODEN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66103-2019</t>
        </is>
      </c>
      <c r="B290" s="1" t="n">
        <v>43807</v>
      </c>
      <c r="C290" s="1" t="n">
        <v>45184</v>
      </c>
      <c r="D290" t="inlineStr">
        <is>
          <t>NORRBOTTENS LÄN</t>
        </is>
      </c>
      <c r="E290" t="inlineStr">
        <is>
          <t>BODEN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66404-2019</t>
        </is>
      </c>
      <c r="B291" s="1" t="n">
        <v>43809</v>
      </c>
      <c r="C291" s="1" t="n">
        <v>45184</v>
      </c>
      <c r="D291" t="inlineStr">
        <is>
          <t>NORRBOTTENS LÄN</t>
        </is>
      </c>
      <c r="E291" t="inlineStr">
        <is>
          <t>BODEN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66908-2019</t>
        </is>
      </c>
      <c r="B292" s="1" t="n">
        <v>43810</v>
      </c>
      <c r="C292" s="1" t="n">
        <v>45184</v>
      </c>
      <c r="D292" t="inlineStr">
        <is>
          <t>NORRBOTTENS LÄN</t>
        </is>
      </c>
      <c r="E292" t="inlineStr">
        <is>
          <t>BODEN</t>
        </is>
      </c>
      <c r="F292" t="inlineStr">
        <is>
          <t>Sveaskog</t>
        </is>
      </c>
      <c r="G292" t="n">
        <v>29.2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67938-2019</t>
        </is>
      </c>
      <c r="B293" s="1" t="n">
        <v>43816</v>
      </c>
      <c r="C293" s="1" t="n">
        <v>45184</v>
      </c>
      <c r="D293" t="inlineStr">
        <is>
          <t>NORRBOTTENS LÄN</t>
        </is>
      </c>
      <c r="E293" t="inlineStr">
        <is>
          <t>BODEN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687-2020</t>
        </is>
      </c>
      <c r="B294" s="1" t="n">
        <v>43819</v>
      </c>
      <c r="C294" s="1" t="n">
        <v>45184</v>
      </c>
      <c r="D294" t="inlineStr">
        <is>
          <t>NORRBOTTENS LÄN</t>
        </is>
      </c>
      <c r="E294" t="inlineStr">
        <is>
          <t>BODEN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1560-2020</t>
        </is>
      </c>
      <c r="B295" s="1" t="n">
        <v>43843</v>
      </c>
      <c r="C295" s="1" t="n">
        <v>45184</v>
      </c>
      <c r="D295" t="inlineStr">
        <is>
          <t>NORRBOTTENS LÄN</t>
        </is>
      </c>
      <c r="E295" t="inlineStr">
        <is>
          <t>BODEN</t>
        </is>
      </c>
      <c r="F295" t="inlineStr">
        <is>
          <t>SCA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2901-2020</t>
        </is>
      </c>
      <c r="B296" s="1" t="n">
        <v>43850</v>
      </c>
      <c r="C296" s="1" t="n">
        <v>45184</v>
      </c>
      <c r="D296" t="inlineStr">
        <is>
          <t>NORRBOTTENS LÄN</t>
        </is>
      </c>
      <c r="E296" t="inlineStr">
        <is>
          <t>BODEN</t>
        </is>
      </c>
      <c r="F296" t="inlineStr">
        <is>
          <t>Övriga statliga verk och myndigheter</t>
        </is>
      </c>
      <c r="G296" t="n">
        <v>12.1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2894-2020</t>
        </is>
      </c>
      <c r="B297" s="1" t="n">
        <v>43850</v>
      </c>
      <c r="C297" s="1" t="n">
        <v>45184</v>
      </c>
      <c r="D297" t="inlineStr">
        <is>
          <t>NORRBOTTENS LÄN</t>
        </is>
      </c>
      <c r="E297" t="inlineStr">
        <is>
          <t>BODEN</t>
        </is>
      </c>
      <c r="F297" t="inlineStr">
        <is>
          <t>Övriga statliga verk och myndigheter</t>
        </is>
      </c>
      <c r="G297" t="n">
        <v>19.1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3669-2020</t>
        </is>
      </c>
      <c r="B298" s="1" t="n">
        <v>43853</v>
      </c>
      <c r="C298" s="1" t="n">
        <v>45184</v>
      </c>
      <c r="D298" t="inlineStr">
        <is>
          <t>NORRBOTTENS LÄN</t>
        </is>
      </c>
      <c r="E298" t="inlineStr">
        <is>
          <t>BODEN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4223-2020</t>
        </is>
      </c>
      <c r="B299" s="1" t="n">
        <v>43854</v>
      </c>
      <c r="C299" s="1" t="n">
        <v>45184</v>
      </c>
      <c r="D299" t="inlineStr">
        <is>
          <t>NORRBOTTENS LÄN</t>
        </is>
      </c>
      <c r="E299" t="inlineStr">
        <is>
          <t>BODEN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5526-2020</t>
        </is>
      </c>
      <c r="B300" s="1" t="n">
        <v>43859</v>
      </c>
      <c r="C300" s="1" t="n">
        <v>45184</v>
      </c>
      <c r="D300" t="inlineStr">
        <is>
          <t>NORRBOTTENS LÄN</t>
        </is>
      </c>
      <c r="E300" t="inlineStr">
        <is>
          <t>BODEN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6516-2020</t>
        </is>
      </c>
      <c r="B301" s="1" t="n">
        <v>43865</v>
      </c>
      <c r="C301" s="1" t="n">
        <v>45184</v>
      </c>
      <c r="D301" t="inlineStr">
        <is>
          <t>NORRBOTTENS LÄN</t>
        </is>
      </c>
      <c r="E301" t="inlineStr">
        <is>
          <t>BODEN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8096-2020</t>
        </is>
      </c>
      <c r="B302" s="1" t="n">
        <v>43874</v>
      </c>
      <c r="C302" s="1" t="n">
        <v>45184</v>
      </c>
      <c r="D302" t="inlineStr">
        <is>
          <t>NORRBOTTENS LÄN</t>
        </is>
      </c>
      <c r="E302" t="inlineStr">
        <is>
          <t>BODEN</t>
        </is>
      </c>
      <c r="F302" t="inlineStr">
        <is>
          <t>Övriga statliga verk och myndigheter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10591-2020</t>
        </is>
      </c>
      <c r="B303" s="1" t="n">
        <v>43887</v>
      </c>
      <c r="C303" s="1" t="n">
        <v>45184</v>
      </c>
      <c r="D303" t="inlineStr">
        <is>
          <t>NORRBOTTENS LÄN</t>
        </is>
      </c>
      <c r="E303" t="inlineStr">
        <is>
          <t>BODEN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12358-2020</t>
        </is>
      </c>
      <c r="B304" s="1" t="n">
        <v>43896</v>
      </c>
      <c r="C304" s="1" t="n">
        <v>45184</v>
      </c>
      <c r="D304" t="inlineStr">
        <is>
          <t>NORRBOTTENS LÄN</t>
        </is>
      </c>
      <c r="E304" t="inlineStr">
        <is>
          <t>BODEN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13123-2020</t>
        </is>
      </c>
      <c r="B305" s="1" t="n">
        <v>43901</v>
      </c>
      <c r="C305" s="1" t="n">
        <v>45184</v>
      </c>
      <c r="D305" t="inlineStr">
        <is>
          <t>NORRBOTTENS LÄN</t>
        </is>
      </c>
      <c r="E305" t="inlineStr">
        <is>
          <t>BODEN</t>
        </is>
      </c>
      <c r="F305" t="inlineStr">
        <is>
          <t>Sveaskog</t>
        </is>
      </c>
      <c r="G305" t="n">
        <v>41.8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13293-2020</t>
        </is>
      </c>
      <c r="B306" s="1" t="n">
        <v>43901</v>
      </c>
      <c r="C306" s="1" t="n">
        <v>45184</v>
      </c>
      <c r="D306" t="inlineStr">
        <is>
          <t>NORRBOTTENS LÄN</t>
        </is>
      </c>
      <c r="E306" t="inlineStr">
        <is>
          <t>BODEN</t>
        </is>
      </c>
      <c r="F306" t="inlineStr">
        <is>
          <t>SCA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13119-2020</t>
        </is>
      </c>
      <c r="B307" s="1" t="n">
        <v>43901</v>
      </c>
      <c r="C307" s="1" t="n">
        <v>45184</v>
      </c>
      <c r="D307" t="inlineStr">
        <is>
          <t>NORRBOTTENS LÄN</t>
        </is>
      </c>
      <c r="E307" t="inlineStr">
        <is>
          <t>BODEN</t>
        </is>
      </c>
      <c r="F307" t="inlineStr">
        <is>
          <t>Sveaskog</t>
        </is>
      </c>
      <c r="G307" t="n">
        <v>32.5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13821-2020</t>
        </is>
      </c>
      <c r="B308" s="1" t="n">
        <v>43905</v>
      </c>
      <c r="C308" s="1" t="n">
        <v>45184</v>
      </c>
      <c r="D308" t="inlineStr">
        <is>
          <t>NORRBOTTENS LÄN</t>
        </is>
      </c>
      <c r="E308" t="inlineStr">
        <is>
          <t>BODEN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14325-2020</t>
        </is>
      </c>
      <c r="B309" s="1" t="n">
        <v>43907</v>
      </c>
      <c r="C309" s="1" t="n">
        <v>45184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HYPERLINK("https://klasma.github.io/Logging_BODEN/knärot/A 14325-2020.png")</f>
        <v/>
      </c>
      <c r="V309">
        <f>HYPERLINK("https://klasma.github.io/Logging_BODEN/klagomål/A 14325-2020.docx")</f>
        <v/>
      </c>
      <c r="W309">
        <f>HYPERLINK("https://klasma.github.io/Logging_BODEN/klagomålsmail/A 14325-2020.docx")</f>
        <v/>
      </c>
      <c r="X309">
        <f>HYPERLINK("https://klasma.github.io/Logging_BODEN/tillsyn/A 14325-2020.docx")</f>
        <v/>
      </c>
      <c r="Y309">
        <f>HYPERLINK("https://klasma.github.io/Logging_BODEN/tillsynsmail/A 14325-2020.docx")</f>
        <v/>
      </c>
    </row>
    <row r="310" ht="15" customHeight="1">
      <c r="A310" t="inlineStr">
        <is>
          <t>A 17746-2020</t>
        </is>
      </c>
      <c r="B310" s="1" t="n">
        <v>43922</v>
      </c>
      <c r="C310" s="1" t="n">
        <v>45184</v>
      </c>
      <c r="D310" t="inlineStr">
        <is>
          <t>NORRBOTTENS LÄN</t>
        </is>
      </c>
      <c r="E310" t="inlineStr">
        <is>
          <t>BODEN</t>
        </is>
      </c>
      <c r="G310" t="n">
        <v>12.6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18031-2020</t>
        </is>
      </c>
      <c r="B311" s="1" t="n">
        <v>43927</v>
      </c>
      <c r="C311" s="1" t="n">
        <v>45184</v>
      </c>
      <c r="D311" t="inlineStr">
        <is>
          <t>NORRBOTTENS LÄN</t>
        </is>
      </c>
      <c r="E311" t="inlineStr">
        <is>
          <t>BODEN</t>
        </is>
      </c>
      <c r="F311" t="inlineStr">
        <is>
          <t>Övriga statliga verk och myndigheter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18027-2020</t>
        </is>
      </c>
      <c r="B312" s="1" t="n">
        <v>43927</v>
      </c>
      <c r="C312" s="1" t="n">
        <v>45184</v>
      </c>
      <c r="D312" t="inlineStr">
        <is>
          <t>NORRBOTTENS LÄN</t>
        </is>
      </c>
      <c r="E312" t="inlineStr">
        <is>
          <t>BODEN</t>
        </is>
      </c>
      <c r="F312" t="inlineStr">
        <is>
          <t>Övriga statliga verk och myndigheter</t>
        </is>
      </c>
      <c r="G312" t="n">
        <v>17.8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19068-2020</t>
        </is>
      </c>
      <c r="B313" s="1" t="n">
        <v>43936</v>
      </c>
      <c r="C313" s="1" t="n">
        <v>45184</v>
      </c>
      <c r="D313" t="inlineStr">
        <is>
          <t>NORRBOTTENS LÄN</t>
        </is>
      </c>
      <c r="E313" t="inlineStr">
        <is>
          <t>BODEN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22426-2020</t>
        </is>
      </c>
      <c r="B314" s="1" t="n">
        <v>43958</v>
      </c>
      <c r="C314" s="1" t="n">
        <v>45184</v>
      </c>
      <c r="D314" t="inlineStr">
        <is>
          <t>NORRBOTTENS LÄN</t>
        </is>
      </c>
      <c r="E314" t="inlineStr">
        <is>
          <t>BODEN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22846-2020</t>
        </is>
      </c>
      <c r="B315" s="1" t="n">
        <v>43964</v>
      </c>
      <c r="C315" s="1" t="n">
        <v>45184</v>
      </c>
      <c r="D315" t="inlineStr">
        <is>
          <t>NORRBOTTENS LÄN</t>
        </is>
      </c>
      <c r="E315" t="inlineStr">
        <is>
          <t>BODEN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22844-2020</t>
        </is>
      </c>
      <c r="B316" s="1" t="n">
        <v>43964</v>
      </c>
      <c r="C316" s="1" t="n">
        <v>45184</v>
      </c>
      <c r="D316" t="inlineStr">
        <is>
          <t>NORRBOTTENS LÄN</t>
        </is>
      </c>
      <c r="E316" t="inlineStr">
        <is>
          <t>BODEN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23105-2020</t>
        </is>
      </c>
      <c r="B317" s="1" t="n">
        <v>43965</v>
      </c>
      <c r="C317" s="1" t="n">
        <v>45184</v>
      </c>
      <c r="D317" t="inlineStr">
        <is>
          <t>NORRBOTTENS LÄN</t>
        </is>
      </c>
      <c r="E317" t="inlineStr">
        <is>
          <t>BODEN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23103-2020</t>
        </is>
      </c>
      <c r="B318" s="1" t="n">
        <v>43965</v>
      </c>
      <c r="C318" s="1" t="n">
        <v>45184</v>
      </c>
      <c r="D318" t="inlineStr">
        <is>
          <t>NORRBOTTENS LÄN</t>
        </is>
      </c>
      <c r="E318" t="inlineStr">
        <is>
          <t>BODEN</t>
        </is>
      </c>
      <c r="F318" t="inlineStr">
        <is>
          <t>Sveaskog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24026-2020</t>
        </is>
      </c>
      <c r="B319" s="1" t="n">
        <v>43971</v>
      </c>
      <c r="C319" s="1" t="n">
        <v>45184</v>
      </c>
      <c r="D319" t="inlineStr">
        <is>
          <t>NORRBOTTENS LÄN</t>
        </is>
      </c>
      <c r="E319" t="inlineStr">
        <is>
          <t>BODEN</t>
        </is>
      </c>
      <c r="F319" t="inlineStr">
        <is>
          <t>Sveaskog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24025-2020</t>
        </is>
      </c>
      <c r="B320" s="1" t="n">
        <v>43971</v>
      </c>
      <c r="C320" s="1" t="n">
        <v>45184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25105-2020</t>
        </is>
      </c>
      <c r="B321" s="1" t="n">
        <v>43979</v>
      </c>
      <c r="C321" s="1" t="n">
        <v>45184</v>
      </c>
      <c r="D321" t="inlineStr">
        <is>
          <t>NORRBOTTENS LÄN</t>
        </is>
      </c>
      <c r="E321" t="inlineStr">
        <is>
          <t>BODEN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25449-2020</t>
        </is>
      </c>
      <c r="B322" s="1" t="n">
        <v>43983</v>
      </c>
      <c r="C322" s="1" t="n">
        <v>45184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25446-2020</t>
        </is>
      </c>
      <c r="B323" s="1" t="n">
        <v>43983</v>
      </c>
      <c r="C323" s="1" t="n">
        <v>45184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25541-2020</t>
        </is>
      </c>
      <c r="B324" s="1" t="n">
        <v>43983</v>
      </c>
      <c r="C324" s="1" t="n">
        <v>45184</v>
      </c>
      <c r="D324" t="inlineStr">
        <is>
          <t>NORRBOTTENS LÄN</t>
        </is>
      </c>
      <c r="E324" t="inlineStr">
        <is>
          <t>BODEN</t>
        </is>
      </c>
      <c r="F324" t="inlineStr">
        <is>
          <t>Sveaskog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25439-2020</t>
        </is>
      </c>
      <c r="B325" s="1" t="n">
        <v>43983</v>
      </c>
      <c r="C325" s="1" t="n">
        <v>45184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26916-2020</t>
        </is>
      </c>
      <c r="B326" s="1" t="n">
        <v>43990</v>
      </c>
      <c r="C326" s="1" t="n">
        <v>45184</v>
      </c>
      <c r="D326" t="inlineStr">
        <is>
          <t>NORRBOTTENS LÄN</t>
        </is>
      </c>
      <c r="E326" t="inlineStr">
        <is>
          <t>BODEN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27876-2020</t>
        </is>
      </c>
      <c r="B327" s="1" t="n">
        <v>43994</v>
      </c>
      <c r="C327" s="1" t="n">
        <v>45184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28202-2020</t>
        </is>
      </c>
      <c r="B328" s="1" t="n">
        <v>43997</v>
      </c>
      <c r="C328" s="1" t="n">
        <v>45184</v>
      </c>
      <c r="D328" t="inlineStr">
        <is>
          <t>NORRBOTTENS LÄN</t>
        </is>
      </c>
      <c r="E328" t="inlineStr">
        <is>
          <t>BODEN</t>
        </is>
      </c>
      <c r="F328" t="inlineStr">
        <is>
          <t>SCA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28488-2020</t>
        </is>
      </c>
      <c r="B329" s="1" t="n">
        <v>43998</v>
      </c>
      <c r="C329" s="1" t="n">
        <v>45184</v>
      </c>
      <c r="D329" t="inlineStr">
        <is>
          <t>NORRBOTTENS LÄN</t>
        </is>
      </c>
      <c r="E329" t="inlineStr">
        <is>
          <t>BODEN</t>
        </is>
      </c>
      <c r="F329" t="inlineStr">
        <is>
          <t>SCA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29247-2020</t>
        </is>
      </c>
      <c r="B330" s="1" t="n">
        <v>44004</v>
      </c>
      <c r="C330" s="1" t="n">
        <v>45184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29567-2020</t>
        </is>
      </c>
      <c r="B331" s="1" t="n">
        <v>44005</v>
      </c>
      <c r="C331" s="1" t="n">
        <v>45184</v>
      </c>
      <c r="D331" t="inlineStr">
        <is>
          <t>NORRBOTTENS LÄN</t>
        </is>
      </c>
      <c r="E331" t="inlineStr">
        <is>
          <t>BODEN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29610-2020</t>
        </is>
      </c>
      <c r="B332" s="1" t="n">
        <v>44005</v>
      </c>
      <c r="C332" s="1" t="n">
        <v>45184</v>
      </c>
      <c r="D332" t="inlineStr">
        <is>
          <t>NORRBOTTENS LÄN</t>
        </is>
      </c>
      <c r="E332" t="inlineStr">
        <is>
          <t>BODEN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29622-2020</t>
        </is>
      </c>
      <c r="B333" s="1" t="n">
        <v>44005</v>
      </c>
      <c r="C333" s="1" t="n">
        <v>45184</v>
      </c>
      <c r="D333" t="inlineStr">
        <is>
          <t>NORRBOTTENS LÄN</t>
        </is>
      </c>
      <c r="E333" t="inlineStr">
        <is>
          <t>BODEN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29659-2020</t>
        </is>
      </c>
      <c r="B334" s="1" t="n">
        <v>44005</v>
      </c>
      <c r="C334" s="1" t="n">
        <v>45184</v>
      </c>
      <c r="D334" t="inlineStr">
        <is>
          <t>NORRBOTTENS LÄN</t>
        </is>
      </c>
      <c r="E334" t="inlineStr">
        <is>
          <t>BODEN</t>
        </is>
      </c>
      <c r="F334" t="inlineStr">
        <is>
          <t>Sveaskog</t>
        </is>
      </c>
      <c r="G334" t="n">
        <v>66.90000000000001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30334-2020</t>
        </is>
      </c>
      <c r="B335" s="1" t="n">
        <v>44007</v>
      </c>
      <c r="C335" s="1" t="n">
        <v>45184</v>
      </c>
      <c r="D335" t="inlineStr">
        <is>
          <t>NORRBOTTENS LÄN</t>
        </is>
      </c>
      <c r="E335" t="inlineStr">
        <is>
          <t>BODEN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30326-2020</t>
        </is>
      </c>
      <c r="B336" s="1" t="n">
        <v>44007</v>
      </c>
      <c r="C336" s="1" t="n">
        <v>45184</v>
      </c>
      <c r="D336" t="inlineStr">
        <is>
          <t>NORRBOTTENS LÄN</t>
        </is>
      </c>
      <c r="E336" t="inlineStr">
        <is>
          <t>BODEN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30307-2020</t>
        </is>
      </c>
      <c r="B337" s="1" t="n">
        <v>44007</v>
      </c>
      <c r="C337" s="1" t="n">
        <v>45184</v>
      </c>
      <c r="D337" t="inlineStr">
        <is>
          <t>NORRBOTTENS LÄN</t>
        </is>
      </c>
      <c r="E337" t="inlineStr">
        <is>
          <t>BODEN</t>
        </is>
      </c>
      <c r="G337" t="n">
        <v>10.6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30565-2020</t>
        </is>
      </c>
      <c r="B338" s="1" t="n">
        <v>44008</v>
      </c>
      <c r="C338" s="1" t="n">
        <v>45184</v>
      </c>
      <c r="D338" t="inlineStr">
        <is>
          <t>NORRBOTTENS LÄN</t>
        </is>
      </c>
      <c r="E338" t="inlineStr">
        <is>
          <t>BODEN</t>
        </is>
      </c>
      <c r="G338" t="n">
        <v>9.300000000000001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31429-2020</t>
        </is>
      </c>
      <c r="B339" s="1" t="n">
        <v>44013</v>
      </c>
      <c r="C339" s="1" t="n">
        <v>45184</v>
      </c>
      <c r="D339" t="inlineStr">
        <is>
          <t>NORRBOTTENS LÄN</t>
        </is>
      </c>
      <c r="E339" t="inlineStr">
        <is>
          <t>BODEN</t>
        </is>
      </c>
      <c r="F339" t="inlineStr">
        <is>
          <t>Kommuner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32151-2020</t>
        </is>
      </c>
      <c r="B340" s="1" t="n">
        <v>44015</v>
      </c>
      <c r="C340" s="1" t="n">
        <v>45184</v>
      </c>
      <c r="D340" t="inlineStr">
        <is>
          <t>NORRBOTTENS LÄN</t>
        </is>
      </c>
      <c r="E340" t="inlineStr">
        <is>
          <t>BODEN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32424-2020</t>
        </is>
      </c>
      <c r="B341" s="1" t="n">
        <v>44015</v>
      </c>
      <c r="C341" s="1" t="n">
        <v>45184</v>
      </c>
      <c r="D341" t="inlineStr">
        <is>
          <t>NORRBOTTENS LÄN</t>
        </is>
      </c>
      <c r="E341" t="inlineStr">
        <is>
          <t>BODEN</t>
        </is>
      </c>
      <c r="G341" t="n">
        <v>9.1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32985-2020</t>
        </is>
      </c>
      <c r="B342" s="1" t="n">
        <v>44020</v>
      </c>
      <c r="C342" s="1" t="n">
        <v>45184</v>
      </c>
      <c r="D342" t="inlineStr">
        <is>
          <t>NORRBOTTENS LÄN</t>
        </is>
      </c>
      <c r="E342" t="inlineStr">
        <is>
          <t>BODEN</t>
        </is>
      </c>
      <c r="F342" t="inlineStr">
        <is>
          <t>Sveaskog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33034-2020</t>
        </is>
      </c>
      <c r="B343" s="1" t="n">
        <v>44021</v>
      </c>
      <c r="C343" s="1" t="n">
        <v>45184</v>
      </c>
      <c r="D343" t="inlineStr">
        <is>
          <t>NORRBOTTENS LÄN</t>
        </is>
      </c>
      <c r="E343" t="inlineStr">
        <is>
          <t>BODEN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33319-2020</t>
        </is>
      </c>
      <c r="B344" s="1" t="n">
        <v>44022</v>
      </c>
      <c r="C344" s="1" t="n">
        <v>45184</v>
      </c>
      <c r="D344" t="inlineStr">
        <is>
          <t>NORRBOTTENS LÄN</t>
        </is>
      </c>
      <c r="E344" t="inlineStr">
        <is>
          <t>BODEN</t>
        </is>
      </c>
      <c r="F344" t="inlineStr">
        <is>
          <t>Sveaskog</t>
        </is>
      </c>
      <c r="G344" t="n">
        <v>13.5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34266-2020</t>
        </is>
      </c>
      <c r="B345" s="1" t="n">
        <v>44029</v>
      </c>
      <c r="C345" s="1" t="n">
        <v>45184</v>
      </c>
      <c r="D345" t="inlineStr">
        <is>
          <t>NORRBOTTENS LÄN</t>
        </is>
      </c>
      <c r="E345" t="inlineStr">
        <is>
          <t>BODEN</t>
        </is>
      </c>
      <c r="F345" t="inlineStr">
        <is>
          <t>SCA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34253-2020</t>
        </is>
      </c>
      <c r="B346" s="1" t="n">
        <v>44029</v>
      </c>
      <c r="C346" s="1" t="n">
        <v>45184</v>
      </c>
      <c r="D346" t="inlineStr">
        <is>
          <t>NORRBOTTENS LÄN</t>
        </is>
      </c>
      <c r="E346" t="inlineStr">
        <is>
          <t>BODEN</t>
        </is>
      </c>
      <c r="F346" t="inlineStr">
        <is>
          <t>SCA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34267-2020</t>
        </is>
      </c>
      <c r="B347" s="1" t="n">
        <v>44029</v>
      </c>
      <c r="C347" s="1" t="n">
        <v>45184</v>
      </c>
      <c r="D347" t="inlineStr">
        <is>
          <t>NORRBOTTENS LÄN</t>
        </is>
      </c>
      <c r="E347" t="inlineStr">
        <is>
          <t>BODEN</t>
        </is>
      </c>
      <c r="F347" t="inlineStr">
        <is>
          <t>SCA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34264-2020</t>
        </is>
      </c>
      <c r="B348" s="1" t="n">
        <v>44029</v>
      </c>
      <c r="C348" s="1" t="n">
        <v>45184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34786-2020</t>
        </is>
      </c>
      <c r="B349" s="1" t="n">
        <v>44035</v>
      </c>
      <c r="C349" s="1" t="n">
        <v>45184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34791-2020</t>
        </is>
      </c>
      <c r="B350" s="1" t="n">
        <v>44035</v>
      </c>
      <c r="C350" s="1" t="n">
        <v>45184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34788-2020</t>
        </is>
      </c>
      <c r="B351" s="1" t="n">
        <v>44035</v>
      </c>
      <c r="C351" s="1" t="n">
        <v>45184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34792-2020</t>
        </is>
      </c>
      <c r="B352" s="1" t="n">
        <v>44035</v>
      </c>
      <c r="C352" s="1" t="n">
        <v>45184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34789-2020</t>
        </is>
      </c>
      <c r="B353" s="1" t="n">
        <v>44035</v>
      </c>
      <c r="C353" s="1" t="n">
        <v>45184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34793-2020</t>
        </is>
      </c>
      <c r="B354" s="1" t="n">
        <v>44035</v>
      </c>
      <c r="C354" s="1" t="n">
        <v>45184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34790-2020</t>
        </is>
      </c>
      <c r="B355" s="1" t="n">
        <v>44035</v>
      </c>
      <c r="C355" s="1" t="n">
        <v>45184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34795-2020</t>
        </is>
      </c>
      <c r="B356" s="1" t="n">
        <v>44035</v>
      </c>
      <c r="C356" s="1" t="n">
        <v>45184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35701-2020</t>
        </is>
      </c>
      <c r="B357" s="1" t="n">
        <v>44046</v>
      </c>
      <c r="C357" s="1" t="n">
        <v>45184</v>
      </c>
      <c r="D357" t="inlineStr">
        <is>
          <t>NORRBOTTENS LÄN</t>
        </is>
      </c>
      <c r="E357" t="inlineStr">
        <is>
          <t>BODEN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35903-2020</t>
        </is>
      </c>
      <c r="B358" s="1" t="n">
        <v>44047</v>
      </c>
      <c r="C358" s="1" t="n">
        <v>45184</v>
      </c>
      <c r="D358" t="inlineStr">
        <is>
          <t>NORRBOTTENS LÄN</t>
        </is>
      </c>
      <c r="E358" t="inlineStr">
        <is>
          <t>BODEN</t>
        </is>
      </c>
      <c r="F358" t="inlineStr">
        <is>
          <t>Sveaskog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36515-2020</t>
        </is>
      </c>
      <c r="B359" s="1" t="n">
        <v>44050</v>
      </c>
      <c r="C359" s="1" t="n">
        <v>45184</v>
      </c>
      <c r="D359" t="inlineStr">
        <is>
          <t>NORRBOTTENS LÄN</t>
        </is>
      </c>
      <c r="E359" t="inlineStr">
        <is>
          <t>BODEN</t>
        </is>
      </c>
      <c r="F359" t="inlineStr">
        <is>
          <t>Sveaskog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36651-2020</t>
        </is>
      </c>
      <c r="B360" s="1" t="n">
        <v>44050</v>
      </c>
      <c r="C360" s="1" t="n">
        <v>45184</v>
      </c>
      <c r="D360" t="inlineStr">
        <is>
          <t>NORRBOTTENS LÄN</t>
        </is>
      </c>
      <c r="E360" t="inlineStr">
        <is>
          <t>BODEN</t>
        </is>
      </c>
      <c r="F360" t="inlineStr">
        <is>
          <t>SCA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36960-2020</t>
        </is>
      </c>
      <c r="B361" s="1" t="n">
        <v>44053</v>
      </c>
      <c r="C361" s="1" t="n">
        <v>45184</v>
      </c>
      <c r="D361" t="inlineStr">
        <is>
          <t>NORRBOTTENS LÄN</t>
        </is>
      </c>
      <c r="E361" t="inlineStr">
        <is>
          <t>BODEN</t>
        </is>
      </c>
      <c r="F361" t="inlineStr">
        <is>
          <t>SCA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36984-2020</t>
        </is>
      </c>
      <c r="B362" s="1" t="n">
        <v>44054</v>
      </c>
      <c r="C362" s="1" t="n">
        <v>45184</v>
      </c>
      <c r="D362" t="inlineStr">
        <is>
          <t>NORRBOTTENS LÄN</t>
        </is>
      </c>
      <c r="E362" t="inlineStr">
        <is>
          <t>BODEN</t>
        </is>
      </c>
      <c r="F362" t="inlineStr">
        <is>
          <t>Övriga Aktiebolag</t>
        </is>
      </c>
      <c r="G362" t="n">
        <v>44.4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37886-2020</t>
        </is>
      </c>
      <c r="B363" s="1" t="n">
        <v>44057</v>
      </c>
      <c r="C363" s="1" t="n">
        <v>45184</v>
      </c>
      <c r="D363" t="inlineStr">
        <is>
          <t>NORRBOTTENS LÄN</t>
        </is>
      </c>
      <c r="E363" t="inlineStr">
        <is>
          <t>BODEN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38991-2020</t>
        </is>
      </c>
      <c r="B364" s="1" t="n">
        <v>44062</v>
      </c>
      <c r="C364" s="1" t="n">
        <v>45184</v>
      </c>
      <c r="D364" t="inlineStr">
        <is>
          <t>NORRBOTTENS LÄN</t>
        </is>
      </c>
      <c r="E364" t="inlineStr">
        <is>
          <t>BODEN</t>
        </is>
      </c>
      <c r="G364" t="n">
        <v>9.5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39034-2020</t>
        </is>
      </c>
      <c r="B365" s="1" t="n">
        <v>44062</v>
      </c>
      <c r="C365" s="1" t="n">
        <v>45184</v>
      </c>
      <c r="D365" t="inlineStr">
        <is>
          <t>NORRBOTTENS LÄN</t>
        </is>
      </c>
      <c r="E365" t="inlineStr">
        <is>
          <t>BODEN</t>
        </is>
      </c>
      <c r="F365" t="inlineStr">
        <is>
          <t>Sveaskog</t>
        </is>
      </c>
      <c r="G365" t="n">
        <v>17.7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39843-2020</t>
        </is>
      </c>
      <c r="B366" s="1" t="n">
        <v>44064</v>
      </c>
      <c r="C366" s="1" t="n">
        <v>45184</v>
      </c>
      <c r="D366" t="inlineStr">
        <is>
          <t>NORRBOTTENS LÄN</t>
        </is>
      </c>
      <c r="E366" t="inlineStr">
        <is>
          <t>BODEN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40282-2020</t>
        </is>
      </c>
      <c r="B367" s="1" t="n">
        <v>44067</v>
      </c>
      <c r="C367" s="1" t="n">
        <v>45184</v>
      </c>
      <c r="D367" t="inlineStr">
        <is>
          <t>NORRBOTTENS LÄN</t>
        </is>
      </c>
      <c r="E367" t="inlineStr">
        <is>
          <t>BODEN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41021-2020</t>
        </is>
      </c>
      <c r="B368" s="1" t="n">
        <v>44070</v>
      </c>
      <c r="C368" s="1" t="n">
        <v>45184</v>
      </c>
      <c r="D368" t="inlineStr">
        <is>
          <t>NORRBOTTENS LÄN</t>
        </is>
      </c>
      <c r="E368" t="inlineStr">
        <is>
          <t>BODEN</t>
        </is>
      </c>
      <c r="F368" t="inlineStr">
        <is>
          <t>Sveaskog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41985-2020</t>
        </is>
      </c>
      <c r="B369" s="1" t="n">
        <v>44075</v>
      </c>
      <c r="C369" s="1" t="n">
        <v>45184</v>
      </c>
      <c r="D369" t="inlineStr">
        <is>
          <t>NORRBOTTENS LÄN</t>
        </is>
      </c>
      <c r="E369" t="inlineStr">
        <is>
          <t>BODEN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42618-2020</t>
        </is>
      </c>
      <c r="B370" s="1" t="n">
        <v>44077</v>
      </c>
      <c r="C370" s="1" t="n">
        <v>45184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42624-2020</t>
        </is>
      </c>
      <c r="B371" s="1" t="n">
        <v>44077</v>
      </c>
      <c r="C371" s="1" t="n">
        <v>45184</v>
      </c>
      <c r="D371" t="inlineStr">
        <is>
          <t>NORRBOTTENS LÄN</t>
        </is>
      </c>
      <c r="E371" t="inlineStr">
        <is>
          <t>BODEN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45676-2020</t>
        </is>
      </c>
      <c r="B372" s="1" t="n">
        <v>44090</v>
      </c>
      <c r="C372" s="1" t="n">
        <v>45184</v>
      </c>
      <c r="D372" t="inlineStr">
        <is>
          <t>NORRBOTTENS LÄN</t>
        </is>
      </c>
      <c r="E372" t="inlineStr">
        <is>
          <t>BODEN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46292-2020</t>
        </is>
      </c>
      <c r="B373" s="1" t="n">
        <v>44092</v>
      </c>
      <c r="C373" s="1" t="n">
        <v>45184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48777-2020</t>
        </is>
      </c>
      <c r="B374" s="1" t="n">
        <v>44099</v>
      </c>
      <c r="C374" s="1" t="n">
        <v>45184</v>
      </c>
      <c r="D374" t="inlineStr">
        <is>
          <t>NORRBOTTENS LÄN</t>
        </is>
      </c>
      <c r="E374" t="inlineStr">
        <is>
          <t>BODEN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50526-2020</t>
        </is>
      </c>
      <c r="B375" s="1" t="n">
        <v>44110</v>
      </c>
      <c r="C375" s="1" t="n">
        <v>45184</v>
      </c>
      <c r="D375" t="inlineStr">
        <is>
          <t>NORRBOTTENS LÄN</t>
        </is>
      </c>
      <c r="E375" t="inlineStr">
        <is>
          <t>BODEN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50617-2020</t>
        </is>
      </c>
      <c r="B376" s="1" t="n">
        <v>44110</v>
      </c>
      <c r="C376" s="1" t="n">
        <v>45184</v>
      </c>
      <c r="D376" t="inlineStr">
        <is>
          <t>NORRBOTTENS LÄN</t>
        </is>
      </c>
      <c r="E376" t="inlineStr">
        <is>
          <t>BODEN</t>
        </is>
      </c>
      <c r="F376" t="inlineStr">
        <is>
          <t>SCA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50618-2020</t>
        </is>
      </c>
      <c r="B377" s="1" t="n">
        <v>44110</v>
      </c>
      <c r="C377" s="1" t="n">
        <v>45184</v>
      </c>
      <c r="D377" t="inlineStr">
        <is>
          <t>NORRBOTTENS LÄN</t>
        </is>
      </c>
      <c r="E377" t="inlineStr">
        <is>
          <t>BODEN</t>
        </is>
      </c>
      <c r="F377" t="inlineStr">
        <is>
          <t>SCA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50623-2020</t>
        </is>
      </c>
      <c r="B378" s="1" t="n">
        <v>44110</v>
      </c>
      <c r="C378" s="1" t="n">
        <v>45184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50545-2020</t>
        </is>
      </c>
      <c r="B379" s="1" t="n">
        <v>44110</v>
      </c>
      <c r="C379" s="1" t="n">
        <v>45184</v>
      </c>
      <c r="D379" t="inlineStr">
        <is>
          <t>NORRBOTTENS LÄN</t>
        </is>
      </c>
      <c r="E379" t="inlineStr">
        <is>
          <t>BODEN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50621-2020</t>
        </is>
      </c>
      <c r="B380" s="1" t="n">
        <v>44110</v>
      </c>
      <c r="C380" s="1" t="n">
        <v>45184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50736-2020</t>
        </is>
      </c>
      <c r="B381" s="1" t="n">
        <v>44111</v>
      </c>
      <c r="C381" s="1" t="n">
        <v>45184</v>
      </c>
      <c r="D381" t="inlineStr">
        <is>
          <t>NORRBOTTENS LÄN</t>
        </is>
      </c>
      <c r="E381" t="inlineStr">
        <is>
          <t>BODEN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52591-2020</t>
        </is>
      </c>
      <c r="B382" s="1" t="n">
        <v>44116</v>
      </c>
      <c r="C382" s="1" t="n">
        <v>45184</v>
      </c>
      <c r="D382" t="inlineStr">
        <is>
          <t>NORRBOTTENS LÄN</t>
        </is>
      </c>
      <c r="E382" t="inlineStr">
        <is>
          <t>BODEN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52903-2020</t>
        </is>
      </c>
      <c r="B383" s="1" t="n">
        <v>44119</v>
      </c>
      <c r="C383" s="1" t="n">
        <v>45184</v>
      </c>
      <c r="D383" t="inlineStr">
        <is>
          <t>NORRBOTTENS LÄN</t>
        </is>
      </c>
      <c r="E383" t="inlineStr">
        <is>
          <t>BODEN</t>
        </is>
      </c>
      <c r="F383" t="inlineStr">
        <is>
          <t>SCA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53069-2020</t>
        </is>
      </c>
      <c r="B384" s="1" t="n">
        <v>44120</v>
      </c>
      <c r="C384" s="1" t="n">
        <v>45184</v>
      </c>
      <c r="D384" t="inlineStr">
        <is>
          <t>NORRBOTTENS LÄN</t>
        </is>
      </c>
      <c r="E384" t="inlineStr">
        <is>
          <t>BODEN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53102-2020</t>
        </is>
      </c>
      <c r="B385" s="1" t="n">
        <v>44120</v>
      </c>
      <c r="C385" s="1" t="n">
        <v>45184</v>
      </c>
      <c r="D385" t="inlineStr">
        <is>
          <t>NORRBOTTENS LÄN</t>
        </is>
      </c>
      <c r="E385" t="inlineStr">
        <is>
          <t>BODEN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53065-2020</t>
        </is>
      </c>
      <c r="B386" s="1" t="n">
        <v>44120</v>
      </c>
      <c r="C386" s="1" t="n">
        <v>45184</v>
      </c>
      <c r="D386" t="inlineStr">
        <is>
          <t>NORRBOTTENS LÄN</t>
        </is>
      </c>
      <c r="E386" t="inlineStr">
        <is>
          <t>BODEN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53829-2020</t>
        </is>
      </c>
      <c r="B387" s="1" t="n">
        <v>44124</v>
      </c>
      <c r="C387" s="1" t="n">
        <v>45184</v>
      </c>
      <c r="D387" t="inlineStr">
        <is>
          <t>NORRBOTTENS LÄN</t>
        </is>
      </c>
      <c r="E387" t="inlineStr">
        <is>
          <t>BODEN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53859-2020</t>
        </is>
      </c>
      <c r="B388" s="1" t="n">
        <v>44125</v>
      </c>
      <c r="C388" s="1" t="n">
        <v>45184</v>
      </c>
      <c r="D388" t="inlineStr">
        <is>
          <t>NORRBOTTENS LÄN</t>
        </is>
      </c>
      <c r="E388" t="inlineStr">
        <is>
          <t>BODEN</t>
        </is>
      </c>
      <c r="F388" t="inlineStr">
        <is>
          <t>Sveaskog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54451-2020</t>
        </is>
      </c>
      <c r="B389" s="1" t="n">
        <v>44126</v>
      </c>
      <c r="C389" s="1" t="n">
        <v>45184</v>
      </c>
      <c r="D389" t="inlineStr">
        <is>
          <t>NORRBOTTENS LÄN</t>
        </is>
      </c>
      <c r="E389" t="inlineStr">
        <is>
          <t>BODEN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54614-2020</t>
        </is>
      </c>
      <c r="B390" s="1" t="n">
        <v>44127</v>
      </c>
      <c r="C390" s="1" t="n">
        <v>45184</v>
      </c>
      <c r="D390" t="inlineStr">
        <is>
          <t>NORRBOTTENS LÄN</t>
        </is>
      </c>
      <c r="E390" t="inlineStr">
        <is>
          <t>BODEN</t>
        </is>
      </c>
      <c r="G390" t="n">
        <v>49.1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55059-2020</t>
        </is>
      </c>
      <c r="B391" s="1" t="n">
        <v>44130</v>
      </c>
      <c r="C391" s="1" t="n">
        <v>45184</v>
      </c>
      <c r="D391" t="inlineStr">
        <is>
          <t>NORRBOTTENS LÄN</t>
        </is>
      </c>
      <c r="E391" t="inlineStr">
        <is>
          <t>BODEN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57089-2020</t>
        </is>
      </c>
      <c r="B392" s="1" t="n">
        <v>44138</v>
      </c>
      <c r="C392" s="1" t="n">
        <v>45184</v>
      </c>
      <c r="D392" t="inlineStr">
        <is>
          <t>NORRBOTTENS LÄN</t>
        </is>
      </c>
      <c r="E392" t="inlineStr">
        <is>
          <t>BODEN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57988-2020</t>
        </is>
      </c>
      <c r="B393" s="1" t="n">
        <v>44143</v>
      </c>
      <c r="C393" s="1" t="n">
        <v>45184</v>
      </c>
      <c r="D393" t="inlineStr">
        <is>
          <t>NORRBOTTENS LÄN</t>
        </is>
      </c>
      <c r="E393" t="inlineStr">
        <is>
          <t>BODEN</t>
        </is>
      </c>
      <c r="G393" t="n">
        <v>9.199999999999999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59775-2020</t>
        </is>
      </c>
      <c r="B394" s="1" t="n">
        <v>44151</v>
      </c>
      <c r="C394" s="1" t="n">
        <v>45184</v>
      </c>
      <c r="D394" t="inlineStr">
        <is>
          <t>NORRBOTTENS LÄN</t>
        </is>
      </c>
      <c r="E394" t="inlineStr">
        <is>
          <t>BODEN</t>
        </is>
      </c>
      <c r="F394" t="inlineStr">
        <is>
          <t>Sveaskog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60047-2020</t>
        </is>
      </c>
      <c r="B395" s="1" t="n">
        <v>44151</v>
      </c>
      <c r="C395" s="1" t="n">
        <v>45184</v>
      </c>
      <c r="D395" t="inlineStr">
        <is>
          <t>NORRBOTTENS LÄN</t>
        </is>
      </c>
      <c r="E395" t="inlineStr">
        <is>
          <t>BODEN</t>
        </is>
      </c>
      <c r="F395" t="inlineStr">
        <is>
          <t>SCA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60984-2020</t>
        </is>
      </c>
      <c r="B396" s="1" t="n">
        <v>44153</v>
      </c>
      <c r="C396" s="1" t="n">
        <v>45184</v>
      </c>
      <c r="D396" t="inlineStr">
        <is>
          <t>NORRBOTTENS LÄN</t>
        </is>
      </c>
      <c r="E396" t="inlineStr">
        <is>
          <t>BODEN</t>
        </is>
      </c>
      <c r="F396" t="inlineStr">
        <is>
          <t>Kyrkan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61328-2020</t>
        </is>
      </c>
      <c r="B397" s="1" t="n">
        <v>44154</v>
      </c>
      <c r="C397" s="1" t="n">
        <v>45184</v>
      </c>
      <c r="D397" t="inlineStr">
        <is>
          <t>NORRBOTTENS LÄN</t>
        </is>
      </c>
      <c r="E397" t="inlineStr">
        <is>
          <t>BODEN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62079-2020</t>
        </is>
      </c>
      <c r="B398" s="1" t="n">
        <v>44158</v>
      </c>
      <c r="C398" s="1" t="n">
        <v>45184</v>
      </c>
      <c r="D398" t="inlineStr">
        <is>
          <t>NORRBOTTENS LÄN</t>
        </is>
      </c>
      <c r="E398" t="inlineStr">
        <is>
          <t>BODEN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62066-2020</t>
        </is>
      </c>
      <c r="B399" s="1" t="n">
        <v>44158</v>
      </c>
      <c r="C399" s="1" t="n">
        <v>45184</v>
      </c>
      <c r="D399" t="inlineStr">
        <is>
          <t>NORRBOTTENS LÄN</t>
        </is>
      </c>
      <c r="E399" t="inlineStr">
        <is>
          <t>BODEN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62321-2020</t>
        </is>
      </c>
      <c r="B400" s="1" t="n">
        <v>44158</v>
      </c>
      <c r="C400" s="1" t="n">
        <v>45184</v>
      </c>
      <c r="D400" t="inlineStr">
        <is>
          <t>NORRBOTTENS LÄN</t>
        </is>
      </c>
      <c r="E400" t="inlineStr">
        <is>
          <t>BODEN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62068-2020</t>
        </is>
      </c>
      <c r="B401" s="1" t="n">
        <v>44158</v>
      </c>
      <c r="C401" s="1" t="n">
        <v>45184</v>
      </c>
      <c r="D401" t="inlineStr">
        <is>
          <t>NORRBOTTENS LÄN</t>
        </is>
      </c>
      <c r="E401" t="inlineStr">
        <is>
          <t>BODEN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63264-2020</t>
        </is>
      </c>
      <c r="B402" s="1" t="n">
        <v>44164</v>
      </c>
      <c r="C402" s="1" t="n">
        <v>45184</v>
      </c>
      <c r="D402" t="inlineStr">
        <is>
          <t>NORRBOTTENS LÄN</t>
        </is>
      </c>
      <c r="E402" t="inlineStr">
        <is>
          <t>BODEN</t>
        </is>
      </c>
      <c r="F402" t="inlineStr">
        <is>
          <t>Kommuner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63286-2020</t>
        </is>
      </c>
      <c r="B403" s="1" t="n">
        <v>44165</v>
      </c>
      <c r="C403" s="1" t="n">
        <v>45184</v>
      </c>
      <c r="D403" t="inlineStr">
        <is>
          <t>NORRBOTTENS LÄN</t>
        </is>
      </c>
      <c r="E403" t="inlineStr">
        <is>
          <t>BODEN</t>
        </is>
      </c>
      <c r="F403" t="inlineStr">
        <is>
          <t>Sveaskog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63772-2020</t>
        </is>
      </c>
      <c r="B404" s="1" t="n">
        <v>44165</v>
      </c>
      <c r="C404" s="1" t="n">
        <v>45184</v>
      </c>
      <c r="D404" t="inlineStr">
        <is>
          <t>NORRBOTTENS LÄN</t>
        </is>
      </c>
      <c r="E404" t="inlineStr">
        <is>
          <t>BODEN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64354-2020</t>
        </is>
      </c>
      <c r="B405" s="1" t="n">
        <v>44168</v>
      </c>
      <c r="C405" s="1" t="n">
        <v>45184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58.6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65378-2020</t>
        </is>
      </c>
      <c r="B406" s="1" t="n">
        <v>44168</v>
      </c>
      <c r="C406" s="1" t="n">
        <v>45184</v>
      </c>
      <c r="D406" t="inlineStr">
        <is>
          <t>NORRBOTTENS LÄN</t>
        </is>
      </c>
      <c r="E406" t="inlineStr">
        <is>
          <t>BODEN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65635-2020</t>
        </is>
      </c>
      <c r="B407" s="1" t="n">
        <v>44173</v>
      </c>
      <c r="C407" s="1" t="n">
        <v>45184</v>
      </c>
      <c r="D407" t="inlineStr">
        <is>
          <t>NORRBOTTENS LÄN</t>
        </is>
      </c>
      <c r="E407" t="inlineStr">
        <is>
          <t>BODEN</t>
        </is>
      </c>
      <c r="F407" t="inlineStr">
        <is>
          <t>SCA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65634-2020</t>
        </is>
      </c>
      <c r="B408" s="1" t="n">
        <v>44173</v>
      </c>
      <c r="C408" s="1" t="n">
        <v>45184</v>
      </c>
      <c r="D408" t="inlineStr">
        <is>
          <t>NORRBOTTENS LÄN</t>
        </is>
      </c>
      <c r="E408" t="inlineStr">
        <is>
          <t>BODEN</t>
        </is>
      </c>
      <c r="F408" t="inlineStr">
        <is>
          <t>SCA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65717-2020</t>
        </is>
      </c>
      <c r="B409" s="1" t="n">
        <v>44174</v>
      </c>
      <c r="C409" s="1" t="n">
        <v>45184</v>
      </c>
      <c r="D409" t="inlineStr">
        <is>
          <t>NORRBOTTENS LÄN</t>
        </is>
      </c>
      <c r="E409" t="inlineStr">
        <is>
          <t>BODEN</t>
        </is>
      </c>
      <c r="F409" t="inlineStr">
        <is>
          <t>Sveaskog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66696-2020</t>
        </is>
      </c>
      <c r="B410" s="1" t="n">
        <v>44174</v>
      </c>
      <c r="C410" s="1" t="n">
        <v>45184</v>
      </c>
      <c r="D410" t="inlineStr">
        <is>
          <t>NORRBOTTENS LÄN</t>
        </is>
      </c>
      <c r="E410" t="inlineStr">
        <is>
          <t>BODEN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  <c r="U410">
        <f>HYPERLINK("https://klasma.github.io/Logging_BODEN/knärot/A 66696-2020.png")</f>
        <v/>
      </c>
      <c r="V410">
        <f>HYPERLINK("https://klasma.github.io/Logging_BODEN/klagomål/A 66696-2020.docx")</f>
        <v/>
      </c>
      <c r="W410">
        <f>HYPERLINK("https://klasma.github.io/Logging_BODEN/klagomålsmail/A 66696-2020.docx")</f>
        <v/>
      </c>
      <c r="X410">
        <f>HYPERLINK("https://klasma.github.io/Logging_BODEN/tillsyn/A 66696-2020.docx")</f>
        <v/>
      </c>
      <c r="Y410">
        <f>HYPERLINK("https://klasma.github.io/Logging_BODEN/tillsynsmail/A 66696-2020.docx")</f>
        <v/>
      </c>
    </row>
    <row r="411" ht="15" customHeight="1">
      <c r="A411" t="inlineStr">
        <is>
          <t>A 68205-2020</t>
        </is>
      </c>
      <c r="B411" s="1" t="n">
        <v>44182</v>
      </c>
      <c r="C411" s="1" t="n">
        <v>45184</v>
      </c>
      <c r="D411" t="inlineStr">
        <is>
          <t>NORRBOTTENS LÄN</t>
        </is>
      </c>
      <c r="E411" t="inlineStr">
        <is>
          <t>BODEN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68109-2020</t>
        </is>
      </c>
      <c r="B412" s="1" t="n">
        <v>44182</v>
      </c>
      <c r="C412" s="1" t="n">
        <v>45184</v>
      </c>
      <c r="D412" t="inlineStr">
        <is>
          <t>NORRBOTTENS LÄN</t>
        </is>
      </c>
      <c r="E412" t="inlineStr">
        <is>
          <t>BODEN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68210-2020</t>
        </is>
      </c>
      <c r="B413" s="1" t="n">
        <v>44182</v>
      </c>
      <c r="C413" s="1" t="n">
        <v>45184</v>
      </c>
      <c r="D413" t="inlineStr">
        <is>
          <t>NORRBOTTENS LÄN</t>
        </is>
      </c>
      <c r="E413" t="inlineStr">
        <is>
          <t>BODEN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68098-2020</t>
        </is>
      </c>
      <c r="B414" s="1" t="n">
        <v>44182</v>
      </c>
      <c r="C414" s="1" t="n">
        <v>45184</v>
      </c>
      <c r="D414" t="inlineStr">
        <is>
          <t>NORRBOTTENS LÄN</t>
        </is>
      </c>
      <c r="E414" t="inlineStr">
        <is>
          <t>BODEN</t>
        </is>
      </c>
      <c r="G414" t="n">
        <v>8.4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68267-2020</t>
        </is>
      </c>
      <c r="B415" s="1" t="n">
        <v>44182</v>
      </c>
      <c r="C415" s="1" t="n">
        <v>45184</v>
      </c>
      <c r="D415" t="inlineStr">
        <is>
          <t>NORRBOTTENS LÄN</t>
        </is>
      </c>
      <c r="E415" t="inlineStr">
        <is>
          <t>BODEN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69039-2020</t>
        </is>
      </c>
      <c r="B416" s="1" t="n">
        <v>44187</v>
      </c>
      <c r="C416" s="1" t="n">
        <v>45184</v>
      </c>
      <c r="D416" t="inlineStr">
        <is>
          <t>NORRBOTTENS LÄN</t>
        </is>
      </c>
      <c r="E416" t="inlineStr">
        <is>
          <t>BODEN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920-2021</t>
        </is>
      </c>
      <c r="B417" s="1" t="n">
        <v>44204</v>
      </c>
      <c r="C417" s="1" t="n">
        <v>45184</v>
      </c>
      <c r="D417" t="inlineStr">
        <is>
          <t>NORRBOTTENS LÄN</t>
        </is>
      </c>
      <c r="E417" t="inlineStr">
        <is>
          <t>BODEN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1087-2021</t>
        </is>
      </c>
      <c r="B418" s="1" t="n">
        <v>44207</v>
      </c>
      <c r="C418" s="1" t="n">
        <v>45184</v>
      </c>
      <c r="D418" t="inlineStr">
        <is>
          <t>NORRBOTTENS LÄN</t>
        </is>
      </c>
      <c r="E418" t="inlineStr">
        <is>
          <t>BODEN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2444-2021</t>
        </is>
      </c>
      <c r="B419" s="1" t="n">
        <v>44211</v>
      </c>
      <c r="C419" s="1" t="n">
        <v>45184</v>
      </c>
      <c r="D419" t="inlineStr">
        <is>
          <t>NORRBOTTENS LÄN</t>
        </is>
      </c>
      <c r="E419" t="inlineStr">
        <is>
          <t>BODEN</t>
        </is>
      </c>
      <c r="G419" t="n">
        <v>16.4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3248-2021</t>
        </is>
      </c>
      <c r="B420" s="1" t="n">
        <v>44215</v>
      </c>
      <c r="C420" s="1" t="n">
        <v>45184</v>
      </c>
      <c r="D420" t="inlineStr">
        <is>
          <t>NORRBOTTENS LÄN</t>
        </is>
      </c>
      <c r="E420" t="inlineStr">
        <is>
          <t>BODEN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3535-2021</t>
        </is>
      </c>
      <c r="B421" s="1" t="n">
        <v>44216</v>
      </c>
      <c r="C421" s="1" t="n">
        <v>45184</v>
      </c>
      <c r="D421" t="inlineStr">
        <is>
          <t>NORRBOTTENS LÄN</t>
        </is>
      </c>
      <c r="E421" t="inlineStr">
        <is>
          <t>BODEN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3537-2021</t>
        </is>
      </c>
      <c r="B422" s="1" t="n">
        <v>44216</v>
      </c>
      <c r="C422" s="1" t="n">
        <v>45184</v>
      </c>
      <c r="D422" t="inlineStr">
        <is>
          <t>NORRBOTTENS LÄN</t>
        </is>
      </c>
      <c r="E422" t="inlineStr">
        <is>
          <t>BODEN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3777-2021</t>
        </is>
      </c>
      <c r="B423" s="1" t="n">
        <v>44217</v>
      </c>
      <c r="C423" s="1" t="n">
        <v>45184</v>
      </c>
      <c r="D423" t="inlineStr">
        <is>
          <t>NORRBOTTENS LÄN</t>
        </is>
      </c>
      <c r="E423" t="inlineStr">
        <is>
          <t>BODEN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3778-2021</t>
        </is>
      </c>
      <c r="B424" s="1" t="n">
        <v>44217</v>
      </c>
      <c r="C424" s="1" t="n">
        <v>45184</v>
      </c>
      <c r="D424" t="inlineStr">
        <is>
          <t>NORRBOTTENS LÄN</t>
        </is>
      </c>
      <c r="E424" t="inlineStr">
        <is>
          <t>BODEN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3779-2021</t>
        </is>
      </c>
      <c r="B425" s="1" t="n">
        <v>44217</v>
      </c>
      <c r="C425" s="1" t="n">
        <v>45184</v>
      </c>
      <c r="D425" t="inlineStr">
        <is>
          <t>NORRBOTTENS LÄN</t>
        </is>
      </c>
      <c r="E425" t="inlineStr">
        <is>
          <t>BODEN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4247-2021</t>
        </is>
      </c>
      <c r="B426" s="1" t="n">
        <v>44223</v>
      </c>
      <c r="C426" s="1" t="n">
        <v>45184</v>
      </c>
      <c r="D426" t="inlineStr">
        <is>
          <t>NORRBOTTENS LÄN</t>
        </is>
      </c>
      <c r="E426" t="inlineStr">
        <is>
          <t>BODEN</t>
        </is>
      </c>
      <c r="G426" t="n">
        <v>12.4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4274-2021</t>
        </is>
      </c>
      <c r="B427" s="1" t="n">
        <v>44223</v>
      </c>
      <c r="C427" s="1" t="n">
        <v>45184</v>
      </c>
      <c r="D427" t="inlineStr">
        <is>
          <t>NORRBOTTENS LÄN</t>
        </is>
      </c>
      <c r="E427" t="inlineStr">
        <is>
          <t>BODEN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7108-2021</t>
        </is>
      </c>
      <c r="B428" s="1" t="n">
        <v>44238</v>
      </c>
      <c r="C428" s="1" t="n">
        <v>45184</v>
      </c>
      <c r="D428" t="inlineStr">
        <is>
          <t>NORRBOTTENS LÄN</t>
        </is>
      </c>
      <c r="E428" t="inlineStr">
        <is>
          <t>BODEN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8889-2021</t>
        </is>
      </c>
      <c r="B429" s="1" t="n">
        <v>44248</v>
      </c>
      <c r="C429" s="1" t="n">
        <v>45184</v>
      </c>
      <c r="D429" t="inlineStr">
        <is>
          <t>NORRBOTTENS LÄN</t>
        </is>
      </c>
      <c r="E429" t="inlineStr">
        <is>
          <t>BODEN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8886-2021</t>
        </is>
      </c>
      <c r="B430" s="1" t="n">
        <v>44248</v>
      </c>
      <c r="C430" s="1" t="n">
        <v>45184</v>
      </c>
      <c r="D430" t="inlineStr">
        <is>
          <t>NORRBOTTENS LÄN</t>
        </is>
      </c>
      <c r="E430" t="inlineStr">
        <is>
          <t>BODEN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13734-2021</t>
        </is>
      </c>
      <c r="B431" s="1" t="n">
        <v>44274</v>
      </c>
      <c r="C431" s="1" t="n">
        <v>45184</v>
      </c>
      <c r="D431" t="inlineStr">
        <is>
          <t>NORRBOTTENS LÄN</t>
        </is>
      </c>
      <c r="E431" t="inlineStr">
        <is>
          <t>BODEN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13744-2021</t>
        </is>
      </c>
      <c r="B432" s="1" t="n">
        <v>44274</v>
      </c>
      <c r="C432" s="1" t="n">
        <v>45184</v>
      </c>
      <c r="D432" t="inlineStr">
        <is>
          <t>NORRBOTTENS LÄN</t>
        </is>
      </c>
      <c r="E432" t="inlineStr">
        <is>
          <t>BODEN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13728-2021</t>
        </is>
      </c>
      <c r="B433" s="1" t="n">
        <v>44274</v>
      </c>
      <c r="C433" s="1" t="n">
        <v>45184</v>
      </c>
      <c r="D433" t="inlineStr">
        <is>
          <t>NORRBOTTENS LÄN</t>
        </is>
      </c>
      <c r="E433" t="inlineStr">
        <is>
          <t>BODEN</t>
        </is>
      </c>
      <c r="G433" t="n">
        <v>10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13740-2021</t>
        </is>
      </c>
      <c r="B434" s="1" t="n">
        <v>44274</v>
      </c>
      <c r="C434" s="1" t="n">
        <v>45184</v>
      </c>
      <c r="D434" t="inlineStr">
        <is>
          <t>NORRBOTTENS LÄN</t>
        </is>
      </c>
      <c r="E434" t="inlineStr">
        <is>
          <t>BODEN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15491-2021</t>
        </is>
      </c>
      <c r="B435" s="1" t="n">
        <v>44274</v>
      </c>
      <c r="C435" s="1" t="n">
        <v>45184</v>
      </c>
      <c r="D435" t="inlineStr">
        <is>
          <t>NORRBOTTENS LÄN</t>
        </is>
      </c>
      <c r="E435" t="inlineStr">
        <is>
          <t>BODEN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15159-2021</t>
        </is>
      </c>
      <c r="B436" s="1" t="n">
        <v>44284</v>
      </c>
      <c r="C436" s="1" t="n">
        <v>45184</v>
      </c>
      <c r="D436" t="inlineStr">
        <is>
          <t>NORRBOTTENS LÄN</t>
        </is>
      </c>
      <c r="E436" t="inlineStr">
        <is>
          <t>BODEN</t>
        </is>
      </c>
      <c r="F436" t="inlineStr">
        <is>
          <t>Övriga statliga verk och myndigheter</t>
        </is>
      </c>
      <c r="G436" t="n">
        <v>12.5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15885-2021</t>
        </is>
      </c>
      <c r="B437" s="1" t="n">
        <v>44286</v>
      </c>
      <c r="C437" s="1" t="n">
        <v>45184</v>
      </c>
      <c r="D437" t="inlineStr">
        <is>
          <t>NORRBOTTENS LÄN</t>
        </is>
      </c>
      <c r="E437" t="inlineStr">
        <is>
          <t>BODEN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15884-2021</t>
        </is>
      </c>
      <c r="B438" s="1" t="n">
        <v>44286</v>
      </c>
      <c r="C438" s="1" t="n">
        <v>45184</v>
      </c>
      <c r="D438" t="inlineStr">
        <is>
          <t>NORRBOTTENS LÄN</t>
        </is>
      </c>
      <c r="E438" t="inlineStr">
        <is>
          <t>BODEN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15880-2021</t>
        </is>
      </c>
      <c r="B439" s="1" t="n">
        <v>44286</v>
      </c>
      <c r="C439" s="1" t="n">
        <v>45184</v>
      </c>
      <c r="D439" t="inlineStr">
        <is>
          <t>NORRBOTTENS LÄN</t>
        </is>
      </c>
      <c r="E439" t="inlineStr">
        <is>
          <t>BODEN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16213-2021</t>
        </is>
      </c>
      <c r="B440" s="1" t="n">
        <v>44292</v>
      </c>
      <c r="C440" s="1" t="n">
        <v>45184</v>
      </c>
      <c r="D440" t="inlineStr">
        <is>
          <t>NORRBOTTENS LÄN</t>
        </is>
      </c>
      <c r="E440" t="inlineStr">
        <is>
          <t>BODEN</t>
        </is>
      </c>
      <c r="G440" t="n">
        <v>21.2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16554-2021</t>
        </is>
      </c>
      <c r="B441" s="1" t="n">
        <v>44293</v>
      </c>
      <c r="C441" s="1" t="n">
        <v>45184</v>
      </c>
      <c r="D441" t="inlineStr">
        <is>
          <t>NORRBOTTENS LÄN</t>
        </is>
      </c>
      <c r="E441" t="inlineStr">
        <is>
          <t>BODEN</t>
        </is>
      </c>
      <c r="F441" t="inlineStr">
        <is>
          <t>Övriga statliga verk och myndigheter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17313-2021</t>
        </is>
      </c>
      <c r="B442" s="1" t="n">
        <v>44298</v>
      </c>
      <c r="C442" s="1" t="n">
        <v>45184</v>
      </c>
      <c r="D442" t="inlineStr">
        <is>
          <t>NORRBOTTENS LÄN</t>
        </is>
      </c>
      <c r="E442" t="inlineStr">
        <is>
          <t>BODEN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17597-2021</t>
        </is>
      </c>
      <c r="B443" s="1" t="n">
        <v>44299</v>
      </c>
      <c r="C443" s="1" t="n">
        <v>45184</v>
      </c>
      <c r="D443" t="inlineStr">
        <is>
          <t>NORRBOTTENS LÄN</t>
        </is>
      </c>
      <c r="E443" t="inlineStr">
        <is>
          <t>BODEN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20752-2021</t>
        </is>
      </c>
      <c r="B444" s="1" t="n">
        <v>44313</v>
      </c>
      <c r="C444" s="1" t="n">
        <v>45184</v>
      </c>
      <c r="D444" t="inlineStr">
        <is>
          <t>NORRBOTTENS LÄN</t>
        </is>
      </c>
      <c r="E444" t="inlineStr">
        <is>
          <t>BODEN</t>
        </is>
      </c>
      <c r="G444" t="n">
        <v>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20753-2021</t>
        </is>
      </c>
      <c r="B445" s="1" t="n">
        <v>44313</v>
      </c>
      <c r="C445" s="1" t="n">
        <v>45184</v>
      </c>
      <c r="D445" t="inlineStr">
        <is>
          <t>NORRBOTTENS LÄN</t>
        </is>
      </c>
      <c r="E445" t="inlineStr">
        <is>
          <t>BODEN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20754-2021</t>
        </is>
      </c>
      <c r="B446" s="1" t="n">
        <v>44313</v>
      </c>
      <c r="C446" s="1" t="n">
        <v>45184</v>
      </c>
      <c r="D446" t="inlineStr">
        <is>
          <t>NORRBOTTENS LÄN</t>
        </is>
      </c>
      <c r="E446" t="inlineStr">
        <is>
          <t>BODEN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20738-2021</t>
        </is>
      </c>
      <c r="B447" s="1" t="n">
        <v>44313</v>
      </c>
      <c r="C447" s="1" t="n">
        <v>45184</v>
      </c>
      <c r="D447" t="inlineStr">
        <is>
          <t>NORRBOTTENS LÄN</t>
        </is>
      </c>
      <c r="E447" t="inlineStr">
        <is>
          <t>BODEN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20756-2021</t>
        </is>
      </c>
      <c r="B448" s="1" t="n">
        <v>44313</v>
      </c>
      <c r="C448" s="1" t="n">
        <v>45184</v>
      </c>
      <c r="D448" t="inlineStr">
        <is>
          <t>NORRBOTTENS LÄN</t>
        </is>
      </c>
      <c r="E448" t="inlineStr">
        <is>
          <t>BODEN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21861-2021</t>
        </is>
      </c>
      <c r="B449" s="1" t="n">
        <v>44322</v>
      </c>
      <c r="C449" s="1" t="n">
        <v>45184</v>
      </c>
      <c r="D449" t="inlineStr">
        <is>
          <t>NORRBOTTENS LÄN</t>
        </is>
      </c>
      <c r="E449" t="inlineStr">
        <is>
          <t>BODEN</t>
        </is>
      </c>
      <c r="G449" t="n">
        <v>34.6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23131-2021</t>
        </is>
      </c>
      <c r="B450" s="1" t="n">
        <v>44330</v>
      </c>
      <c r="C450" s="1" t="n">
        <v>45184</v>
      </c>
      <c r="D450" t="inlineStr">
        <is>
          <t>NORRBOTTENS LÄN</t>
        </is>
      </c>
      <c r="E450" t="inlineStr">
        <is>
          <t>BODEN</t>
        </is>
      </c>
      <c r="G450" t="n">
        <v>15.8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23454-2021</t>
        </is>
      </c>
      <c r="B451" s="1" t="n">
        <v>44333</v>
      </c>
      <c r="C451" s="1" t="n">
        <v>45184</v>
      </c>
      <c r="D451" t="inlineStr">
        <is>
          <t>NORRBOTTENS LÄN</t>
        </is>
      </c>
      <c r="E451" t="inlineStr">
        <is>
          <t>BODEN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27248-2021</t>
        </is>
      </c>
      <c r="B452" s="1" t="n">
        <v>44350</v>
      </c>
      <c r="C452" s="1" t="n">
        <v>45184</v>
      </c>
      <c r="D452" t="inlineStr">
        <is>
          <t>NORRBOTTENS LÄN</t>
        </is>
      </c>
      <c r="E452" t="inlineStr">
        <is>
          <t>BODEN</t>
        </is>
      </c>
      <c r="G452" t="n">
        <v>10.9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27136-2021</t>
        </is>
      </c>
      <c r="B453" s="1" t="n">
        <v>44350</v>
      </c>
      <c r="C453" s="1" t="n">
        <v>45184</v>
      </c>
      <c r="D453" t="inlineStr">
        <is>
          <t>NORRBOTTENS LÄN</t>
        </is>
      </c>
      <c r="E453" t="inlineStr">
        <is>
          <t>BODEN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27241-2021</t>
        </is>
      </c>
      <c r="B454" s="1" t="n">
        <v>44350</v>
      </c>
      <c r="C454" s="1" t="n">
        <v>45184</v>
      </c>
      <c r="D454" t="inlineStr">
        <is>
          <t>NORRBOTTENS LÄN</t>
        </is>
      </c>
      <c r="E454" t="inlineStr">
        <is>
          <t>BODEN</t>
        </is>
      </c>
      <c r="G454" t="n">
        <v>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28370-2021</t>
        </is>
      </c>
      <c r="B455" s="1" t="n">
        <v>44356</v>
      </c>
      <c r="C455" s="1" t="n">
        <v>45184</v>
      </c>
      <c r="D455" t="inlineStr">
        <is>
          <t>NORRBOTTENS LÄN</t>
        </is>
      </c>
      <c r="E455" t="inlineStr">
        <is>
          <t>BODEN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28367-2021</t>
        </is>
      </c>
      <c r="B456" s="1" t="n">
        <v>44356</v>
      </c>
      <c r="C456" s="1" t="n">
        <v>45184</v>
      </c>
      <c r="D456" t="inlineStr">
        <is>
          <t>NORRBOTTENS LÄN</t>
        </is>
      </c>
      <c r="E456" t="inlineStr">
        <is>
          <t>BODEN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28378-2021</t>
        </is>
      </c>
      <c r="B457" s="1" t="n">
        <v>44356</v>
      </c>
      <c r="C457" s="1" t="n">
        <v>45184</v>
      </c>
      <c r="D457" t="inlineStr">
        <is>
          <t>NORRBOTTENS LÄN</t>
        </is>
      </c>
      <c r="E457" t="inlineStr">
        <is>
          <t>BODEN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28933-2021</t>
        </is>
      </c>
      <c r="B458" s="1" t="n">
        <v>44358</v>
      </c>
      <c r="C458" s="1" t="n">
        <v>45184</v>
      </c>
      <c r="D458" t="inlineStr">
        <is>
          <t>NORRBOTTENS LÄN</t>
        </is>
      </c>
      <c r="E458" t="inlineStr">
        <is>
          <t>BODEN</t>
        </is>
      </c>
      <c r="F458" t="inlineStr">
        <is>
          <t>Sveaskog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29107-2021</t>
        </is>
      </c>
      <c r="B459" s="1" t="n">
        <v>44358</v>
      </c>
      <c r="C459" s="1" t="n">
        <v>45184</v>
      </c>
      <c r="D459" t="inlineStr">
        <is>
          <t>NORRBOTTENS LÄN</t>
        </is>
      </c>
      <c r="E459" t="inlineStr">
        <is>
          <t>BODEN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31513-2021</t>
        </is>
      </c>
      <c r="B460" s="1" t="n">
        <v>44369</v>
      </c>
      <c r="C460" s="1" t="n">
        <v>45184</v>
      </c>
      <c r="D460" t="inlineStr">
        <is>
          <t>NORRBOTTENS LÄN</t>
        </is>
      </c>
      <c r="E460" t="inlineStr">
        <is>
          <t>BODEN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32511-2021</t>
        </is>
      </c>
      <c r="B461" s="1" t="n">
        <v>44374</v>
      </c>
      <c r="C461" s="1" t="n">
        <v>45184</v>
      </c>
      <c r="D461" t="inlineStr">
        <is>
          <t>NORRBOTTENS LÄN</t>
        </is>
      </c>
      <c r="E461" t="inlineStr">
        <is>
          <t>BODEN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34021-2021</t>
        </is>
      </c>
      <c r="B462" s="1" t="n">
        <v>44378</v>
      </c>
      <c r="C462" s="1" t="n">
        <v>45184</v>
      </c>
      <c r="D462" t="inlineStr">
        <is>
          <t>NORRBOTTENS LÄN</t>
        </is>
      </c>
      <c r="E462" t="inlineStr">
        <is>
          <t>BODEN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33908-2021</t>
        </is>
      </c>
      <c r="B463" s="1" t="n">
        <v>44378</v>
      </c>
      <c r="C463" s="1" t="n">
        <v>45184</v>
      </c>
      <c r="D463" t="inlineStr">
        <is>
          <t>NORRBOTTENS LÄN</t>
        </is>
      </c>
      <c r="E463" t="inlineStr">
        <is>
          <t>BODEN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33903-2021</t>
        </is>
      </c>
      <c r="B464" s="1" t="n">
        <v>44378</v>
      </c>
      <c r="C464" s="1" t="n">
        <v>45184</v>
      </c>
      <c r="D464" t="inlineStr">
        <is>
          <t>NORRBOTTENS LÄN</t>
        </is>
      </c>
      <c r="E464" t="inlineStr">
        <is>
          <t>BODEN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35843-2021</t>
        </is>
      </c>
      <c r="B465" s="1" t="n">
        <v>44386</v>
      </c>
      <c r="C465" s="1" t="n">
        <v>45184</v>
      </c>
      <c r="D465" t="inlineStr">
        <is>
          <t>NORRBOTTENS LÄN</t>
        </is>
      </c>
      <c r="E465" t="inlineStr">
        <is>
          <t>BODEN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36517-2021</t>
        </is>
      </c>
      <c r="B466" s="1" t="n">
        <v>44391</v>
      </c>
      <c r="C466" s="1" t="n">
        <v>45184</v>
      </c>
      <c r="D466" t="inlineStr">
        <is>
          <t>NORRBOTTENS LÄN</t>
        </is>
      </c>
      <c r="E466" t="inlineStr">
        <is>
          <t>BODEN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36463-2021</t>
        </is>
      </c>
      <c r="B467" s="1" t="n">
        <v>44391</v>
      </c>
      <c r="C467" s="1" t="n">
        <v>45184</v>
      </c>
      <c r="D467" t="inlineStr">
        <is>
          <t>NORRBOTTENS LÄN</t>
        </is>
      </c>
      <c r="E467" t="inlineStr">
        <is>
          <t>BODEN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36138-2021</t>
        </is>
      </c>
      <c r="B468" s="1" t="n">
        <v>44392</v>
      </c>
      <c r="C468" s="1" t="n">
        <v>45184</v>
      </c>
      <c r="D468" t="inlineStr">
        <is>
          <t>NORRBOTTENS LÄN</t>
        </is>
      </c>
      <c r="E468" t="inlineStr">
        <is>
          <t>BODEN</t>
        </is>
      </c>
      <c r="G468" t="n">
        <v>18.5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39291-2021</t>
        </is>
      </c>
      <c r="B469" s="1" t="n">
        <v>44413</v>
      </c>
      <c r="C469" s="1" t="n">
        <v>45184</v>
      </c>
      <c r="D469" t="inlineStr">
        <is>
          <t>NORRBOTTENS LÄN</t>
        </is>
      </c>
      <c r="E469" t="inlineStr">
        <is>
          <t>BODEN</t>
        </is>
      </c>
      <c r="F469" t="inlineStr">
        <is>
          <t>Sveaskog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39711-2021</t>
        </is>
      </c>
      <c r="B470" s="1" t="n">
        <v>44414</v>
      </c>
      <c r="C470" s="1" t="n">
        <v>45184</v>
      </c>
      <c r="D470" t="inlineStr">
        <is>
          <t>NORRBOTTENS LÄN</t>
        </is>
      </c>
      <c r="E470" t="inlineStr">
        <is>
          <t>BODEN</t>
        </is>
      </c>
      <c r="G470" t="n">
        <v>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39740-2021</t>
        </is>
      </c>
      <c r="B471" s="1" t="n">
        <v>44414</v>
      </c>
      <c r="C471" s="1" t="n">
        <v>45184</v>
      </c>
      <c r="D471" t="inlineStr">
        <is>
          <t>NORRBOTTENS LÄN</t>
        </is>
      </c>
      <c r="E471" t="inlineStr">
        <is>
          <t>BODEN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39695-2021</t>
        </is>
      </c>
      <c r="B472" s="1" t="n">
        <v>44414</v>
      </c>
      <c r="C472" s="1" t="n">
        <v>45184</v>
      </c>
      <c r="D472" t="inlineStr">
        <is>
          <t>NORRBOTTENS LÄN</t>
        </is>
      </c>
      <c r="E472" t="inlineStr">
        <is>
          <t>BODEN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39673-2021</t>
        </is>
      </c>
      <c r="B473" s="1" t="n">
        <v>44414</v>
      </c>
      <c r="C473" s="1" t="n">
        <v>45184</v>
      </c>
      <c r="D473" t="inlineStr">
        <is>
          <t>NORRBOTTENS LÄN</t>
        </is>
      </c>
      <c r="E473" t="inlineStr">
        <is>
          <t>BODEN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39701-2021</t>
        </is>
      </c>
      <c r="B474" s="1" t="n">
        <v>44414</v>
      </c>
      <c r="C474" s="1" t="n">
        <v>45184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39689-2021</t>
        </is>
      </c>
      <c r="B475" s="1" t="n">
        <v>44414</v>
      </c>
      <c r="C475" s="1" t="n">
        <v>45184</v>
      </c>
      <c r="D475" t="inlineStr">
        <is>
          <t>NORRBOTTENS LÄN</t>
        </is>
      </c>
      <c r="E475" t="inlineStr">
        <is>
          <t>BODEN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39833-2021</t>
        </is>
      </c>
      <c r="B476" s="1" t="n">
        <v>44414</v>
      </c>
      <c r="C476" s="1" t="n">
        <v>45184</v>
      </c>
      <c r="D476" t="inlineStr">
        <is>
          <t>NORRBOTTENS LÄN</t>
        </is>
      </c>
      <c r="E476" t="inlineStr">
        <is>
          <t>BODEN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39750-2021</t>
        </is>
      </c>
      <c r="B477" s="1" t="n">
        <v>44417</v>
      </c>
      <c r="C477" s="1" t="n">
        <v>45184</v>
      </c>
      <c r="D477" t="inlineStr">
        <is>
          <t>NORRBOTTENS LÄN</t>
        </is>
      </c>
      <c r="E477" t="inlineStr">
        <is>
          <t>BODEN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41180-2021</t>
        </is>
      </c>
      <c r="B478" s="1" t="n">
        <v>44423</v>
      </c>
      <c r="C478" s="1" t="n">
        <v>45184</v>
      </c>
      <c r="D478" t="inlineStr">
        <is>
          <t>NORRBOTTENS LÄN</t>
        </is>
      </c>
      <c r="E478" t="inlineStr">
        <is>
          <t>BODEN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41943-2021</t>
        </is>
      </c>
      <c r="B479" s="1" t="n">
        <v>44426</v>
      </c>
      <c r="C479" s="1" t="n">
        <v>45184</v>
      </c>
      <c r="D479" t="inlineStr">
        <is>
          <t>NORRBOTTENS LÄN</t>
        </is>
      </c>
      <c r="E479" t="inlineStr">
        <is>
          <t>BODEN</t>
        </is>
      </c>
      <c r="F479" t="inlineStr">
        <is>
          <t>Sveaskog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45115-2021</t>
        </is>
      </c>
      <c r="B480" s="1" t="n">
        <v>44438</v>
      </c>
      <c r="C480" s="1" t="n">
        <v>45184</v>
      </c>
      <c r="D480" t="inlineStr">
        <is>
          <t>NORRBOTTENS LÄN</t>
        </is>
      </c>
      <c r="E480" t="inlineStr">
        <is>
          <t>BODEN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45002-2021</t>
        </is>
      </c>
      <c r="B481" s="1" t="n">
        <v>44438</v>
      </c>
      <c r="C481" s="1" t="n">
        <v>45184</v>
      </c>
      <c r="D481" t="inlineStr">
        <is>
          <t>NORRBOTTENS LÄN</t>
        </is>
      </c>
      <c r="E481" t="inlineStr">
        <is>
          <t>BODEN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45189-2021</t>
        </is>
      </c>
      <c r="B482" s="1" t="n">
        <v>44439</v>
      </c>
      <c r="C482" s="1" t="n">
        <v>45184</v>
      </c>
      <c r="D482" t="inlineStr">
        <is>
          <t>NORRBOTTENS LÄN</t>
        </is>
      </c>
      <c r="E482" t="inlineStr">
        <is>
          <t>BODEN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45185-2021</t>
        </is>
      </c>
      <c r="B483" s="1" t="n">
        <v>44439</v>
      </c>
      <c r="C483" s="1" t="n">
        <v>45184</v>
      </c>
      <c r="D483" t="inlineStr">
        <is>
          <t>NORRBOTTENS LÄN</t>
        </is>
      </c>
      <c r="E483" t="inlineStr">
        <is>
          <t>BODEN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46183-2021</t>
        </is>
      </c>
      <c r="B484" s="1" t="n">
        <v>44441</v>
      </c>
      <c r="C484" s="1" t="n">
        <v>45184</v>
      </c>
      <c r="D484" t="inlineStr">
        <is>
          <t>NORRBOTTENS LÄN</t>
        </is>
      </c>
      <c r="E484" t="inlineStr">
        <is>
          <t>BODEN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46425-2021</t>
        </is>
      </c>
      <c r="B485" s="1" t="n">
        <v>44445</v>
      </c>
      <c r="C485" s="1" t="n">
        <v>45184</v>
      </c>
      <c r="D485" t="inlineStr">
        <is>
          <t>NORRBOTTENS LÄN</t>
        </is>
      </c>
      <c r="E485" t="inlineStr">
        <is>
          <t>BODEN</t>
        </is>
      </c>
      <c r="F485" t="inlineStr">
        <is>
          <t>Sveaskog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46541-2021</t>
        </is>
      </c>
      <c r="B486" s="1" t="n">
        <v>44445</v>
      </c>
      <c r="C486" s="1" t="n">
        <v>45184</v>
      </c>
      <c r="D486" t="inlineStr">
        <is>
          <t>NORRBOTTENS LÄN</t>
        </is>
      </c>
      <c r="E486" t="inlineStr">
        <is>
          <t>BODEN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46512-2021</t>
        </is>
      </c>
      <c r="B487" s="1" t="n">
        <v>44445</v>
      </c>
      <c r="C487" s="1" t="n">
        <v>45184</v>
      </c>
      <c r="D487" t="inlineStr">
        <is>
          <t>NORRBOTTENS LÄN</t>
        </is>
      </c>
      <c r="E487" t="inlineStr">
        <is>
          <t>BODEN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47434-2021</t>
        </is>
      </c>
      <c r="B488" s="1" t="n">
        <v>44447</v>
      </c>
      <c r="C488" s="1" t="n">
        <v>45184</v>
      </c>
      <c r="D488" t="inlineStr">
        <is>
          <t>NORRBOTTENS LÄN</t>
        </is>
      </c>
      <c r="E488" t="inlineStr">
        <is>
          <t>BODEN</t>
        </is>
      </c>
      <c r="F488" t="inlineStr">
        <is>
          <t>Sveaskog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51967-2021</t>
        </is>
      </c>
      <c r="B489" s="1" t="n">
        <v>44463</v>
      </c>
      <c r="C489" s="1" t="n">
        <v>45184</v>
      </c>
      <c r="D489" t="inlineStr">
        <is>
          <t>NORRBOTTENS LÄN</t>
        </is>
      </c>
      <c r="E489" t="inlineStr">
        <is>
          <t>BODEN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52353-2021</t>
        </is>
      </c>
      <c r="B490" s="1" t="n">
        <v>44464</v>
      </c>
      <c r="C490" s="1" t="n">
        <v>45184</v>
      </c>
      <c r="D490" t="inlineStr">
        <is>
          <t>NORRBOTTENS LÄN</t>
        </is>
      </c>
      <c r="E490" t="inlineStr">
        <is>
          <t>BODEN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52345-2021</t>
        </is>
      </c>
      <c r="B491" s="1" t="n">
        <v>44464</v>
      </c>
      <c r="C491" s="1" t="n">
        <v>45184</v>
      </c>
      <c r="D491" t="inlineStr">
        <is>
          <t>NORRBOTTENS LÄN</t>
        </is>
      </c>
      <c r="E491" t="inlineStr">
        <is>
          <t>BODEN</t>
        </is>
      </c>
      <c r="G491" t="n">
        <v>11.7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53005-2021</t>
        </is>
      </c>
      <c r="B492" s="1" t="n">
        <v>44467</v>
      </c>
      <c r="C492" s="1" t="n">
        <v>45184</v>
      </c>
      <c r="D492" t="inlineStr">
        <is>
          <t>NORRBOTTENS LÄN</t>
        </is>
      </c>
      <c r="E492" t="inlineStr">
        <is>
          <t>BODEN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53628-2021</t>
        </is>
      </c>
      <c r="B493" s="1" t="n">
        <v>44469</v>
      </c>
      <c r="C493" s="1" t="n">
        <v>45184</v>
      </c>
      <c r="D493" t="inlineStr">
        <is>
          <t>NORRBOTTENS LÄN</t>
        </is>
      </c>
      <c r="E493" t="inlineStr">
        <is>
          <t>BODEN</t>
        </is>
      </c>
      <c r="F493" t="inlineStr">
        <is>
          <t>Sveaskog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53633-2021</t>
        </is>
      </c>
      <c r="B494" s="1" t="n">
        <v>44469</v>
      </c>
      <c r="C494" s="1" t="n">
        <v>45184</v>
      </c>
      <c r="D494" t="inlineStr">
        <is>
          <t>NORRBOTTENS LÄN</t>
        </is>
      </c>
      <c r="E494" t="inlineStr">
        <is>
          <t>BODEN</t>
        </is>
      </c>
      <c r="F494" t="inlineStr">
        <is>
          <t>Sveaskog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53630-2021</t>
        </is>
      </c>
      <c r="B495" s="1" t="n">
        <v>44469</v>
      </c>
      <c r="C495" s="1" t="n">
        <v>45184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54818-2021</t>
        </is>
      </c>
      <c r="B496" s="1" t="n">
        <v>44473</v>
      </c>
      <c r="C496" s="1" t="n">
        <v>45184</v>
      </c>
      <c r="D496" t="inlineStr">
        <is>
          <t>NORRBOTTENS LÄN</t>
        </is>
      </c>
      <c r="E496" t="inlineStr">
        <is>
          <t>BODEN</t>
        </is>
      </c>
      <c r="F496" t="inlineStr">
        <is>
          <t>SCA</t>
        </is>
      </c>
      <c r="G496" t="n">
        <v>9.199999999999999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54881-2021</t>
        </is>
      </c>
      <c r="B497" s="1" t="n">
        <v>44474</v>
      </c>
      <c r="C497" s="1" t="n">
        <v>45184</v>
      </c>
      <c r="D497" t="inlineStr">
        <is>
          <t>NORRBOTTENS LÄN</t>
        </is>
      </c>
      <c r="E497" t="inlineStr">
        <is>
          <t>BODEN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54935-2021</t>
        </is>
      </c>
      <c r="B498" s="1" t="n">
        <v>44474</v>
      </c>
      <c r="C498" s="1" t="n">
        <v>45184</v>
      </c>
      <c r="D498" t="inlineStr">
        <is>
          <t>NORRBOTTENS LÄN</t>
        </is>
      </c>
      <c r="E498" t="inlineStr">
        <is>
          <t>BODEN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55024-2021</t>
        </is>
      </c>
      <c r="B499" s="1" t="n">
        <v>44474</v>
      </c>
      <c r="C499" s="1" t="n">
        <v>45184</v>
      </c>
      <c r="D499" t="inlineStr">
        <is>
          <t>NORRBOTTENS LÄN</t>
        </is>
      </c>
      <c r="E499" t="inlineStr">
        <is>
          <t>BODEN</t>
        </is>
      </c>
      <c r="F499" t="inlineStr">
        <is>
          <t>Sveaskog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55850-2021</t>
        </is>
      </c>
      <c r="B500" s="1" t="n">
        <v>44476</v>
      </c>
      <c r="C500" s="1" t="n">
        <v>45184</v>
      </c>
      <c r="D500" t="inlineStr">
        <is>
          <t>NORRBOTTENS LÄN</t>
        </is>
      </c>
      <c r="E500" t="inlineStr">
        <is>
          <t>BODEN</t>
        </is>
      </c>
      <c r="F500" t="inlineStr">
        <is>
          <t>Sveaskog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56111-2021</t>
        </is>
      </c>
      <c r="B501" s="1" t="n">
        <v>44477</v>
      </c>
      <c r="C501" s="1" t="n">
        <v>45184</v>
      </c>
      <c r="D501" t="inlineStr">
        <is>
          <t>NORRBOTTENS LÄN</t>
        </is>
      </c>
      <c r="E501" t="inlineStr">
        <is>
          <t>BODEN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56467-2021</t>
        </is>
      </c>
      <c r="B502" s="1" t="n">
        <v>44480</v>
      </c>
      <c r="C502" s="1" t="n">
        <v>45184</v>
      </c>
      <c r="D502" t="inlineStr">
        <is>
          <t>NORRBOTTENS LÄN</t>
        </is>
      </c>
      <c r="E502" t="inlineStr">
        <is>
          <t>BODEN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56485-2021</t>
        </is>
      </c>
      <c r="B503" s="1" t="n">
        <v>44480</v>
      </c>
      <c r="C503" s="1" t="n">
        <v>45184</v>
      </c>
      <c r="D503" t="inlineStr">
        <is>
          <t>NORRBOTTENS LÄN</t>
        </is>
      </c>
      <c r="E503" t="inlineStr">
        <is>
          <t>BODEN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57873-2021</t>
        </is>
      </c>
      <c r="B504" s="1" t="n">
        <v>44484</v>
      </c>
      <c r="C504" s="1" t="n">
        <v>45184</v>
      </c>
      <c r="D504" t="inlineStr">
        <is>
          <t>NORRBOTTENS LÄN</t>
        </is>
      </c>
      <c r="E504" t="inlineStr">
        <is>
          <t>BODEN</t>
        </is>
      </c>
      <c r="F504" t="inlineStr">
        <is>
          <t>SCA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57583-2021</t>
        </is>
      </c>
      <c r="B505" s="1" t="n">
        <v>44484</v>
      </c>
      <c r="C505" s="1" t="n">
        <v>45184</v>
      </c>
      <c r="D505" t="inlineStr">
        <is>
          <t>NORRBOTTENS LÄN</t>
        </is>
      </c>
      <c r="E505" t="inlineStr">
        <is>
          <t>BODEN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57604-2021</t>
        </is>
      </c>
      <c r="B506" s="1" t="n">
        <v>44484</v>
      </c>
      <c r="C506" s="1" t="n">
        <v>45184</v>
      </c>
      <c r="D506" t="inlineStr">
        <is>
          <t>NORRBOTTENS LÄN</t>
        </is>
      </c>
      <c r="E506" t="inlineStr">
        <is>
          <t>BODEN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58101-2021</t>
        </is>
      </c>
      <c r="B507" s="1" t="n">
        <v>44487</v>
      </c>
      <c r="C507" s="1" t="n">
        <v>45184</v>
      </c>
      <c r="D507" t="inlineStr">
        <is>
          <t>NORRBOTTENS LÄN</t>
        </is>
      </c>
      <c r="E507" t="inlineStr">
        <is>
          <t>BODEN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58036-2021</t>
        </is>
      </c>
      <c r="B508" s="1" t="n">
        <v>44487</v>
      </c>
      <c r="C508" s="1" t="n">
        <v>45184</v>
      </c>
      <c r="D508" t="inlineStr">
        <is>
          <t>NORRBOTTENS LÄN</t>
        </is>
      </c>
      <c r="E508" t="inlineStr">
        <is>
          <t>BODEN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58877-2021</t>
        </is>
      </c>
      <c r="B509" s="1" t="n">
        <v>44489</v>
      </c>
      <c r="C509" s="1" t="n">
        <v>45184</v>
      </c>
      <c r="D509" t="inlineStr">
        <is>
          <t>NORRBOTTENS LÄN</t>
        </is>
      </c>
      <c r="E509" t="inlineStr">
        <is>
          <t>BODEN</t>
        </is>
      </c>
      <c r="G509" t="n">
        <v>5.9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58902-2021</t>
        </is>
      </c>
      <c r="B510" s="1" t="n">
        <v>44489</v>
      </c>
      <c r="C510" s="1" t="n">
        <v>45184</v>
      </c>
      <c r="D510" t="inlineStr">
        <is>
          <t>NORRBOTTENS LÄN</t>
        </is>
      </c>
      <c r="E510" t="inlineStr">
        <is>
          <t>BODEN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58898-2021</t>
        </is>
      </c>
      <c r="B511" s="1" t="n">
        <v>44489</v>
      </c>
      <c r="C511" s="1" t="n">
        <v>45184</v>
      </c>
      <c r="D511" t="inlineStr">
        <is>
          <t>NORRBOTTENS LÄN</t>
        </is>
      </c>
      <c r="E511" t="inlineStr">
        <is>
          <t>BODEN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58977-2021</t>
        </is>
      </c>
      <c r="B512" s="1" t="n">
        <v>44489</v>
      </c>
      <c r="C512" s="1" t="n">
        <v>45184</v>
      </c>
      <c r="D512" t="inlineStr">
        <is>
          <t>NORRBOTTENS LÄN</t>
        </is>
      </c>
      <c r="E512" t="inlineStr">
        <is>
          <t>BODEN</t>
        </is>
      </c>
      <c r="F512" t="inlineStr">
        <is>
          <t>SCA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59331-2021</t>
        </is>
      </c>
      <c r="B513" s="1" t="n">
        <v>44490</v>
      </c>
      <c r="C513" s="1" t="n">
        <v>45184</v>
      </c>
      <c r="D513" t="inlineStr">
        <is>
          <t>NORRBOTTENS LÄN</t>
        </is>
      </c>
      <c r="E513" t="inlineStr">
        <is>
          <t>BODEN</t>
        </is>
      </c>
      <c r="F513" t="inlineStr">
        <is>
          <t>SCA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59540-2021</t>
        </is>
      </c>
      <c r="B514" s="1" t="n">
        <v>44491</v>
      </c>
      <c r="C514" s="1" t="n">
        <v>45184</v>
      </c>
      <c r="D514" t="inlineStr">
        <is>
          <t>NORRBOTTENS LÄN</t>
        </is>
      </c>
      <c r="E514" t="inlineStr">
        <is>
          <t>BODEN</t>
        </is>
      </c>
      <c r="G514" t="n">
        <v>8.1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61412-2021</t>
        </is>
      </c>
      <c r="B515" s="1" t="n">
        <v>44500</v>
      </c>
      <c r="C515" s="1" t="n">
        <v>45184</v>
      </c>
      <c r="D515" t="inlineStr">
        <is>
          <t>NORRBOTTENS LÄN</t>
        </is>
      </c>
      <c r="E515" t="inlineStr">
        <is>
          <t>BODEN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63854-2021</t>
        </is>
      </c>
      <c r="B516" s="1" t="n">
        <v>44505</v>
      </c>
      <c r="C516" s="1" t="n">
        <v>45184</v>
      </c>
      <c r="D516" t="inlineStr">
        <is>
          <t>NORRBOTTENS LÄN</t>
        </is>
      </c>
      <c r="E516" t="inlineStr">
        <is>
          <t>BODEN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63790-2021</t>
        </is>
      </c>
      <c r="B517" s="1" t="n">
        <v>44509</v>
      </c>
      <c r="C517" s="1" t="n">
        <v>45184</v>
      </c>
      <c r="D517" t="inlineStr">
        <is>
          <t>NORRBOTTENS LÄN</t>
        </is>
      </c>
      <c r="E517" t="inlineStr">
        <is>
          <t>BODEN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65225-2021</t>
        </is>
      </c>
      <c r="B518" s="1" t="n">
        <v>44515</v>
      </c>
      <c r="C518" s="1" t="n">
        <v>45184</v>
      </c>
      <c r="D518" t="inlineStr">
        <is>
          <t>NORRBOTTENS LÄN</t>
        </is>
      </c>
      <c r="E518" t="inlineStr">
        <is>
          <t>BODEN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67438-2021</t>
        </is>
      </c>
      <c r="B519" s="1" t="n">
        <v>44524</v>
      </c>
      <c r="C519" s="1" t="n">
        <v>45184</v>
      </c>
      <c r="D519" t="inlineStr">
        <is>
          <t>NORRBOTTENS LÄN</t>
        </is>
      </c>
      <c r="E519" t="inlineStr">
        <is>
          <t>BODEN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68591-2021</t>
        </is>
      </c>
      <c r="B520" s="1" t="n">
        <v>44529</v>
      </c>
      <c r="C520" s="1" t="n">
        <v>45184</v>
      </c>
      <c r="D520" t="inlineStr">
        <is>
          <t>NORRBOTTENS LÄN</t>
        </is>
      </c>
      <c r="E520" t="inlineStr">
        <is>
          <t>BODEN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68560-2021</t>
        </is>
      </c>
      <c r="B521" s="1" t="n">
        <v>44529</v>
      </c>
      <c r="C521" s="1" t="n">
        <v>45184</v>
      </c>
      <c r="D521" t="inlineStr">
        <is>
          <t>NORRBOTTENS LÄN</t>
        </is>
      </c>
      <c r="E521" t="inlineStr">
        <is>
          <t>BODEN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68569-2021</t>
        </is>
      </c>
      <c r="B522" s="1" t="n">
        <v>44529</v>
      </c>
      <c r="C522" s="1" t="n">
        <v>45184</v>
      </c>
      <c r="D522" t="inlineStr">
        <is>
          <t>NORRBOTTENS LÄN</t>
        </is>
      </c>
      <c r="E522" t="inlineStr">
        <is>
          <t>BODEN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68589-2021</t>
        </is>
      </c>
      <c r="B523" s="1" t="n">
        <v>44529</v>
      </c>
      <c r="C523" s="1" t="n">
        <v>45184</v>
      </c>
      <c r="D523" t="inlineStr">
        <is>
          <t>NORRBOTTENS LÄN</t>
        </is>
      </c>
      <c r="E523" t="inlineStr">
        <is>
          <t>BODEN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68611-2021</t>
        </is>
      </c>
      <c r="B524" s="1" t="n">
        <v>44529</v>
      </c>
      <c r="C524" s="1" t="n">
        <v>45184</v>
      </c>
      <c r="D524" t="inlineStr">
        <is>
          <t>NORRBOTTENS LÄN</t>
        </is>
      </c>
      <c r="E524" t="inlineStr">
        <is>
          <t>BODEN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68514-2021</t>
        </is>
      </c>
      <c r="B525" s="1" t="n">
        <v>44529</v>
      </c>
      <c r="C525" s="1" t="n">
        <v>45184</v>
      </c>
      <c r="D525" t="inlineStr">
        <is>
          <t>NORRBOTTENS LÄN</t>
        </is>
      </c>
      <c r="E525" t="inlineStr">
        <is>
          <t>BODEN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68565-2021</t>
        </is>
      </c>
      <c r="B526" s="1" t="n">
        <v>44529</v>
      </c>
      <c r="C526" s="1" t="n">
        <v>45184</v>
      </c>
      <c r="D526" t="inlineStr">
        <is>
          <t>NORRBOTTENS LÄN</t>
        </is>
      </c>
      <c r="E526" t="inlineStr">
        <is>
          <t>BODEN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68892-2021</t>
        </is>
      </c>
      <c r="B527" s="1" t="n">
        <v>44530</v>
      </c>
      <c r="C527" s="1" t="n">
        <v>45184</v>
      </c>
      <c r="D527" t="inlineStr">
        <is>
          <t>NORRBOTTENS LÄN</t>
        </is>
      </c>
      <c r="E527" t="inlineStr">
        <is>
          <t>BODEN</t>
        </is>
      </c>
      <c r="F527" t="inlineStr">
        <is>
          <t>Sveaskog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69124-2021</t>
        </is>
      </c>
      <c r="B528" s="1" t="n">
        <v>44530</v>
      </c>
      <c r="C528" s="1" t="n">
        <v>45184</v>
      </c>
      <c r="D528" t="inlineStr">
        <is>
          <t>NORRBOTTENS LÄN</t>
        </is>
      </c>
      <c r="E528" t="inlineStr">
        <is>
          <t>BODEN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69808-2021</t>
        </is>
      </c>
      <c r="B529" s="1" t="n">
        <v>44532</v>
      </c>
      <c r="C529" s="1" t="n">
        <v>45184</v>
      </c>
      <c r="D529" t="inlineStr">
        <is>
          <t>NORRBOTTENS LÄN</t>
        </is>
      </c>
      <c r="E529" t="inlineStr">
        <is>
          <t>BODEN</t>
        </is>
      </c>
      <c r="F529" t="inlineStr">
        <is>
          <t>Övriga Aktiebolag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73910-2021</t>
        </is>
      </c>
      <c r="B530" s="1" t="n">
        <v>44552</v>
      </c>
      <c r="C530" s="1" t="n">
        <v>45184</v>
      </c>
      <c r="D530" t="inlineStr">
        <is>
          <t>NORRBOTTENS LÄN</t>
        </is>
      </c>
      <c r="E530" t="inlineStr">
        <is>
          <t>BODEN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74264-2021</t>
        </is>
      </c>
      <c r="B531" s="1" t="n">
        <v>44558</v>
      </c>
      <c r="C531" s="1" t="n">
        <v>45184</v>
      </c>
      <c r="D531" t="inlineStr">
        <is>
          <t>NORRBOTTENS LÄN</t>
        </is>
      </c>
      <c r="E531" t="inlineStr">
        <is>
          <t>BODEN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452-2022</t>
        </is>
      </c>
      <c r="B532" s="1" t="n">
        <v>44565</v>
      </c>
      <c r="C532" s="1" t="n">
        <v>45184</v>
      </c>
      <c r="D532" t="inlineStr">
        <is>
          <t>NORRBOTTENS LÄN</t>
        </is>
      </c>
      <c r="E532" t="inlineStr">
        <is>
          <t>BODEN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467-2022</t>
        </is>
      </c>
      <c r="B533" s="1" t="n">
        <v>44565</v>
      </c>
      <c r="C533" s="1" t="n">
        <v>45184</v>
      </c>
      <c r="D533" t="inlineStr">
        <is>
          <t>NORRBOTTENS LÄN</t>
        </is>
      </c>
      <c r="E533" t="inlineStr">
        <is>
          <t>BODEN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446-2022</t>
        </is>
      </c>
      <c r="B534" s="1" t="n">
        <v>44565</v>
      </c>
      <c r="C534" s="1" t="n">
        <v>45184</v>
      </c>
      <c r="D534" t="inlineStr">
        <is>
          <t>NORRBOTTENS LÄN</t>
        </is>
      </c>
      <c r="E534" t="inlineStr">
        <is>
          <t>BODEN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706-2022</t>
        </is>
      </c>
      <c r="B535" s="1" t="n">
        <v>44566</v>
      </c>
      <c r="C535" s="1" t="n">
        <v>45184</v>
      </c>
      <c r="D535" t="inlineStr">
        <is>
          <t>NORRBOTTENS LÄN</t>
        </is>
      </c>
      <c r="E535" t="inlineStr">
        <is>
          <t>BODEN</t>
        </is>
      </c>
      <c r="G535" t="n">
        <v>12.4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714-2022</t>
        </is>
      </c>
      <c r="B536" s="1" t="n">
        <v>44566</v>
      </c>
      <c r="C536" s="1" t="n">
        <v>45184</v>
      </c>
      <c r="D536" t="inlineStr">
        <is>
          <t>NORRBOTTENS LÄN</t>
        </is>
      </c>
      <c r="E536" t="inlineStr">
        <is>
          <t>BODEN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710-2022</t>
        </is>
      </c>
      <c r="B537" s="1" t="n">
        <v>44566</v>
      </c>
      <c r="C537" s="1" t="n">
        <v>45184</v>
      </c>
      <c r="D537" t="inlineStr">
        <is>
          <t>NORRBOTTENS LÄN</t>
        </is>
      </c>
      <c r="E537" t="inlineStr">
        <is>
          <t>BODEN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711-2022</t>
        </is>
      </c>
      <c r="B538" s="1" t="n">
        <v>44566</v>
      </c>
      <c r="C538" s="1" t="n">
        <v>45184</v>
      </c>
      <c r="D538" t="inlineStr">
        <is>
          <t>NORRBOTTENS LÄN</t>
        </is>
      </c>
      <c r="E538" t="inlineStr">
        <is>
          <t>BODEN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708-2022</t>
        </is>
      </c>
      <c r="B539" s="1" t="n">
        <v>44566</v>
      </c>
      <c r="C539" s="1" t="n">
        <v>45184</v>
      </c>
      <c r="D539" t="inlineStr">
        <is>
          <t>NORRBOTTENS LÄN</t>
        </is>
      </c>
      <c r="E539" t="inlineStr">
        <is>
          <t>BODEN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718-2022</t>
        </is>
      </c>
      <c r="B540" s="1" t="n">
        <v>44568</v>
      </c>
      <c r="C540" s="1" t="n">
        <v>45184</v>
      </c>
      <c r="D540" t="inlineStr">
        <is>
          <t>NORRBOTTENS LÄN</t>
        </is>
      </c>
      <c r="E540" t="inlineStr">
        <is>
          <t>BODEN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1408-2022</t>
        </is>
      </c>
      <c r="B541" s="1" t="n">
        <v>44573</v>
      </c>
      <c r="C541" s="1" t="n">
        <v>45184</v>
      </c>
      <c r="D541" t="inlineStr">
        <is>
          <t>NORRBOTTENS LÄN</t>
        </is>
      </c>
      <c r="E541" t="inlineStr">
        <is>
          <t>BODEN</t>
        </is>
      </c>
      <c r="F541" t="inlineStr">
        <is>
          <t>Övriga statliga verk och myndigheter</t>
        </is>
      </c>
      <c r="G541" t="n">
        <v>21.5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1497-2022</t>
        </is>
      </c>
      <c r="B542" s="1" t="n">
        <v>44573</v>
      </c>
      <c r="C542" s="1" t="n">
        <v>45184</v>
      </c>
      <c r="D542" t="inlineStr">
        <is>
          <t>NORRBOTTENS LÄN</t>
        </is>
      </c>
      <c r="E542" t="inlineStr">
        <is>
          <t>BODEN</t>
        </is>
      </c>
      <c r="F542" t="inlineStr">
        <is>
          <t>Övriga statliga verk och myndigheter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1507-2022</t>
        </is>
      </c>
      <c r="B543" s="1" t="n">
        <v>44573</v>
      </c>
      <c r="C543" s="1" t="n">
        <v>45184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15.4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2100-2022</t>
        </is>
      </c>
      <c r="B544" s="1" t="n">
        <v>44577</v>
      </c>
      <c r="C544" s="1" t="n">
        <v>45184</v>
      </c>
      <c r="D544" t="inlineStr">
        <is>
          <t>NORRBOTTENS LÄN</t>
        </is>
      </c>
      <c r="E544" t="inlineStr">
        <is>
          <t>BODEN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3462-2022</t>
        </is>
      </c>
      <c r="B545" s="1" t="n">
        <v>44585</v>
      </c>
      <c r="C545" s="1" t="n">
        <v>45184</v>
      </c>
      <c r="D545" t="inlineStr">
        <is>
          <t>NORRBOTTENS LÄN</t>
        </is>
      </c>
      <c r="E545" t="inlineStr">
        <is>
          <t>BODEN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5291-2022</t>
        </is>
      </c>
      <c r="B546" s="1" t="n">
        <v>44593</v>
      </c>
      <c r="C546" s="1" t="n">
        <v>45184</v>
      </c>
      <c r="D546" t="inlineStr">
        <is>
          <t>NORRBOTTENS LÄN</t>
        </is>
      </c>
      <c r="E546" t="inlineStr">
        <is>
          <t>BODEN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5733-2022</t>
        </is>
      </c>
      <c r="B547" s="1" t="n">
        <v>44596</v>
      </c>
      <c r="C547" s="1" t="n">
        <v>45184</v>
      </c>
      <c r="D547" t="inlineStr">
        <is>
          <t>NORRBOTTENS LÄN</t>
        </is>
      </c>
      <c r="E547" t="inlineStr">
        <is>
          <t>BODEN</t>
        </is>
      </c>
      <c r="F547" t="inlineStr">
        <is>
          <t>Övriga statliga verk och myndigheter</t>
        </is>
      </c>
      <c r="G547" t="n">
        <v>7.3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8112-2022</t>
        </is>
      </c>
      <c r="B548" s="1" t="n">
        <v>44609</v>
      </c>
      <c r="C548" s="1" t="n">
        <v>45184</v>
      </c>
      <c r="D548" t="inlineStr">
        <is>
          <t>NORRBOTTENS LÄN</t>
        </is>
      </c>
      <c r="E548" t="inlineStr">
        <is>
          <t>BODEN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8123-2022</t>
        </is>
      </c>
      <c r="B549" s="1" t="n">
        <v>44609</v>
      </c>
      <c r="C549" s="1" t="n">
        <v>45184</v>
      </c>
      <c r="D549" t="inlineStr">
        <is>
          <t>NORRBOTTENS LÄN</t>
        </is>
      </c>
      <c r="E549" t="inlineStr">
        <is>
          <t>BODEN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8078-2022</t>
        </is>
      </c>
      <c r="B550" s="1" t="n">
        <v>44609</v>
      </c>
      <c r="C550" s="1" t="n">
        <v>45184</v>
      </c>
      <c r="D550" t="inlineStr">
        <is>
          <t>NORRBOTTENS LÄN</t>
        </is>
      </c>
      <c r="E550" t="inlineStr">
        <is>
          <t>BODEN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8120-2022</t>
        </is>
      </c>
      <c r="B551" s="1" t="n">
        <v>44609</v>
      </c>
      <c r="C551" s="1" t="n">
        <v>45184</v>
      </c>
      <c r="D551" t="inlineStr">
        <is>
          <t>NORRBOTTENS LÄN</t>
        </is>
      </c>
      <c r="E551" t="inlineStr">
        <is>
          <t>BODEN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8118-2022</t>
        </is>
      </c>
      <c r="B552" s="1" t="n">
        <v>44609</v>
      </c>
      <c r="C552" s="1" t="n">
        <v>45184</v>
      </c>
      <c r="D552" t="inlineStr">
        <is>
          <t>NORRBOTTENS LÄN</t>
        </is>
      </c>
      <c r="E552" t="inlineStr">
        <is>
          <t>BODEN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8125-2022</t>
        </is>
      </c>
      <c r="B553" s="1" t="n">
        <v>44609</v>
      </c>
      <c r="C553" s="1" t="n">
        <v>45184</v>
      </c>
      <c r="D553" t="inlineStr">
        <is>
          <t>NORRBOTTENS LÄN</t>
        </is>
      </c>
      <c r="E553" t="inlineStr">
        <is>
          <t>BODEN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8121-2022</t>
        </is>
      </c>
      <c r="B554" s="1" t="n">
        <v>44609</v>
      </c>
      <c r="C554" s="1" t="n">
        <v>45184</v>
      </c>
      <c r="D554" t="inlineStr">
        <is>
          <t>NORRBOTTENS LÄN</t>
        </is>
      </c>
      <c r="E554" t="inlineStr">
        <is>
          <t>BODEN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9530-2022</t>
        </is>
      </c>
      <c r="B555" s="1" t="n">
        <v>44617</v>
      </c>
      <c r="C555" s="1" t="n">
        <v>45184</v>
      </c>
      <c r="D555" t="inlineStr">
        <is>
          <t>NORRBOTTENS LÄN</t>
        </is>
      </c>
      <c r="E555" t="inlineStr">
        <is>
          <t>BODEN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9527-2022</t>
        </is>
      </c>
      <c r="B556" s="1" t="n">
        <v>44617</v>
      </c>
      <c r="C556" s="1" t="n">
        <v>45184</v>
      </c>
      <c r="D556" t="inlineStr">
        <is>
          <t>NORRBOTTENS LÄN</t>
        </is>
      </c>
      <c r="E556" t="inlineStr">
        <is>
          <t>BODEN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11086-2022</t>
        </is>
      </c>
      <c r="B557" s="1" t="n">
        <v>44628</v>
      </c>
      <c r="C557" s="1" t="n">
        <v>45184</v>
      </c>
      <c r="D557" t="inlineStr">
        <is>
          <t>NORRBOTTENS LÄN</t>
        </is>
      </c>
      <c r="E557" t="inlineStr">
        <is>
          <t>BODEN</t>
        </is>
      </c>
      <c r="G557" t="n">
        <v>16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11092-2022</t>
        </is>
      </c>
      <c r="B558" s="1" t="n">
        <v>44628</v>
      </c>
      <c r="C558" s="1" t="n">
        <v>45184</v>
      </c>
      <c r="D558" t="inlineStr">
        <is>
          <t>NORRBOTTENS LÄN</t>
        </is>
      </c>
      <c r="E558" t="inlineStr">
        <is>
          <t>BODEN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11935-2022</t>
        </is>
      </c>
      <c r="B559" s="1" t="n">
        <v>44635</v>
      </c>
      <c r="C559" s="1" t="n">
        <v>45184</v>
      </c>
      <c r="D559" t="inlineStr">
        <is>
          <t>NORRBOTTENS LÄN</t>
        </is>
      </c>
      <c r="E559" t="inlineStr">
        <is>
          <t>BODEN</t>
        </is>
      </c>
      <c r="F559" t="inlineStr">
        <is>
          <t>Kyrkan</t>
        </is>
      </c>
      <c r="G559" t="n">
        <v>16.5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12832-2022</t>
        </is>
      </c>
      <c r="B560" s="1" t="n">
        <v>44642</v>
      </c>
      <c r="C560" s="1" t="n">
        <v>45184</v>
      </c>
      <c r="D560" t="inlineStr">
        <is>
          <t>NORRBOTTENS LÄN</t>
        </is>
      </c>
      <c r="E560" t="inlineStr">
        <is>
          <t>BODEN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12893-2022</t>
        </is>
      </c>
      <c r="B561" s="1" t="n">
        <v>44642</v>
      </c>
      <c r="C561" s="1" t="n">
        <v>45184</v>
      </c>
      <c r="D561" t="inlineStr">
        <is>
          <t>NORRBOTTENS LÄN</t>
        </is>
      </c>
      <c r="E561" t="inlineStr">
        <is>
          <t>BODEN</t>
        </is>
      </c>
      <c r="F561" t="inlineStr">
        <is>
          <t>Övriga statliga verk och myndigheter</t>
        </is>
      </c>
      <c r="G561" t="n">
        <v>15.8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12902-2022</t>
        </is>
      </c>
      <c r="B562" s="1" t="n">
        <v>44642</v>
      </c>
      <c r="C562" s="1" t="n">
        <v>45184</v>
      </c>
      <c r="D562" t="inlineStr">
        <is>
          <t>NORRBOTTENS LÄN</t>
        </is>
      </c>
      <c r="E562" t="inlineStr">
        <is>
          <t>BODEN</t>
        </is>
      </c>
      <c r="F562" t="inlineStr">
        <is>
          <t>Övriga statliga verk och myndigheter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13568-2022</t>
        </is>
      </c>
      <c r="B563" s="1" t="n">
        <v>44648</v>
      </c>
      <c r="C563" s="1" t="n">
        <v>45184</v>
      </c>
      <c r="D563" t="inlineStr">
        <is>
          <t>NORRBOTTENS LÄN</t>
        </is>
      </c>
      <c r="E563" t="inlineStr">
        <is>
          <t>BODEN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13582-2022</t>
        </is>
      </c>
      <c r="B564" s="1" t="n">
        <v>44648</v>
      </c>
      <c r="C564" s="1" t="n">
        <v>45184</v>
      </c>
      <c r="D564" t="inlineStr">
        <is>
          <t>NORRBOTTENS LÄN</t>
        </is>
      </c>
      <c r="E564" t="inlineStr">
        <is>
          <t>BODEN</t>
        </is>
      </c>
      <c r="F564" t="inlineStr">
        <is>
          <t>Sveaskog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13592-2022</t>
        </is>
      </c>
      <c r="B565" s="1" t="n">
        <v>44648</v>
      </c>
      <c r="C565" s="1" t="n">
        <v>45184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13714-2022</t>
        </is>
      </c>
      <c r="B566" s="1" t="n">
        <v>44648</v>
      </c>
      <c r="C566" s="1" t="n">
        <v>45184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13556-2022</t>
        </is>
      </c>
      <c r="B567" s="1" t="n">
        <v>44648</v>
      </c>
      <c r="C567" s="1" t="n">
        <v>45184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13577-2022</t>
        </is>
      </c>
      <c r="B568" s="1" t="n">
        <v>44648</v>
      </c>
      <c r="C568" s="1" t="n">
        <v>45184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13535-2022</t>
        </is>
      </c>
      <c r="B569" s="1" t="n">
        <v>44648</v>
      </c>
      <c r="C569" s="1" t="n">
        <v>45184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13573-2022</t>
        </is>
      </c>
      <c r="B570" s="1" t="n">
        <v>44648</v>
      </c>
      <c r="C570" s="1" t="n">
        <v>45184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13663-2022</t>
        </is>
      </c>
      <c r="B571" s="1" t="n">
        <v>44648</v>
      </c>
      <c r="C571" s="1" t="n">
        <v>45184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13552-2022</t>
        </is>
      </c>
      <c r="B572" s="1" t="n">
        <v>44648</v>
      </c>
      <c r="C572" s="1" t="n">
        <v>45184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13659-2022</t>
        </is>
      </c>
      <c r="B573" s="1" t="n">
        <v>44648</v>
      </c>
      <c r="C573" s="1" t="n">
        <v>45184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13715-2022</t>
        </is>
      </c>
      <c r="B574" s="1" t="n">
        <v>44648</v>
      </c>
      <c r="C574" s="1" t="n">
        <v>45184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14307-2022</t>
        </is>
      </c>
      <c r="B575" s="1" t="n">
        <v>44651</v>
      </c>
      <c r="C575" s="1" t="n">
        <v>45184</v>
      </c>
      <c r="D575" t="inlineStr">
        <is>
          <t>NORRBOTTENS LÄN</t>
        </is>
      </c>
      <c r="E575" t="inlineStr">
        <is>
          <t>BODEN</t>
        </is>
      </c>
      <c r="F575" t="inlineStr">
        <is>
          <t>SCA</t>
        </is>
      </c>
      <c r="G575" t="n">
        <v>17.2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14545-2022</t>
        </is>
      </c>
      <c r="B576" s="1" t="n">
        <v>44657</v>
      </c>
      <c r="C576" s="1" t="n">
        <v>45184</v>
      </c>
      <c r="D576" t="inlineStr">
        <is>
          <t>NORRBOTTENS LÄN</t>
        </is>
      </c>
      <c r="E576" t="inlineStr">
        <is>
          <t>BODEN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14995-2022</t>
        </is>
      </c>
      <c r="B577" s="1" t="n">
        <v>44657</v>
      </c>
      <c r="C577" s="1" t="n">
        <v>45184</v>
      </c>
      <c r="D577" t="inlineStr">
        <is>
          <t>NORRBOTTENS LÄN</t>
        </is>
      </c>
      <c r="E577" t="inlineStr">
        <is>
          <t>BODEN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15017-2022</t>
        </is>
      </c>
      <c r="B578" s="1" t="n">
        <v>44657</v>
      </c>
      <c r="C578" s="1" t="n">
        <v>45184</v>
      </c>
      <c r="D578" t="inlineStr">
        <is>
          <t>NORRBOTTENS LÄN</t>
        </is>
      </c>
      <c r="E578" t="inlineStr">
        <is>
          <t>BODEN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15000-2022</t>
        </is>
      </c>
      <c r="B579" s="1" t="n">
        <v>44657</v>
      </c>
      <c r="C579" s="1" t="n">
        <v>45184</v>
      </c>
      <c r="D579" t="inlineStr">
        <is>
          <t>NORRBOTTENS LÄN</t>
        </is>
      </c>
      <c r="E579" t="inlineStr">
        <is>
          <t>BODEN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15807-2022</t>
        </is>
      </c>
      <c r="B580" s="1" t="n">
        <v>44663</v>
      </c>
      <c r="C580" s="1" t="n">
        <v>45184</v>
      </c>
      <c r="D580" t="inlineStr">
        <is>
          <t>NORRBOTTENS LÄN</t>
        </is>
      </c>
      <c r="E580" t="inlineStr">
        <is>
          <t>BODEN</t>
        </is>
      </c>
      <c r="F580" t="inlineStr">
        <is>
          <t>SCA</t>
        </is>
      </c>
      <c r="G580" t="n">
        <v>32.9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16478-2022</t>
        </is>
      </c>
      <c r="B581" s="1" t="n">
        <v>44671</v>
      </c>
      <c r="C581" s="1" t="n">
        <v>45184</v>
      </c>
      <c r="D581" t="inlineStr">
        <is>
          <t>NORRBOTTENS LÄN</t>
        </is>
      </c>
      <c r="E581" t="inlineStr">
        <is>
          <t>BODEN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16531-2022</t>
        </is>
      </c>
      <c r="B582" s="1" t="n">
        <v>44671</v>
      </c>
      <c r="C582" s="1" t="n">
        <v>45184</v>
      </c>
      <c r="D582" t="inlineStr">
        <is>
          <t>NORRBOTTENS LÄN</t>
        </is>
      </c>
      <c r="E582" t="inlineStr">
        <is>
          <t>BODEN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16530-2022</t>
        </is>
      </c>
      <c r="B583" s="1" t="n">
        <v>44671</v>
      </c>
      <c r="C583" s="1" t="n">
        <v>45184</v>
      </c>
      <c r="D583" t="inlineStr">
        <is>
          <t>NORRBOTTENS LÄN</t>
        </is>
      </c>
      <c r="E583" t="inlineStr">
        <is>
          <t>BODEN</t>
        </is>
      </c>
      <c r="G583" t="n">
        <v>8.9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16734-2022</t>
        </is>
      </c>
      <c r="B584" s="1" t="n">
        <v>44673</v>
      </c>
      <c r="C584" s="1" t="n">
        <v>45184</v>
      </c>
      <c r="D584" t="inlineStr">
        <is>
          <t>NORRBOTTENS LÄN</t>
        </is>
      </c>
      <c r="E584" t="inlineStr">
        <is>
          <t>BODEN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16741-2022</t>
        </is>
      </c>
      <c r="B585" s="1" t="n">
        <v>44673</v>
      </c>
      <c r="C585" s="1" t="n">
        <v>45184</v>
      </c>
      <c r="D585" t="inlineStr">
        <is>
          <t>NORRBOTTENS LÄN</t>
        </is>
      </c>
      <c r="E585" t="inlineStr">
        <is>
          <t>BODEN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17121-2022</t>
        </is>
      </c>
      <c r="B586" s="1" t="n">
        <v>44677</v>
      </c>
      <c r="C586" s="1" t="n">
        <v>45184</v>
      </c>
      <c r="D586" t="inlineStr">
        <is>
          <t>NORRBOTTENS LÄN</t>
        </is>
      </c>
      <c r="E586" t="inlineStr">
        <is>
          <t>BODEN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17292-2022</t>
        </is>
      </c>
      <c r="B587" s="1" t="n">
        <v>44678</v>
      </c>
      <c r="C587" s="1" t="n">
        <v>45184</v>
      </c>
      <c r="D587" t="inlineStr">
        <is>
          <t>NORRBOTTENS LÄN</t>
        </is>
      </c>
      <c r="E587" t="inlineStr">
        <is>
          <t>BODEN</t>
        </is>
      </c>
      <c r="F587" t="inlineStr">
        <is>
          <t>Kyrkan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17289-2022</t>
        </is>
      </c>
      <c r="B588" s="1" t="n">
        <v>44678</v>
      </c>
      <c r="C588" s="1" t="n">
        <v>45184</v>
      </c>
      <c r="D588" t="inlineStr">
        <is>
          <t>NORRBOTTENS LÄN</t>
        </is>
      </c>
      <c r="E588" t="inlineStr">
        <is>
          <t>BODEN</t>
        </is>
      </c>
      <c r="F588" t="inlineStr">
        <is>
          <t>Kyrkan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21421-2022</t>
        </is>
      </c>
      <c r="B589" s="1" t="n">
        <v>44706</v>
      </c>
      <c r="C589" s="1" t="n">
        <v>45184</v>
      </c>
      <c r="D589" t="inlineStr">
        <is>
          <t>NORRBOTTENS LÄN</t>
        </is>
      </c>
      <c r="E589" t="inlineStr">
        <is>
          <t>BODEN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22959-2022</t>
        </is>
      </c>
      <c r="B590" s="1" t="n">
        <v>44715</v>
      </c>
      <c r="C590" s="1" t="n">
        <v>45184</v>
      </c>
      <c r="D590" t="inlineStr">
        <is>
          <t>NORRBOTTENS LÄN</t>
        </is>
      </c>
      <c r="E590" t="inlineStr">
        <is>
          <t>BODEN</t>
        </is>
      </c>
      <c r="F590" t="inlineStr">
        <is>
          <t>SCA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23546-2022</t>
        </is>
      </c>
      <c r="B591" s="1" t="n">
        <v>44721</v>
      </c>
      <c r="C591" s="1" t="n">
        <v>45184</v>
      </c>
      <c r="D591" t="inlineStr">
        <is>
          <t>NORRBOTTENS LÄN</t>
        </is>
      </c>
      <c r="E591" t="inlineStr">
        <is>
          <t>BODEN</t>
        </is>
      </c>
      <c r="G591" t="n">
        <v>6.7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23871-2022</t>
        </is>
      </c>
      <c r="B592" s="1" t="n">
        <v>44722</v>
      </c>
      <c r="C592" s="1" t="n">
        <v>45184</v>
      </c>
      <c r="D592" t="inlineStr">
        <is>
          <t>NORRBOTTENS LÄN</t>
        </is>
      </c>
      <c r="E592" t="inlineStr">
        <is>
          <t>BODEN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24691-2022</t>
        </is>
      </c>
      <c r="B593" s="1" t="n">
        <v>44727</v>
      </c>
      <c r="C593" s="1" t="n">
        <v>45184</v>
      </c>
      <c r="D593" t="inlineStr">
        <is>
          <t>NORRBOTTENS LÄN</t>
        </is>
      </c>
      <c r="E593" t="inlineStr">
        <is>
          <t>BODEN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25070-2022</t>
        </is>
      </c>
      <c r="B594" s="1" t="n">
        <v>44729</v>
      </c>
      <c r="C594" s="1" t="n">
        <v>45184</v>
      </c>
      <c r="D594" t="inlineStr">
        <is>
          <t>NORRBOTTENS LÄN</t>
        </is>
      </c>
      <c r="E594" t="inlineStr">
        <is>
          <t>BODEN</t>
        </is>
      </c>
      <c r="G594" t="n">
        <v>19.5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26013-2022</t>
        </is>
      </c>
      <c r="B595" s="1" t="n">
        <v>44734</v>
      </c>
      <c r="C595" s="1" t="n">
        <v>45184</v>
      </c>
      <c r="D595" t="inlineStr">
        <is>
          <t>NORRBOTTENS LÄN</t>
        </is>
      </c>
      <c r="E595" t="inlineStr">
        <is>
          <t>BODEN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26359-2022</t>
        </is>
      </c>
      <c r="B596" s="1" t="n">
        <v>44735</v>
      </c>
      <c r="C596" s="1" t="n">
        <v>45184</v>
      </c>
      <c r="D596" t="inlineStr">
        <is>
          <t>NORRBOTTENS LÄN</t>
        </is>
      </c>
      <c r="E596" t="inlineStr">
        <is>
          <t>BODEN</t>
        </is>
      </c>
      <c r="F596" t="inlineStr">
        <is>
          <t>Sveaskog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26795-2022</t>
        </is>
      </c>
      <c r="B597" s="1" t="n">
        <v>44740</v>
      </c>
      <c r="C597" s="1" t="n">
        <v>45184</v>
      </c>
      <c r="D597" t="inlineStr">
        <is>
          <t>NORRBOTTENS LÄN</t>
        </is>
      </c>
      <c r="E597" t="inlineStr">
        <is>
          <t>BODEN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27041-2022</t>
        </is>
      </c>
      <c r="B598" s="1" t="n">
        <v>44741</v>
      </c>
      <c r="C598" s="1" t="n">
        <v>45184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6.4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27716-2022</t>
        </is>
      </c>
      <c r="B599" s="1" t="n">
        <v>44743</v>
      </c>
      <c r="C599" s="1" t="n">
        <v>45184</v>
      </c>
      <c r="D599" t="inlineStr">
        <is>
          <t>NORRBOTTENS LÄN</t>
        </is>
      </c>
      <c r="E599" t="inlineStr">
        <is>
          <t>BODEN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27894-2022</t>
        </is>
      </c>
      <c r="B600" s="1" t="n">
        <v>44743</v>
      </c>
      <c r="C600" s="1" t="n">
        <v>45184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28432-2022</t>
        </is>
      </c>
      <c r="B601" s="1" t="n">
        <v>44747</v>
      </c>
      <c r="C601" s="1" t="n">
        <v>45184</v>
      </c>
      <c r="D601" t="inlineStr">
        <is>
          <t>NORRBOTTENS LÄN</t>
        </is>
      </c>
      <c r="E601" t="inlineStr">
        <is>
          <t>BODEN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29119-2022</t>
        </is>
      </c>
      <c r="B602" s="1" t="n">
        <v>44749</v>
      </c>
      <c r="C602" s="1" t="n">
        <v>45184</v>
      </c>
      <c r="D602" t="inlineStr">
        <is>
          <t>NORRBOTTENS LÄN</t>
        </is>
      </c>
      <c r="E602" t="inlineStr">
        <is>
          <t>BODEN</t>
        </is>
      </c>
      <c r="G602" t="n">
        <v>10.4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29797-2022</t>
        </is>
      </c>
      <c r="B603" s="1" t="n">
        <v>44755</v>
      </c>
      <c r="C603" s="1" t="n">
        <v>45184</v>
      </c>
      <c r="D603" t="inlineStr">
        <is>
          <t>NORRBOTTENS LÄN</t>
        </is>
      </c>
      <c r="E603" t="inlineStr">
        <is>
          <t>BODEN</t>
        </is>
      </c>
      <c r="F603" t="inlineStr">
        <is>
          <t>Kyrkan</t>
        </is>
      </c>
      <c r="G603" t="n">
        <v>29.2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33399-2022</t>
        </is>
      </c>
      <c r="B604" s="1" t="n">
        <v>44788</v>
      </c>
      <c r="C604" s="1" t="n">
        <v>45184</v>
      </c>
      <c r="D604" t="inlineStr">
        <is>
          <t>NORRBOTTENS LÄN</t>
        </is>
      </c>
      <c r="E604" t="inlineStr">
        <is>
          <t>BODEN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33647-2022</t>
        </is>
      </c>
      <c r="B605" s="1" t="n">
        <v>44789</v>
      </c>
      <c r="C605" s="1" t="n">
        <v>45184</v>
      </c>
      <c r="D605" t="inlineStr">
        <is>
          <t>NORRBOTTENS LÄN</t>
        </is>
      </c>
      <c r="E605" t="inlineStr">
        <is>
          <t>BODEN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34760-2022</t>
        </is>
      </c>
      <c r="B606" s="1" t="n">
        <v>44795</v>
      </c>
      <c r="C606" s="1" t="n">
        <v>45184</v>
      </c>
      <c r="D606" t="inlineStr">
        <is>
          <t>NORRBOTTENS LÄN</t>
        </is>
      </c>
      <c r="E606" t="inlineStr">
        <is>
          <t>BODEN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34792-2022</t>
        </is>
      </c>
      <c r="B607" s="1" t="n">
        <v>44795</v>
      </c>
      <c r="C607" s="1" t="n">
        <v>45184</v>
      </c>
      <c r="D607" t="inlineStr">
        <is>
          <t>NORRBOTTENS LÄN</t>
        </is>
      </c>
      <c r="E607" t="inlineStr">
        <is>
          <t>BODEN</t>
        </is>
      </c>
      <c r="F607" t="inlineStr">
        <is>
          <t>SCA</t>
        </is>
      </c>
      <c r="G607" t="n">
        <v>6.7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34789-2022</t>
        </is>
      </c>
      <c r="B608" s="1" t="n">
        <v>44795</v>
      </c>
      <c r="C608" s="1" t="n">
        <v>45184</v>
      </c>
      <c r="D608" t="inlineStr">
        <is>
          <t>NORRBOTTENS LÄN</t>
        </is>
      </c>
      <c r="E608" t="inlineStr">
        <is>
          <t>BODEN</t>
        </is>
      </c>
      <c r="F608" t="inlineStr">
        <is>
          <t>SCA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35044-2022</t>
        </is>
      </c>
      <c r="B609" s="1" t="n">
        <v>44796</v>
      </c>
      <c r="C609" s="1" t="n">
        <v>45184</v>
      </c>
      <c r="D609" t="inlineStr">
        <is>
          <t>NORRBOTTENS LÄN</t>
        </is>
      </c>
      <c r="E609" t="inlineStr">
        <is>
          <t>BODEN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35037-2022</t>
        </is>
      </c>
      <c r="B610" s="1" t="n">
        <v>44796</v>
      </c>
      <c r="C610" s="1" t="n">
        <v>45184</v>
      </c>
      <c r="D610" t="inlineStr">
        <is>
          <t>NORRBOTTENS LÄN</t>
        </is>
      </c>
      <c r="E610" t="inlineStr">
        <is>
          <t>BODEN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35046-2022</t>
        </is>
      </c>
      <c r="B611" s="1" t="n">
        <v>44796</v>
      </c>
      <c r="C611" s="1" t="n">
        <v>45184</v>
      </c>
      <c r="D611" t="inlineStr">
        <is>
          <t>NORRBOTTENS LÄN</t>
        </is>
      </c>
      <c r="E611" t="inlineStr">
        <is>
          <t>BODEN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35041-2022</t>
        </is>
      </c>
      <c r="B612" s="1" t="n">
        <v>44796</v>
      </c>
      <c r="C612" s="1" t="n">
        <v>45184</v>
      </c>
      <c r="D612" t="inlineStr">
        <is>
          <t>NORRBOTTENS LÄN</t>
        </is>
      </c>
      <c r="E612" t="inlineStr">
        <is>
          <t>BODEN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35040-2022</t>
        </is>
      </c>
      <c r="B613" s="1" t="n">
        <v>44796</v>
      </c>
      <c r="C613" s="1" t="n">
        <v>45184</v>
      </c>
      <c r="D613" t="inlineStr">
        <is>
          <t>NORRBOTTENS LÄN</t>
        </is>
      </c>
      <c r="E613" t="inlineStr">
        <is>
          <t>BODEN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35237-2022</t>
        </is>
      </c>
      <c r="B614" s="1" t="n">
        <v>44797</v>
      </c>
      <c r="C614" s="1" t="n">
        <v>45184</v>
      </c>
      <c r="D614" t="inlineStr">
        <is>
          <t>NORRBOTTENS LÄN</t>
        </is>
      </c>
      <c r="E614" t="inlineStr">
        <is>
          <t>BODEN</t>
        </is>
      </c>
      <c r="F614" t="inlineStr">
        <is>
          <t>SCA</t>
        </is>
      </c>
      <c r="G614" t="n">
        <v>9.199999999999999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35468-2022</t>
        </is>
      </c>
      <c r="B615" s="1" t="n">
        <v>44798</v>
      </c>
      <c r="C615" s="1" t="n">
        <v>45184</v>
      </c>
      <c r="D615" t="inlineStr">
        <is>
          <t>NORRBOTTENS LÄN</t>
        </is>
      </c>
      <c r="E615" t="inlineStr">
        <is>
          <t>BODEN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35323-2022</t>
        </is>
      </c>
      <c r="B616" s="1" t="n">
        <v>44798</v>
      </c>
      <c r="C616" s="1" t="n">
        <v>45184</v>
      </c>
      <c r="D616" t="inlineStr">
        <is>
          <t>NORRBOTTENS LÄN</t>
        </is>
      </c>
      <c r="E616" t="inlineStr">
        <is>
          <t>BODEN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35755-2022</t>
        </is>
      </c>
      <c r="B617" s="1" t="n">
        <v>44799</v>
      </c>
      <c r="C617" s="1" t="n">
        <v>45184</v>
      </c>
      <c r="D617" t="inlineStr">
        <is>
          <t>NORRBOTTENS LÄN</t>
        </is>
      </c>
      <c r="E617" t="inlineStr">
        <is>
          <t>BODEN</t>
        </is>
      </c>
      <c r="F617" t="inlineStr">
        <is>
          <t>SCA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37594-2022</t>
        </is>
      </c>
      <c r="B618" s="1" t="n">
        <v>44809</v>
      </c>
      <c r="C618" s="1" t="n">
        <v>45184</v>
      </c>
      <c r="D618" t="inlineStr">
        <is>
          <t>NORRBOTTENS LÄN</t>
        </is>
      </c>
      <c r="E618" t="inlineStr">
        <is>
          <t>BODEN</t>
        </is>
      </c>
      <c r="F618" t="inlineStr">
        <is>
          <t>SCA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38219-2022</t>
        </is>
      </c>
      <c r="B619" s="1" t="n">
        <v>44812</v>
      </c>
      <c r="C619" s="1" t="n">
        <v>45184</v>
      </c>
      <c r="D619" t="inlineStr">
        <is>
          <t>NORRBOTTENS LÄN</t>
        </is>
      </c>
      <c r="E619" t="inlineStr">
        <is>
          <t>BODEN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38722-2022</t>
        </is>
      </c>
      <c r="B620" s="1" t="n">
        <v>44815</v>
      </c>
      <c r="C620" s="1" t="n">
        <v>45184</v>
      </c>
      <c r="D620" t="inlineStr">
        <is>
          <t>NORRBOTTENS LÄN</t>
        </is>
      </c>
      <c r="E620" t="inlineStr">
        <is>
          <t>BODEN</t>
        </is>
      </c>
      <c r="F620" t="inlineStr">
        <is>
          <t>Övriga statliga verk och myndigheter</t>
        </is>
      </c>
      <c r="G620" t="n">
        <v>8.5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40418-2022</t>
        </is>
      </c>
      <c r="B621" s="1" t="n">
        <v>44818</v>
      </c>
      <c r="C621" s="1" t="n">
        <v>45184</v>
      </c>
      <c r="D621" t="inlineStr">
        <is>
          <t>NORRBOTTENS LÄN</t>
        </is>
      </c>
      <c r="E621" t="inlineStr">
        <is>
          <t>BODEN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39973-2022</t>
        </is>
      </c>
      <c r="B622" s="1" t="n">
        <v>44820</v>
      </c>
      <c r="C622" s="1" t="n">
        <v>45184</v>
      </c>
      <c r="D622" t="inlineStr">
        <is>
          <t>NORRBOTTENS LÄN</t>
        </is>
      </c>
      <c r="E622" t="inlineStr">
        <is>
          <t>BODEN</t>
        </is>
      </c>
      <c r="F622" t="inlineStr">
        <is>
          <t>Sveaskog</t>
        </is>
      </c>
      <c r="G622" t="n">
        <v>17.9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40624-2022</t>
        </is>
      </c>
      <c r="B623" s="1" t="n">
        <v>44823</v>
      </c>
      <c r="C623" s="1" t="n">
        <v>45184</v>
      </c>
      <c r="D623" t="inlineStr">
        <is>
          <t>NORRBOTTENS LÄN</t>
        </is>
      </c>
      <c r="E623" t="inlineStr">
        <is>
          <t>BODEN</t>
        </is>
      </c>
      <c r="F623" t="inlineStr">
        <is>
          <t>SCA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42233-2022</t>
        </is>
      </c>
      <c r="B624" s="1" t="n">
        <v>44830</v>
      </c>
      <c r="C624" s="1" t="n">
        <v>45184</v>
      </c>
      <c r="D624" t="inlineStr">
        <is>
          <t>NORRBOTTENS LÄN</t>
        </is>
      </c>
      <c r="E624" t="inlineStr">
        <is>
          <t>BODEN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42643-2022</t>
        </is>
      </c>
      <c r="B625" s="1" t="n">
        <v>44831</v>
      </c>
      <c r="C625" s="1" t="n">
        <v>45184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42641-2022</t>
        </is>
      </c>
      <c r="B626" s="1" t="n">
        <v>44831</v>
      </c>
      <c r="C626" s="1" t="n">
        <v>45184</v>
      </c>
      <c r="D626" t="inlineStr">
        <is>
          <t>NORRBOTTENS LÄN</t>
        </is>
      </c>
      <c r="E626" t="inlineStr">
        <is>
          <t>BODEN</t>
        </is>
      </c>
      <c r="F626" t="inlineStr">
        <is>
          <t>SCA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42984-2022</t>
        </is>
      </c>
      <c r="B627" s="1" t="n">
        <v>44832</v>
      </c>
      <c r="C627" s="1" t="n">
        <v>45184</v>
      </c>
      <c r="D627" t="inlineStr">
        <is>
          <t>NORRBOTTENS LÄN</t>
        </is>
      </c>
      <c r="E627" t="inlineStr">
        <is>
          <t>BODEN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42990-2022</t>
        </is>
      </c>
      <c r="B628" s="1" t="n">
        <v>44832</v>
      </c>
      <c r="C628" s="1" t="n">
        <v>45184</v>
      </c>
      <c r="D628" t="inlineStr">
        <is>
          <t>NORRBOTTENS LÄN</t>
        </is>
      </c>
      <c r="E628" t="inlineStr">
        <is>
          <t>BODEN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43007-2022</t>
        </is>
      </c>
      <c r="B629" s="1" t="n">
        <v>44833</v>
      </c>
      <c r="C629" s="1" t="n">
        <v>45184</v>
      </c>
      <c r="D629" t="inlineStr">
        <is>
          <t>NORRBOTTENS LÄN</t>
        </is>
      </c>
      <c r="E629" t="inlineStr">
        <is>
          <t>BODEN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42995-2022</t>
        </is>
      </c>
      <c r="B630" s="1" t="n">
        <v>44833</v>
      </c>
      <c r="C630" s="1" t="n">
        <v>45184</v>
      </c>
      <c r="D630" t="inlineStr">
        <is>
          <t>NORRBOTTENS LÄN</t>
        </is>
      </c>
      <c r="E630" t="inlineStr">
        <is>
          <t>BODEN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44051-2022</t>
        </is>
      </c>
      <c r="B631" s="1" t="n">
        <v>44838</v>
      </c>
      <c r="C631" s="1" t="n">
        <v>45184</v>
      </c>
      <c r="D631" t="inlineStr">
        <is>
          <t>NORRBOTTENS LÄN</t>
        </is>
      </c>
      <c r="E631" t="inlineStr">
        <is>
          <t>BODEN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44670-2022</t>
        </is>
      </c>
      <c r="B632" s="1" t="n">
        <v>44840</v>
      </c>
      <c r="C632" s="1" t="n">
        <v>45184</v>
      </c>
      <c r="D632" t="inlineStr">
        <is>
          <t>NORRBOTTENS LÄN</t>
        </is>
      </c>
      <c r="E632" t="inlineStr">
        <is>
          <t>BODEN</t>
        </is>
      </c>
      <c r="F632" t="inlineStr">
        <is>
          <t>Sveaskog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45164-2022</t>
        </is>
      </c>
      <c r="B633" s="1" t="n">
        <v>44844</v>
      </c>
      <c r="C633" s="1" t="n">
        <v>45184</v>
      </c>
      <c r="D633" t="inlineStr">
        <is>
          <t>NORRBOTTENS LÄN</t>
        </is>
      </c>
      <c r="E633" t="inlineStr">
        <is>
          <t>BODEN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45176-2022</t>
        </is>
      </c>
      <c r="B634" s="1" t="n">
        <v>44844</v>
      </c>
      <c r="C634" s="1" t="n">
        <v>45184</v>
      </c>
      <c r="D634" t="inlineStr">
        <is>
          <t>NORRBOTTENS LÄN</t>
        </is>
      </c>
      <c r="E634" t="inlineStr">
        <is>
          <t>BODEN</t>
        </is>
      </c>
      <c r="G634" t="n">
        <v>9.5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46564-2022</t>
        </is>
      </c>
      <c r="B635" s="1" t="n">
        <v>44847</v>
      </c>
      <c r="C635" s="1" t="n">
        <v>45184</v>
      </c>
      <c r="D635" t="inlineStr">
        <is>
          <t>NORRBOTTENS LÄN</t>
        </is>
      </c>
      <c r="E635" t="inlineStr">
        <is>
          <t>BODEN</t>
        </is>
      </c>
      <c r="G635" t="n">
        <v>28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46594-2022</t>
        </is>
      </c>
      <c r="B636" s="1" t="n">
        <v>44848</v>
      </c>
      <c r="C636" s="1" t="n">
        <v>45184</v>
      </c>
      <c r="D636" t="inlineStr">
        <is>
          <t>NORRBOTTENS LÄN</t>
        </is>
      </c>
      <c r="E636" t="inlineStr">
        <is>
          <t>BODEN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47277-2022</t>
        </is>
      </c>
      <c r="B637" s="1" t="n">
        <v>44852</v>
      </c>
      <c r="C637" s="1" t="n">
        <v>45184</v>
      </c>
      <c r="D637" t="inlineStr">
        <is>
          <t>NORRBOTTENS LÄN</t>
        </is>
      </c>
      <c r="E637" t="inlineStr">
        <is>
          <t>BODEN</t>
        </is>
      </c>
      <c r="F637" t="inlineStr">
        <is>
          <t>SCA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47498-2022</t>
        </is>
      </c>
      <c r="B638" s="1" t="n">
        <v>44853</v>
      </c>
      <c r="C638" s="1" t="n">
        <v>45184</v>
      </c>
      <c r="D638" t="inlineStr">
        <is>
          <t>NORRBOTTENS LÄN</t>
        </is>
      </c>
      <c r="E638" t="inlineStr">
        <is>
          <t>BODEN</t>
        </is>
      </c>
      <c r="F638" t="inlineStr">
        <is>
          <t>Kommuner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47584-2022</t>
        </is>
      </c>
      <c r="B639" s="1" t="n">
        <v>44853</v>
      </c>
      <c r="C639" s="1" t="n">
        <v>45184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5.6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47782-2022</t>
        </is>
      </c>
      <c r="B640" s="1" t="n">
        <v>44854</v>
      </c>
      <c r="C640" s="1" t="n">
        <v>45184</v>
      </c>
      <c r="D640" t="inlineStr">
        <is>
          <t>NORRBOTTENS LÄN</t>
        </is>
      </c>
      <c r="E640" t="inlineStr">
        <is>
          <t>BODEN</t>
        </is>
      </c>
      <c r="F640" t="inlineStr">
        <is>
          <t>SCA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48937-2022</t>
        </is>
      </c>
      <c r="B641" s="1" t="n">
        <v>44859</v>
      </c>
      <c r="C641" s="1" t="n">
        <v>45184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13.3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49761-2022</t>
        </is>
      </c>
      <c r="B642" s="1" t="n">
        <v>44862</v>
      </c>
      <c r="C642" s="1" t="n">
        <v>45184</v>
      </c>
      <c r="D642" t="inlineStr">
        <is>
          <t>NORRBOTTENS LÄN</t>
        </is>
      </c>
      <c r="E642" t="inlineStr">
        <is>
          <t>BODEN</t>
        </is>
      </c>
      <c r="F642" t="inlineStr">
        <is>
          <t>Sveaskog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50322-2022</t>
        </is>
      </c>
      <c r="B643" s="1" t="n">
        <v>44865</v>
      </c>
      <c r="C643" s="1" t="n">
        <v>45184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50752-2022</t>
        </is>
      </c>
      <c r="B644" s="1" t="n">
        <v>44867</v>
      </c>
      <c r="C644" s="1" t="n">
        <v>45184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52118-2022</t>
        </is>
      </c>
      <c r="B645" s="1" t="n">
        <v>44868</v>
      </c>
      <c r="C645" s="1" t="n">
        <v>45184</v>
      </c>
      <c r="D645" t="inlineStr">
        <is>
          <t>NORRBOTTENS LÄN</t>
        </is>
      </c>
      <c r="E645" t="inlineStr">
        <is>
          <t>BODEN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52369-2022</t>
        </is>
      </c>
      <c r="B646" s="1" t="n">
        <v>44874</v>
      </c>
      <c r="C646" s="1" t="n">
        <v>45184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5.5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52363-2022</t>
        </is>
      </c>
      <c r="B647" s="1" t="n">
        <v>44874</v>
      </c>
      <c r="C647" s="1" t="n">
        <v>45184</v>
      </c>
      <c r="D647" t="inlineStr">
        <is>
          <t>NORRBOTTENS LÄN</t>
        </is>
      </c>
      <c r="E647" t="inlineStr">
        <is>
          <t>BODEN</t>
        </is>
      </c>
      <c r="F647" t="inlineStr">
        <is>
          <t>Sveaskog</t>
        </is>
      </c>
      <c r="G647" t="n">
        <v>14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54240-2022</t>
        </is>
      </c>
      <c r="B648" s="1" t="n">
        <v>44881</v>
      </c>
      <c r="C648" s="1" t="n">
        <v>45184</v>
      </c>
      <c r="D648" t="inlineStr">
        <is>
          <t>NORRBOTTENS LÄN</t>
        </is>
      </c>
      <c r="E648" t="inlineStr">
        <is>
          <t>BODEN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54597-2022</t>
        </is>
      </c>
      <c r="B649" s="1" t="n">
        <v>44883</v>
      </c>
      <c r="C649" s="1" t="n">
        <v>45184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54590-2022</t>
        </is>
      </c>
      <c r="B650" s="1" t="n">
        <v>44883</v>
      </c>
      <c r="C650" s="1" t="n">
        <v>45184</v>
      </c>
      <c r="D650" t="inlineStr">
        <is>
          <t>NORRBOTTENS LÄN</t>
        </is>
      </c>
      <c r="E650" t="inlineStr">
        <is>
          <t>BODEN</t>
        </is>
      </c>
      <c r="F650" t="inlineStr">
        <is>
          <t>Sveaskog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54592-2022</t>
        </is>
      </c>
      <c r="B651" s="1" t="n">
        <v>44883</v>
      </c>
      <c r="C651" s="1" t="n">
        <v>45184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55539-2022</t>
        </is>
      </c>
      <c r="B652" s="1" t="n">
        <v>44887</v>
      </c>
      <c r="C652" s="1" t="n">
        <v>45184</v>
      </c>
      <c r="D652" t="inlineStr">
        <is>
          <t>NORRBOTTENS LÄN</t>
        </is>
      </c>
      <c r="E652" t="inlineStr">
        <is>
          <t>BODEN</t>
        </is>
      </c>
      <c r="F652" t="inlineStr">
        <is>
          <t>SCA</t>
        </is>
      </c>
      <c r="G652" t="n">
        <v>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55540-2022</t>
        </is>
      </c>
      <c r="B653" s="1" t="n">
        <v>44887</v>
      </c>
      <c r="C653" s="1" t="n">
        <v>45184</v>
      </c>
      <c r="D653" t="inlineStr">
        <is>
          <t>NORRBOTTENS LÄN</t>
        </is>
      </c>
      <c r="E653" t="inlineStr">
        <is>
          <t>BODEN</t>
        </is>
      </c>
      <c r="F653" t="inlineStr">
        <is>
          <t>SCA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56163-2022</t>
        </is>
      </c>
      <c r="B654" s="1" t="n">
        <v>44889</v>
      </c>
      <c r="C654" s="1" t="n">
        <v>45184</v>
      </c>
      <c r="D654" t="inlineStr">
        <is>
          <t>NORRBOTTENS LÄN</t>
        </is>
      </c>
      <c r="E654" t="inlineStr">
        <is>
          <t>BODEN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57739-2022</t>
        </is>
      </c>
      <c r="B655" s="1" t="n">
        <v>44897</v>
      </c>
      <c r="C655" s="1" t="n">
        <v>45184</v>
      </c>
      <c r="D655" t="inlineStr">
        <is>
          <t>NORRBOTTENS LÄN</t>
        </is>
      </c>
      <c r="E655" t="inlineStr">
        <is>
          <t>BODEN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57813-2022</t>
        </is>
      </c>
      <c r="B656" s="1" t="n">
        <v>44897</v>
      </c>
      <c r="C656" s="1" t="n">
        <v>45184</v>
      </c>
      <c r="D656" t="inlineStr">
        <is>
          <t>NORRBOTTENS LÄN</t>
        </is>
      </c>
      <c r="E656" t="inlineStr">
        <is>
          <t>BODEN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57897-2022</t>
        </is>
      </c>
      <c r="B657" s="1" t="n">
        <v>44900</v>
      </c>
      <c r="C657" s="1" t="n">
        <v>45184</v>
      </c>
      <c r="D657" t="inlineStr">
        <is>
          <t>NORRBOTTENS LÄN</t>
        </is>
      </c>
      <c r="E657" t="inlineStr">
        <is>
          <t>BODEN</t>
        </is>
      </c>
      <c r="F657" t="inlineStr">
        <is>
          <t>Sveaskog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58062-2022</t>
        </is>
      </c>
      <c r="B658" s="1" t="n">
        <v>44900</v>
      </c>
      <c r="C658" s="1" t="n">
        <v>45184</v>
      </c>
      <c r="D658" t="inlineStr">
        <is>
          <t>NORRBOTTENS LÄN</t>
        </is>
      </c>
      <c r="E658" t="inlineStr">
        <is>
          <t>BODEN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58373-2022</t>
        </is>
      </c>
      <c r="B659" s="1" t="n">
        <v>44901</v>
      </c>
      <c r="C659" s="1" t="n">
        <v>45184</v>
      </c>
      <c r="D659" t="inlineStr">
        <is>
          <t>NORRBOTTENS LÄN</t>
        </is>
      </c>
      <c r="E659" t="inlineStr">
        <is>
          <t>BODEN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59930-2022</t>
        </is>
      </c>
      <c r="B660" s="1" t="n">
        <v>44901</v>
      </c>
      <c r="C660" s="1" t="n">
        <v>45184</v>
      </c>
      <c r="D660" t="inlineStr">
        <is>
          <t>NORRBOTTENS LÄN</t>
        </is>
      </c>
      <c r="E660" t="inlineStr">
        <is>
          <t>BODEN</t>
        </is>
      </c>
      <c r="G660" t="n">
        <v>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59033-2022</t>
        </is>
      </c>
      <c r="B661" s="1" t="n">
        <v>44903</v>
      </c>
      <c r="C661" s="1" t="n">
        <v>45184</v>
      </c>
      <c r="D661" t="inlineStr">
        <is>
          <t>NORRBOTTENS LÄN</t>
        </is>
      </c>
      <c r="E661" t="inlineStr">
        <is>
          <t>BODEN</t>
        </is>
      </c>
      <c r="F661" t="inlineStr">
        <is>
          <t>SCA</t>
        </is>
      </c>
      <c r="G661" t="n">
        <v>17.2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59029-2022</t>
        </is>
      </c>
      <c r="B662" s="1" t="n">
        <v>44903</v>
      </c>
      <c r="C662" s="1" t="n">
        <v>45184</v>
      </c>
      <c r="D662" t="inlineStr">
        <is>
          <t>NORRBOTTENS LÄN</t>
        </is>
      </c>
      <c r="E662" t="inlineStr">
        <is>
          <t>BODEN</t>
        </is>
      </c>
      <c r="G662" t="n">
        <v>7.3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61086-2022</t>
        </is>
      </c>
      <c r="B663" s="1" t="n">
        <v>44908</v>
      </c>
      <c r="C663" s="1" t="n">
        <v>45184</v>
      </c>
      <c r="D663" t="inlineStr">
        <is>
          <t>NORRBOTTENS LÄN</t>
        </is>
      </c>
      <c r="E663" t="inlineStr">
        <is>
          <t>BODEN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61103-2022</t>
        </is>
      </c>
      <c r="B664" s="1" t="n">
        <v>44908</v>
      </c>
      <c r="C664" s="1" t="n">
        <v>45184</v>
      </c>
      <c r="D664" t="inlineStr">
        <is>
          <t>NORRBOTTENS LÄN</t>
        </is>
      </c>
      <c r="E664" t="inlineStr">
        <is>
          <t>BODEN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61107-2022</t>
        </is>
      </c>
      <c r="B665" s="1" t="n">
        <v>44908</v>
      </c>
      <c r="C665" s="1" t="n">
        <v>45184</v>
      </c>
      <c r="D665" t="inlineStr">
        <is>
          <t>NORRBOTTENS LÄN</t>
        </is>
      </c>
      <c r="E665" t="inlineStr">
        <is>
          <t>BODEN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61488-2022</t>
        </is>
      </c>
      <c r="B666" s="1" t="n">
        <v>44910</v>
      </c>
      <c r="C666" s="1" t="n">
        <v>45184</v>
      </c>
      <c r="D666" t="inlineStr">
        <is>
          <t>NORRBOTTENS LÄN</t>
        </is>
      </c>
      <c r="E666" t="inlineStr">
        <is>
          <t>BODEN</t>
        </is>
      </c>
      <c r="F666" t="inlineStr">
        <is>
          <t>Sveaskog</t>
        </is>
      </c>
      <c r="G666" t="n">
        <v>18.6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61725-2022</t>
        </is>
      </c>
      <c r="B667" s="1" t="n">
        <v>44911</v>
      </c>
      <c r="C667" s="1" t="n">
        <v>45184</v>
      </c>
      <c r="D667" t="inlineStr">
        <is>
          <t>NORRBOTTENS LÄN</t>
        </is>
      </c>
      <c r="E667" t="inlineStr">
        <is>
          <t>BODEN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61857-2022</t>
        </is>
      </c>
      <c r="B668" s="1" t="n">
        <v>44911</v>
      </c>
      <c r="C668" s="1" t="n">
        <v>45184</v>
      </c>
      <c r="D668" t="inlineStr">
        <is>
          <t>NORRBOTTENS LÄN</t>
        </is>
      </c>
      <c r="E668" t="inlineStr">
        <is>
          <t>BODEN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61708-2022</t>
        </is>
      </c>
      <c r="B669" s="1" t="n">
        <v>44911</v>
      </c>
      <c r="C669" s="1" t="n">
        <v>45184</v>
      </c>
      <c r="D669" t="inlineStr">
        <is>
          <t>NORRBOTTENS LÄN</t>
        </is>
      </c>
      <c r="E669" t="inlineStr">
        <is>
          <t>BODEN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61922-2022</t>
        </is>
      </c>
      <c r="B670" s="1" t="n">
        <v>44917</v>
      </c>
      <c r="C670" s="1" t="n">
        <v>45184</v>
      </c>
      <c r="D670" t="inlineStr">
        <is>
          <t>NORRBOTTENS LÄN</t>
        </is>
      </c>
      <c r="E670" t="inlineStr">
        <is>
          <t>BODEN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62487-2022</t>
        </is>
      </c>
      <c r="B671" s="1" t="n">
        <v>44924</v>
      </c>
      <c r="C671" s="1" t="n">
        <v>45184</v>
      </c>
      <c r="D671" t="inlineStr">
        <is>
          <t>NORRBOTTENS LÄN</t>
        </is>
      </c>
      <c r="E671" t="inlineStr">
        <is>
          <t>BODEN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665-2023</t>
        </is>
      </c>
      <c r="B672" s="1" t="n">
        <v>44925</v>
      </c>
      <c r="C672" s="1" t="n">
        <v>45184</v>
      </c>
      <c r="D672" t="inlineStr">
        <is>
          <t>NORRBOTTENS LÄN</t>
        </is>
      </c>
      <c r="E672" t="inlineStr">
        <is>
          <t>BODEN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877-2023</t>
        </is>
      </c>
      <c r="B673" s="1" t="n">
        <v>44931</v>
      </c>
      <c r="C673" s="1" t="n">
        <v>45184</v>
      </c>
      <c r="D673" t="inlineStr">
        <is>
          <t>NORRBOTTENS LÄN</t>
        </is>
      </c>
      <c r="E673" t="inlineStr">
        <is>
          <t>BODEN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1017-2023</t>
        </is>
      </c>
      <c r="B674" s="1" t="n">
        <v>44935</v>
      </c>
      <c r="C674" s="1" t="n">
        <v>45184</v>
      </c>
      <c r="D674" t="inlineStr">
        <is>
          <t>NORRBOTTENS LÄN</t>
        </is>
      </c>
      <c r="E674" t="inlineStr">
        <is>
          <t>BODEN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2528-2023</t>
        </is>
      </c>
      <c r="B675" s="1" t="n">
        <v>44943</v>
      </c>
      <c r="C675" s="1" t="n">
        <v>45184</v>
      </c>
      <c r="D675" t="inlineStr">
        <is>
          <t>NORRBOTTENS LÄN</t>
        </is>
      </c>
      <c r="E675" t="inlineStr">
        <is>
          <t>BODEN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3130-2023</t>
        </is>
      </c>
      <c r="B676" s="1" t="n">
        <v>44946</v>
      </c>
      <c r="C676" s="1" t="n">
        <v>45184</v>
      </c>
      <c r="D676" t="inlineStr">
        <is>
          <t>NORRBOTTENS LÄN</t>
        </is>
      </c>
      <c r="E676" t="inlineStr">
        <is>
          <t>BODEN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5259-2023</t>
        </is>
      </c>
      <c r="B677" s="1" t="n">
        <v>44956</v>
      </c>
      <c r="C677" s="1" t="n">
        <v>45184</v>
      </c>
      <c r="D677" t="inlineStr">
        <is>
          <t>NORRBOTTENS LÄN</t>
        </is>
      </c>
      <c r="E677" t="inlineStr">
        <is>
          <t>BODEN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6693-2023</t>
        </is>
      </c>
      <c r="B678" s="1" t="n">
        <v>44963</v>
      </c>
      <c r="C678" s="1" t="n">
        <v>45184</v>
      </c>
      <c r="D678" t="inlineStr">
        <is>
          <t>NORRBOTTENS LÄN</t>
        </is>
      </c>
      <c r="E678" t="inlineStr">
        <is>
          <t>BODEN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6238-2023</t>
        </is>
      </c>
      <c r="B679" s="1" t="n">
        <v>44964</v>
      </c>
      <c r="C679" s="1" t="n">
        <v>45184</v>
      </c>
      <c r="D679" t="inlineStr">
        <is>
          <t>NORRBOTTENS LÄN</t>
        </is>
      </c>
      <c r="E679" t="inlineStr">
        <is>
          <t>BODEN</t>
        </is>
      </c>
      <c r="F679" t="inlineStr">
        <is>
          <t>SCA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6765-2023</t>
        </is>
      </c>
      <c r="B680" s="1" t="n">
        <v>44966</v>
      </c>
      <c r="C680" s="1" t="n">
        <v>45184</v>
      </c>
      <c r="D680" t="inlineStr">
        <is>
          <t>NORRBOTTENS LÄN</t>
        </is>
      </c>
      <c r="E680" t="inlineStr">
        <is>
          <t>BODEN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7159-2023</t>
        </is>
      </c>
      <c r="B681" s="1" t="n">
        <v>44970</v>
      </c>
      <c r="C681" s="1" t="n">
        <v>45184</v>
      </c>
      <c r="D681" t="inlineStr">
        <is>
          <t>NORRBOTTENS LÄN</t>
        </is>
      </c>
      <c r="E681" t="inlineStr">
        <is>
          <t>BODEN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9969-2023</t>
        </is>
      </c>
      <c r="B682" s="1" t="n">
        <v>44979</v>
      </c>
      <c r="C682" s="1" t="n">
        <v>45184</v>
      </c>
      <c r="D682" t="inlineStr">
        <is>
          <t>NORRBOTTENS LÄN</t>
        </is>
      </c>
      <c r="E682" t="inlineStr">
        <is>
          <t>BODEN</t>
        </is>
      </c>
      <c r="F682" t="inlineStr">
        <is>
          <t>Övriga statliga verk och myndigheter</t>
        </is>
      </c>
      <c r="G682" t="n">
        <v>18.8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9480-2023</t>
        </is>
      </c>
      <c r="B683" s="1" t="n">
        <v>44981</v>
      </c>
      <c r="C683" s="1" t="n">
        <v>45184</v>
      </c>
      <c r="D683" t="inlineStr">
        <is>
          <t>NORRBOTTENS LÄN</t>
        </is>
      </c>
      <c r="E683" t="inlineStr">
        <is>
          <t>BODEN</t>
        </is>
      </c>
      <c r="G683" t="n">
        <v>8.4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9596-2023</t>
        </is>
      </c>
      <c r="B684" s="1" t="n">
        <v>44983</v>
      </c>
      <c r="C684" s="1" t="n">
        <v>45184</v>
      </c>
      <c r="D684" t="inlineStr">
        <is>
          <t>NORRBOTTENS LÄN</t>
        </is>
      </c>
      <c r="E684" t="inlineStr">
        <is>
          <t>BODEN</t>
        </is>
      </c>
      <c r="G684" t="n">
        <v>37.1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11984-2023</t>
        </is>
      </c>
      <c r="B685" s="1" t="n">
        <v>44994</v>
      </c>
      <c r="C685" s="1" t="n">
        <v>45184</v>
      </c>
      <c r="D685" t="inlineStr">
        <is>
          <t>NORRBOTTENS LÄN</t>
        </is>
      </c>
      <c r="E685" t="inlineStr">
        <is>
          <t>BODEN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11647-2023</t>
        </is>
      </c>
      <c r="B686" s="1" t="n">
        <v>44994</v>
      </c>
      <c r="C686" s="1" t="n">
        <v>45184</v>
      </c>
      <c r="D686" t="inlineStr">
        <is>
          <t>NORRBOTTENS LÄN</t>
        </is>
      </c>
      <c r="E686" t="inlineStr">
        <is>
          <t>BODEN</t>
        </is>
      </c>
      <c r="G686" t="n">
        <v>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11651-2023</t>
        </is>
      </c>
      <c r="B687" s="1" t="n">
        <v>44994</v>
      </c>
      <c r="C687" s="1" t="n">
        <v>45184</v>
      </c>
      <c r="D687" t="inlineStr">
        <is>
          <t>NORRBOTTENS LÄN</t>
        </is>
      </c>
      <c r="E687" t="inlineStr">
        <is>
          <t>BODEN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11930-2023</t>
        </is>
      </c>
      <c r="B688" s="1" t="n">
        <v>44994</v>
      </c>
      <c r="C688" s="1" t="n">
        <v>45184</v>
      </c>
      <c r="D688" t="inlineStr">
        <is>
          <t>NORRBOTTENS LÄN</t>
        </is>
      </c>
      <c r="E688" t="inlineStr">
        <is>
          <t>BODEN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12801-2023</t>
        </is>
      </c>
      <c r="B689" s="1" t="n">
        <v>45001</v>
      </c>
      <c r="C689" s="1" t="n">
        <v>45184</v>
      </c>
      <c r="D689" t="inlineStr">
        <is>
          <t>NORRBOTTENS LÄN</t>
        </is>
      </c>
      <c r="E689" t="inlineStr">
        <is>
          <t>BODEN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13451-2023</t>
        </is>
      </c>
      <c r="B690" s="1" t="n">
        <v>45005</v>
      </c>
      <c r="C690" s="1" t="n">
        <v>45184</v>
      </c>
      <c r="D690" t="inlineStr">
        <is>
          <t>NORRBOTTENS LÄN</t>
        </is>
      </c>
      <c r="E690" t="inlineStr">
        <is>
          <t>BODEN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13435-2023</t>
        </is>
      </c>
      <c r="B691" s="1" t="n">
        <v>45005</v>
      </c>
      <c r="C691" s="1" t="n">
        <v>45184</v>
      </c>
      <c r="D691" t="inlineStr">
        <is>
          <t>NORRBOTTENS LÄN</t>
        </is>
      </c>
      <c r="E691" t="inlineStr">
        <is>
          <t>BODEN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13473-2023</t>
        </is>
      </c>
      <c r="B692" s="1" t="n">
        <v>45005</v>
      </c>
      <c r="C692" s="1" t="n">
        <v>45184</v>
      </c>
      <c r="D692" t="inlineStr">
        <is>
          <t>NORRBOTTENS LÄN</t>
        </is>
      </c>
      <c r="E692" t="inlineStr">
        <is>
          <t>BODEN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13808-2023</t>
        </is>
      </c>
      <c r="B693" s="1" t="n">
        <v>45006</v>
      </c>
      <c r="C693" s="1" t="n">
        <v>45184</v>
      </c>
      <c r="D693" t="inlineStr">
        <is>
          <t>NORRBOTTENS LÄN</t>
        </is>
      </c>
      <c r="E693" t="inlineStr">
        <is>
          <t>BODEN</t>
        </is>
      </c>
      <c r="G693" t="n">
        <v>14.5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14743-2023</t>
        </is>
      </c>
      <c r="B694" s="1" t="n">
        <v>45013</v>
      </c>
      <c r="C694" s="1" t="n">
        <v>45184</v>
      </c>
      <c r="D694" t="inlineStr">
        <is>
          <t>NORRBOTTENS LÄN</t>
        </is>
      </c>
      <c r="E694" t="inlineStr">
        <is>
          <t>BODEN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14748-2023</t>
        </is>
      </c>
      <c r="B695" s="1" t="n">
        <v>45013</v>
      </c>
      <c r="C695" s="1" t="n">
        <v>45184</v>
      </c>
      <c r="D695" t="inlineStr">
        <is>
          <t>NORRBOTTENS LÄN</t>
        </is>
      </c>
      <c r="E695" t="inlineStr">
        <is>
          <t>BODEN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14738-2023</t>
        </is>
      </c>
      <c r="B696" s="1" t="n">
        <v>45013</v>
      </c>
      <c r="C696" s="1" t="n">
        <v>45184</v>
      </c>
      <c r="D696" t="inlineStr">
        <is>
          <t>NORRBOTTENS LÄN</t>
        </is>
      </c>
      <c r="E696" t="inlineStr">
        <is>
          <t>BODEN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15922-2023</t>
        </is>
      </c>
      <c r="B697" s="1" t="n">
        <v>45022</v>
      </c>
      <c r="C697" s="1" t="n">
        <v>45184</v>
      </c>
      <c r="D697" t="inlineStr">
        <is>
          <t>NORRBOTTENS LÄN</t>
        </is>
      </c>
      <c r="E697" t="inlineStr">
        <is>
          <t>BODEN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16363-2023</t>
        </is>
      </c>
      <c r="B698" s="1" t="n">
        <v>45028</v>
      </c>
      <c r="C698" s="1" t="n">
        <v>45184</v>
      </c>
      <c r="D698" t="inlineStr">
        <is>
          <t>NORRBOTTENS LÄN</t>
        </is>
      </c>
      <c r="E698" t="inlineStr">
        <is>
          <t>BODEN</t>
        </is>
      </c>
      <c r="G698" t="n">
        <v>9.1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17417-2023</t>
        </is>
      </c>
      <c r="B699" s="1" t="n">
        <v>45035</v>
      </c>
      <c r="C699" s="1" t="n">
        <v>45184</v>
      </c>
      <c r="D699" t="inlineStr">
        <is>
          <t>NORRBOTTENS LÄN</t>
        </is>
      </c>
      <c r="E699" t="inlineStr">
        <is>
          <t>BODEN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18983-2023</t>
        </is>
      </c>
      <c r="B700" s="1" t="n">
        <v>45044</v>
      </c>
      <c r="C700" s="1" t="n">
        <v>45184</v>
      </c>
      <c r="D700" t="inlineStr">
        <is>
          <t>NORRBOTTENS LÄN</t>
        </is>
      </c>
      <c r="E700" t="inlineStr">
        <is>
          <t>BODEN</t>
        </is>
      </c>
      <c r="F700" t="inlineStr">
        <is>
          <t>SCA</t>
        </is>
      </c>
      <c r="G700" t="n">
        <v>8.300000000000001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19412-2023</t>
        </is>
      </c>
      <c r="B701" s="1" t="n">
        <v>45049</v>
      </c>
      <c r="C701" s="1" t="n">
        <v>45184</v>
      </c>
      <c r="D701" t="inlineStr">
        <is>
          <t>NORRBOTTENS LÄN</t>
        </is>
      </c>
      <c r="E701" t="inlineStr">
        <is>
          <t>BODEN</t>
        </is>
      </c>
      <c r="G701" t="n">
        <v>8.800000000000001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19599-2023</t>
        </is>
      </c>
      <c r="B702" s="1" t="n">
        <v>45049</v>
      </c>
      <c r="C702" s="1" t="n">
        <v>45184</v>
      </c>
      <c r="D702" t="inlineStr">
        <is>
          <t>NORRBOTTENS LÄN</t>
        </is>
      </c>
      <c r="E702" t="inlineStr">
        <is>
          <t>BODEN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19892-2023</t>
        </is>
      </c>
      <c r="B703" s="1" t="n">
        <v>45051</v>
      </c>
      <c r="C703" s="1" t="n">
        <v>45184</v>
      </c>
      <c r="D703" t="inlineStr">
        <is>
          <t>NORRBOTTENS LÄN</t>
        </is>
      </c>
      <c r="E703" t="inlineStr">
        <is>
          <t>BODEN</t>
        </is>
      </c>
      <c r="G703" t="n">
        <v>28.1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20505-2023</t>
        </is>
      </c>
      <c r="B704" s="1" t="n">
        <v>45054</v>
      </c>
      <c r="C704" s="1" t="n">
        <v>45184</v>
      </c>
      <c r="D704" t="inlineStr">
        <is>
          <t>NORRBOTTENS LÄN</t>
        </is>
      </c>
      <c r="E704" t="inlineStr">
        <is>
          <t>BODEN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20501-2023</t>
        </is>
      </c>
      <c r="B705" s="1" t="n">
        <v>45054</v>
      </c>
      <c r="C705" s="1" t="n">
        <v>45184</v>
      </c>
      <c r="D705" t="inlineStr">
        <is>
          <t>NORRBOTTENS LÄN</t>
        </is>
      </c>
      <c r="E705" t="inlineStr">
        <is>
          <t>BODEN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20796-2023</t>
        </is>
      </c>
      <c r="B706" s="1" t="n">
        <v>45055</v>
      </c>
      <c r="C706" s="1" t="n">
        <v>45184</v>
      </c>
      <c r="D706" t="inlineStr">
        <is>
          <t>NORRBOTTENS LÄN</t>
        </is>
      </c>
      <c r="E706" t="inlineStr">
        <is>
          <t>BODEN</t>
        </is>
      </c>
      <c r="G706" t="n">
        <v>8.699999999999999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21019-2023</t>
        </is>
      </c>
      <c r="B707" s="1" t="n">
        <v>45056</v>
      </c>
      <c r="C707" s="1" t="n">
        <v>45184</v>
      </c>
      <c r="D707" t="inlineStr">
        <is>
          <t>NORRBOTTENS LÄN</t>
        </is>
      </c>
      <c r="E707" t="inlineStr">
        <is>
          <t>BODEN</t>
        </is>
      </c>
      <c r="G707" t="n">
        <v>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22127-2023</t>
        </is>
      </c>
      <c r="B708" s="1" t="n">
        <v>45068</v>
      </c>
      <c r="C708" s="1" t="n">
        <v>45184</v>
      </c>
      <c r="D708" t="inlineStr">
        <is>
          <t>NORRBOTTENS LÄN</t>
        </is>
      </c>
      <c r="E708" t="inlineStr">
        <is>
          <t>BODEN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22458-2023</t>
        </is>
      </c>
      <c r="B709" s="1" t="n">
        <v>45070</v>
      </c>
      <c r="C709" s="1" t="n">
        <v>45184</v>
      </c>
      <c r="D709" t="inlineStr">
        <is>
          <t>NORRBOTTENS LÄN</t>
        </is>
      </c>
      <c r="E709" t="inlineStr">
        <is>
          <t>BODEN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22905-2023</t>
        </is>
      </c>
      <c r="B710" s="1" t="n">
        <v>45072</v>
      </c>
      <c r="C710" s="1" t="n">
        <v>45184</v>
      </c>
      <c r="D710" t="inlineStr">
        <is>
          <t>NORRBOTTENS LÄN</t>
        </is>
      </c>
      <c r="E710" t="inlineStr">
        <is>
          <t>BODEN</t>
        </is>
      </c>
      <c r="F710" t="inlineStr">
        <is>
          <t>Sveaskog</t>
        </is>
      </c>
      <c r="G710" t="n">
        <v>5.9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23366-2023</t>
        </is>
      </c>
      <c r="B711" s="1" t="n">
        <v>45076</v>
      </c>
      <c r="C711" s="1" t="n">
        <v>45184</v>
      </c>
      <c r="D711" t="inlineStr">
        <is>
          <t>NORRBOTTENS LÄN</t>
        </is>
      </c>
      <c r="E711" t="inlineStr">
        <is>
          <t>BODEN</t>
        </is>
      </c>
      <c r="G711" t="n">
        <v>11.3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23571-2023</t>
        </is>
      </c>
      <c r="B712" s="1" t="n">
        <v>45077</v>
      </c>
      <c r="C712" s="1" t="n">
        <v>45184</v>
      </c>
      <c r="D712" t="inlineStr">
        <is>
          <t>NORRBOTTENS LÄN</t>
        </is>
      </c>
      <c r="E712" t="inlineStr">
        <is>
          <t>BODEN</t>
        </is>
      </c>
      <c r="G712" t="n">
        <v>10.5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23575-2023</t>
        </is>
      </c>
      <c r="B713" s="1" t="n">
        <v>45077</v>
      </c>
      <c r="C713" s="1" t="n">
        <v>45184</v>
      </c>
      <c r="D713" t="inlineStr">
        <is>
          <t>NORRBOTTENS LÄN</t>
        </is>
      </c>
      <c r="E713" t="inlineStr">
        <is>
          <t>BODEN</t>
        </is>
      </c>
      <c r="G713" t="n">
        <v>7.9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23569-2023</t>
        </is>
      </c>
      <c r="B714" s="1" t="n">
        <v>45077</v>
      </c>
      <c r="C714" s="1" t="n">
        <v>45184</v>
      </c>
      <c r="D714" t="inlineStr">
        <is>
          <t>NORRBOTTENS LÄN</t>
        </is>
      </c>
      <c r="E714" t="inlineStr">
        <is>
          <t>BODEN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25387-2023</t>
        </is>
      </c>
      <c r="B715" s="1" t="n">
        <v>45079</v>
      </c>
      <c r="C715" s="1" t="n">
        <v>45184</v>
      </c>
      <c r="D715" t="inlineStr">
        <is>
          <t>NORRBOTTENS LÄN</t>
        </is>
      </c>
      <c r="E715" t="inlineStr">
        <is>
          <t>BODEN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25390-2023</t>
        </is>
      </c>
      <c r="B716" s="1" t="n">
        <v>45079</v>
      </c>
      <c r="C716" s="1" t="n">
        <v>45184</v>
      </c>
      <c r="D716" t="inlineStr">
        <is>
          <t>NORRBOTTENS LÄN</t>
        </is>
      </c>
      <c r="E716" t="inlineStr">
        <is>
          <t>BODEN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25916-2023</t>
        </is>
      </c>
      <c r="B717" s="1" t="n">
        <v>45085</v>
      </c>
      <c r="C717" s="1" t="n">
        <v>45184</v>
      </c>
      <c r="D717" t="inlineStr">
        <is>
          <t>NORRBOTTENS LÄN</t>
        </is>
      </c>
      <c r="E717" t="inlineStr">
        <is>
          <t>BODEN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25920-2023</t>
        </is>
      </c>
      <c r="B718" s="1" t="n">
        <v>45085</v>
      </c>
      <c r="C718" s="1" t="n">
        <v>45184</v>
      </c>
      <c r="D718" t="inlineStr">
        <is>
          <t>NORRBOTTENS LÄN</t>
        </is>
      </c>
      <c r="E718" t="inlineStr">
        <is>
          <t>BODEN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26035-2023</t>
        </is>
      </c>
      <c r="B719" s="1" t="n">
        <v>45091</v>
      </c>
      <c r="C719" s="1" t="n">
        <v>45184</v>
      </c>
      <c r="D719" t="inlineStr">
        <is>
          <t>NORRBOTTENS LÄN</t>
        </is>
      </c>
      <c r="E719" t="inlineStr">
        <is>
          <t>BODEN</t>
        </is>
      </c>
      <c r="G719" t="n">
        <v>14.1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26271-2023</t>
        </is>
      </c>
      <c r="B720" s="1" t="n">
        <v>45091</v>
      </c>
      <c r="C720" s="1" t="n">
        <v>45184</v>
      </c>
      <c r="D720" t="inlineStr">
        <is>
          <t>NORRBOTTENS LÄN</t>
        </is>
      </c>
      <c r="E720" t="inlineStr">
        <is>
          <t>BODEN</t>
        </is>
      </c>
      <c r="G720" t="n">
        <v>11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30105-2023</t>
        </is>
      </c>
      <c r="B721" s="1" t="n">
        <v>45099</v>
      </c>
      <c r="C721" s="1" t="n">
        <v>45184</v>
      </c>
      <c r="D721" t="inlineStr">
        <is>
          <t>NORRBOTTENS LÄN</t>
        </is>
      </c>
      <c r="E721" t="inlineStr">
        <is>
          <t>BODEN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28359-2023</t>
        </is>
      </c>
      <c r="B722" s="1" t="n">
        <v>45099</v>
      </c>
      <c r="C722" s="1" t="n">
        <v>45184</v>
      </c>
      <c r="D722" t="inlineStr">
        <is>
          <t>NORRBOTTENS LÄN</t>
        </is>
      </c>
      <c r="E722" t="inlineStr">
        <is>
          <t>BODEN</t>
        </is>
      </c>
      <c r="G722" t="n">
        <v>7.6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30114-2023</t>
        </is>
      </c>
      <c r="B723" s="1" t="n">
        <v>45099</v>
      </c>
      <c r="C723" s="1" t="n">
        <v>45184</v>
      </c>
      <c r="D723" t="inlineStr">
        <is>
          <t>NORRBOTTENS LÄN</t>
        </is>
      </c>
      <c r="E723" t="inlineStr">
        <is>
          <t>BODEN</t>
        </is>
      </c>
      <c r="G723" t="n">
        <v>3.8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28442-2023</t>
        </is>
      </c>
      <c r="B724" s="1" t="n">
        <v>45102</v>
      </c>
      <c r="C724" s="1" t="n">
        <v>45184</v>
      </c>
      <c r="D724" t="inlineStr">
        <is>
          <t>NORRBOTTENS LÄN</t>
        </is>
      </c>
      <c r="E724" t="inlineStr">
        <is>
          <t>BODEN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28574-2023</t>
        </is>
      </c>
      <c r="B725" s="1" t="n">
        <v>45103</v>
      </c>
      <c r="C725" s="1" t="n">
        <v>45184</v>
      </c>
      <c r="D725" t="inlineStr">
        <is>
          <t>NORRBOTTENS LÄN</t>
        </is>
      </c>
      <c r="E725" t="inlineStr">
        <is>
          <t>BODEN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28772-2023</t>
        </is>
      </c>
      <c r="B726" s="1" t="n">
        <v>45104</v>
      </c>
      <c r="C726" s="1" t="n">
        <v>45184</v>
      </c>
      <c r="D726" t="inlineStr">
        <is>
          <t>NORRBOTTENS LÄN</t>
        </is>
      </c>
      <c r="E726" t="inlineStr">
        <is>
          <t>BODEN</t>
        </is>
      </c>
      <c r="F726" t="inlineStr">
        <is>
          <t>Sveaskog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30299-2023</t>
        </is>
      </c>
      <c r="B727" s="1" t="n">
        <v>45110</v>
      </c>
      <c r="C727" s="1" t="n">
        <v>45184</v>
      </c>
      <c r="D727" t="inlineStr">
        <is>
          <t>NORRBOTTENS LÄN</t>
        </is>
      </c>
      <c r="E727" t="inlineStr">
        <is>
          <t>BODEN</t>
        </is>
      </c>
      <c r="F727" t="inlineStr">
        <is>
          <t>SCA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32412-2023</t>
        </is>
      </c>
      <c r="B728" s="1" t="n">
        <v>45110</v>
      </c>
      <c r="C728" s="1" t="n">
        <v>45184</v>
      </c>
      <c r="D728" t="inlineStr">
        <is>
          <t>NORRBOTTENS LÄN</t>
        </is>
      </c>
      <c r="E728" t="inlineStr">
        <is>
          <t>BODEN</t>
        </is>
      </c>
      <c r="F728" t="inlineStr">
        <is>
          <t>Sveaskog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30300-2023</t>
        </is>
      </c>
      <c r="B729" s="1" t="n">
        <v>45110</v>
      </c>
      <c r="C729" s="1" t="n">
        <v>45184</v>
      </c>
      <c r="D729" t="inlineStr">
        <is>
          <t>NORRBOTTENS LÄN</t>
        </is>
      </c>
      <c r="E729" t="inlineStr">
        <is>
          <t>BODEN</t>
        </is>
      </c>
      <c r="F729" t="inlineStr">
        <is>
          <t>SCA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31102-2023</t>
        </is>
      </c>
      <c r="B730" s="1" t="n">
        <v>45113</v>
      </c>
      <c r="C730" s="1" t="n">
        <v>45184</v>
      </c>
      <c r="D730" t="inlineStr">
        <is>
          <t>NORRBOTTENS LÄN</t>
        </is>
      </c>
      <c r="E730" t="inlineStr">
        <is>
          <t>BODEN</t>
        </is>
      </c>
      <c r="F730" t="inlineStr">
        <is>
          <t>Övriga Aktiebolag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33751-2023</t>
        </is>
      </c>
      <c r="B731" s="1" t="n">
        <v>45120</v>
      </c>
      <c r="C731" s="1" t="n">
        <v>45184</v>
      </c>
      <c r="D731" t="inlineStr">
        <is>
          <t>NORRBOTTENS LÄN</t>
        </is>
      </c>
      <c r="E731" t="inlineStr">
        <is>
          <t>BODEN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33945-2023</t>
        </is>
      </c>
      <c r="B732" s="1" t="n">
        <v>45124</v>
      </c>
      <c r="C732" s="1" t="n">
        <v>45184</v>
      </c>
      <c r="D732" t="inlineStr">
        <is>
          <t>NORRBOTTENS LÄN</t>
        </is>
      </c>
      <c r="E732" t="inlineStr">
        <is>
          <t>BODEN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34749-2023</t>
        </is>
      </c>
      <c r="B733" s="1" t="n">
        <v>45139</v>
      </c>
      <c r="C733" s="1" t="n">
        <v>45184</v>
      </c>
      <c r="D733" t="inlineStr">
        <is>
          <t>NORRBOTTENS LÄN</t>
        </is>
      </c>
      <c r="E733" t="inlineStr">
        <is>
          <t>BODEN</t>
        </is>
      </c>
      <c r="F733" t="inlineStr">
        <is>
          <t>Kommuner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36610-2023</t>
        </is>
      </c>
      <c r="B734" s="1" t="n">
        <v>45152</v>
      </c>
      <c r="C734" s="1" t="n">
        <v>45184</v>
      </c>
      <c r="D734" t="inlineStr">
        <is>
          <t>NORRBOTTENS LÄN</t>
        </is>
      </c>
      <c r="E734" t="inlineStr">
        <is>
          <t>BODEN</t>
        </is>
      </c>
      <c r="G734" t="n">
        <v>5.9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36599-2023</t>
        </is>
      </c>
      <c r="B735" s="1" t="n">
        <v>45152</v>
      </c>
      <c r="C735" s="1" t="n">
        <v>45184</v>
      </c>
      <c r="D735" t="inlineStr">
        <is>
          <t>NORRBOTTENS LÄN</t>
        </is>
      </c>
      <c r="E735" t="inlineStr">
        <is>
          <t>BODEN</t>
        </is>
      </c>
      <c r="G735" t="n">
        <v>9.699999999999999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36618-2023</t>
        </is>
      </c>
      <c r="B736" s="1" t="n">
        <v>45152</v>
      </c>
      <c r="C736" s="1" t="n">
        <v>45184</v>
      </c>
      <c r="D736" t="inlineStr">
        <is>
          <t>NORRBOTTENS LÄN</t>
        </is>
      </c>
      <c r="E736" t="inlineStr">
        <is>
          <t>BODEN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36895-2023</t>
        </is>
      </c>
      <c r="B737" s="1" t="n">
        <v>45153</v>
      </c>
      <c r="C737" s="1" t="n">
        <v>45184</v>
      </c>
      <c r="D737" t="inlineStr">
        <is>
          <t>NORRBOTTENS LÄN</t>
        </is>
      </c>
      <c r="E737" t="inlineStr">
        <is>
          <t>BODEN</t>
        </is>
      </c>
      <c r="G737" t="n">
        <v>18.9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36915-2023</t>
        </is>
      </c>
      <c r="B738" s="1" t="n">
        <v>45153</v>
      </c>
      <c r="C738" s="1" t="n">
        <v>45184</v>
      </c>
      <c r="D738" t="inlineStr">
        <is>
          <t>NORRBOTTENS LÄN</t>
        </is>
      </c>
      <c r="E738" t="inlineStr">
        <is>
          <t>BODEN</t>
        </is>
      </c>
      <c r="G738" t="n">
        <v>7.5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37868-2023</t>
        </is>
      </c>
      <c r="B739" s="1" t="n">
        <v>45160</v>
      </c>
      <c r="C739" s="1" t="n">
        <v>45184</v>
      </c>
      <c r="D739" t="inlineStr">
        <is>
          <t>NORRBOTTENS LÄN</t>
        </is>
      </c>
      <c r="E739" t="inlineStr">
        <is>
          <t>BODEN</t>
        </is>
      </c>
      <c r="G739" t="n">
        <v>8.300000000000001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37873-2023</t>
        </is>
      </c>
      <c r="B740" s="1" t="n">
        <v>45160</v>
      </c>
      <c r="C740" s="1" t="n">
        <v>45184</v>
      </c>
      <c r="D740" t="inlineStr">
        <is>
          <t>NORRBOTTENS LÄN</t>
        </is>
      </c>
      <c r="E740" t="inlineStr">
        <is>
          <t>BODEN</t>
        </is>
      </c>
      <c r="G740" t="n">
        <v>11.6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37864-2023</t>
        </is>
      </c>
      <c r="B741" s="1" t="n">
        <v>45160</v>
      </c>
      <c r="C741" s="1" t="n">
        <v>45184</v>
      </c>
      <c r="D741" t="inlineStr">
        <is>
          <t>NORRBOTTENS LÄN</t>
        </is>
      </c>
      <c r="E741" t="inlineStr">
        <is>
          <t>BODEN</t>
        </is>
      </c>
      <c r="G741" t="n">
        <v>6.2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38370-2023</t>
        </is>
      </c>
      <c r="B742" s="1" t="n">
        <v>45161</v>
      </c>
      <c r="C742" s="1" t="n">
        <v>45184</v>
      </c>
      <c r="D742" t="inlineStr">
        <is>
          <t>NORRBOTTENS LÄN</t>
        </is>
      </c>
      <c r="E742" t="inlineStr">
        <is>
          <t>BODEN</t>
        </is>
      </c>
      <c r="F742" t="inlineStr">
        <is>
          <t>SCA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38372-2023</t>
        </is>
      </c>
      <c r="B743" s="1" t="n">
        <v>45161</v>
      </c>
      <c r="C743" s="1" t="n">
        <v>45184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7.9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38371-2023</t>
        </is>
      </c>
      <c r="B744" s="1" t="n">
        <v>45161</v>
      </c>
      <c r="C744" s="1" t="n">
        <v>45184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38874-2023</t>
        </is>
      </c>
      <c r="B745" s="1" t="n">
        <v>45161</v>
      </c>
      <c r="C745" s="1" t="n">
        <v>45184</v>
      </c>
      <c r="D745" t="inlineStr">
        <is>
          <t>NORRBOTTENS LÄN</t>
        </is>
      </c>
      <c r="E745" t="inlineStr">
        <is>
          <t>BODEN</t>
        </is>
      </c>
      <c r="G745" t="n">
        <v>15.5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38970-2023</t>
        </is>
      </c>
      <c r="B746" s="1" t="n">
        <v>45162</v>
      </c>
      <c r="C746" s="1" t="n">
        <v>45184</v>
      </c>
      <c r="D746" t="inlineStr">
        <is>
          <t>NORRBOTTENS LÄN</t>
        </is>
      </c>
      <c r="E746" t="inlineStr">
        <is>
          <t>BODEN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38981-2023</t>
        </is>
      </c>
      <c r="B747" s="1" t="n">
        <v>45162</v>
      </c>
      <c r="C747" s="1" t="n">
        <v>45184</v>
      </c>
      <c r="D747" t="inlineStr">
        <is>
          <t>NORRBOTTENS LÄN</t>
        </is>
      </c>
      <c r="E747" t="inlineStr">
        <is>
          <t>BODEN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39017-2023</t>
        </is>
      </c>
      <c r="B748" s="1" t="n">
        <v>45163</v>
      </c>
      <c r="C748" s="1" t="n">
        <v>45184</v>
      </c>
      <c r="D748" t="inlineStr">
        <is>
          <t>NORRBOTTENS LÄN</t>
        </is>
      </c>
      <c r="E748" t="inlineStr">
        <is>
          <t>BODEN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39572-2023</t>
        </is>
      </c>
      <c r="B749" s="1" t="n">
        <v>45163</v>
      </c>
      <c r="C749" s="1" t="n">
        <v>45184</v>
      </c>
      <c r="D749" t="inlineStr">
        <is>
          <t>NORRBOTTENS LÄN</t>
        </is>
      </c>
      <c r="E749" t="inlineStr">
        <is>
          <t>BODEN</t>
        </is>
      </c>
      <c r="G749" t="n">
        <v>13.1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>
      <c r="A750" t="inlineStr">
        <is>
          <t>A 39440-2023</t>
        </is>
      </c>
      <c r="B750" s="1" t="n">
        <v>45163</v>
      </c>
      <c r="C750" s="1" t="n">
        <v>45184</v>
      </c>
      <c r="D750" t="inlineStr">
        <is>
          <t>NORRBOTTENS LÄN</t>
        </is>
      </c>
      <c r="E750" t="inlineStr">
        <is>
          <t>BODEN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2023-09-15T06:05:04Z</dcterms:created>
  <dcterms:modified xmlns:dcterms="http://purl.org/dc/terms/" xmlns:xsi="http://www.w3.org/2001/XMLSchema-instance" xsi:type="dcterms:W3CDTF">2023-09-15T06:05:04Z</dcterms:modified>
</cp:coreProperties>
</file>