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45177</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f>
        <v/>
      </c>
      <c r="T2">
        <f>HYPERLINK("https://klasma.github.io/Logging_BORGHOLM/kartor/A 43587-2021.png")</f>
        <v/>
      </c>
      <c r="V2">
        <f>HYPERLINK("https://klasma.github.io/Logging_BORGHOLM/klagomål/A 43587-2021.docx")</f>
        <v/>
      </c>
      <c r="W2">
        <f>HYPERLINK("https://klasma.github.io/Logging_BORGHOLM/klagomålsmail/A 43587-2021.docx")</f>
        <v/>
      </c>
      <c r="X2">
        <f>HYPERLINK("https://klasma.github.io/Logging_BORGHOLM/tillsyn/A 43587-2021.docx")</f>
        <v/>
      </c>
      <c r="Y2">
        <f>HYPERLINK("https://klasma.github.io/Logging_BORGHOLM/tillsynsmail/A 43587-2021.docx")</f>
        <v/>
      </c>
    </row>
    <row r="3" ht="15" customHeight="1">
      <c r="A3" t="inlineStr">
        <is>
          <t>A 23370-2021</t>
        </is>
      </c>
      <c r="B3" s="1" t="n">
        <v>44336</v>
      </c>
      <c r="C3" s="1" t="n">
        <v>45177</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f>
        <v/>
      </c>
      <c r="T3">
        <f>HYPERLINK("https://klasma.github.io/Logging_BORGHOLM/kartor/A 23370-2021.png")</f>
        <v/>
      </c>
      <c r="V3">
        <f>HYPERLINK("https://klasma.github.io/Logging_BORGHOLM/klagomål/A 23370-2021.docx")</f>
        <v/>
      </c>
      <c r="W3">
        <f>HYPERLINK("https://klasma.github.io/Logging_BORGHOLM/klagomålsmail/A 23370-2021.docx")</f>
        <v/>
      </c>
      <c r="X3">
        <f>HYPERLINK("https://klasma.github.io/Logging_BORGHOLM/tillsyn/A 23370-2021.docx")</f>
        <v/>
      </c>
      <c r="Y3">
        <f>HYPERLINK("https://klasma.github.io/Logging_BORGHOLM/tillsynsmail/A 23370-2021.docx")</f>
        <v/>
      </c>
    </row>
    <row r="4" ht="15" customHeight="1">
      <c r="A4" t="inlineStr">
        <is>
          <t>A 14713-2020</t>
        </is>
      </c>
      <c r="B4" s="1" t="n">
        <v>43909</v>
      </c>
      <c r="C4" s="1" t="n">
        <v>45177</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f>
        <v/>
      </c>
      <c r="T4">
        <f>HYPERLINK("https://klasma.github.io/Logging_BORGHOLM/kartor/A 14713-2020.png")</f>
        <v/>
      </c>
      <c r="V4">
        <f>HYPERLINK("https://klasma.github.io/Logging_BORGHOLM/klagomål/A 14713-2020.docx")</f>
        <v/>
      </c>
      <c r="W4">
        <f>HYPERLINK("https://klasma.github.io/Logging_BORGHOLM/klagomålsmail/A 14713-2020.docx")</f>
        <v/>
      </c>
      <c r="X4">
        <f>HYPERLINK("https://klasma.github.io/Logging_BORGHOLM/tillsyn/A 14713-2020.docx")</f>
        <v/>
      </c>
      <c r="Y4">
        <f>HYPERLINK("https://klasma.github.io/Logging_BORGHOLM/tillsynsmail/A 14713-2020.docx")</f>
        <v/>
      </c>
    </row>
    <row r="5" ht="15" customHeight="1">
      <c r="A5" t="inlineStr">
        <is>
          <t>A 67432-2021</t>
        </is>
      </c>
      <c r="B5" s="1" t="n">
        <v>44523</v>
      </c>
      <c r="C5" s="1" t="n">
        <v>45177</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f>
        <v/>
      </c>
      <c r="T5">
        <f>HYPERLINK("https://klasma.github.io/Logging_BORGHOLM/kartor/A 67432-2021.png")</f>
        <v/>
      </c>
      <c r="V5">
        <f>HYPERLINK("https://klasma.github.io/Logging_BORGHOLM/klagomål/A 67432-2021.docx")</f>
        <v/>
      </c>
      <c r="W5">
        <f>HYPERLINK("https://klasma.github.io/Logging_BORGHOLM/klagomålsmail/A 67432-2021.docx")</f>
        <v/>
      </c>
      <c r="X5">
        <f>HYPERLINK("https://klasma.github.io/Logging_BORGHOLM/tillsyn/A 67432-2021.docx")</f>
        <v/>
      </c>
      <c r="Y5">
        <f>HYPERLINK("https://klasma.github.io/Logging_BORGHOLM/tillsynsmail/A 67432-2021.docx")</f>
        <v/>
      </c>
    </row>
    <row r="6" ht="15" customHeight="1">
      <c r="A6" t="inlineStr">
        <is>
          <t>A 37421-2022</t>
        </is>
      </c>
      <c r="B6" s="1" t="n">
        <v>44809</v>
      </c>
      <c r="C6" s="1" t="n">
        <v>45177</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f>
        <v/>
      </c>
      <c r="T6">
        <f>HYPERLINK("https://klasma.github.io/Logging_BORGHOLM/kartor/A 37421-2022.png")</f>
        <v/>
      </c>
      <c r="V6">
        <f>HYPERLINK("https://klasma.github.io/Logging_BORGHOLM/klagomål/A 37421-2022.docx")</f>
        <v/>
      </c>
      <c r="W6">
        <f>HYPERLINK("https://klasma.github.io/Logging_BORGHOLM/klagomålsmail/A 37421-2022.docx")</f>
        <v/>
      </c>
      <c r="X6">
        <f>HYPERLINK("https://klasma.github.io/Logging_BORGHOLM/tillsyn/A 37421-2022.docx")</f>
        <v/>
      </c>
      <c r="Y6">
        <f>HYPERLINK("https://klasma.github.io/Logging_BORGHOLM/tillsynsmail/A 37421-2022.docx")</f>
        <v/>
      </c>
    </row>
    <row r="7" ht="15" customHeight="1">
      <c r="A7" t="inlineStr">
        <is>
          <t>A 14767-2020</t>
        </is>
      </c>
      <c r="B7" s="1" t="n">
        <v>43909</v>
      </c>
      <c r="C7" s="1" t="n">
        <v>45177</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f>
        <v/>
      </c>
      <c r="T7">
        <f>HYPERLINK("https://klasma.github.io/Logging_BORGHOLM/kartor/A 14767-2020.png")</f>
        <v/>
      </c>
      <c r="V7">
        <f>HYPERLINK("https://klasma.github.io/Logging_BORGHOLM/klagomål/A 14767-2020.docx")</f>
        <v/>
      </c>
      <c r="W7">
        <f>HYPERLINK("https://klasma.github.io/Logging_BORGHOLM/klagomålsmail/A 14767-2020.docx")</f>
        <v/>
      </c>
      <c r="X7">
        <f>HYPERLINK("https://klasma.github.io/Logging_BORGHOLM/tillsyn/A 14767-2020.docx")</f>
        <v/>
      </c>
      <c r="Y7">
        <f>HYPERLINK("https://klasma.github.io/Logging_BORGHOLM/tillsynsmail/A 14767-2020.docx")</f>
        <v/>
      </c>
    </row>
    <row r="8" ht="15" customHeight="1">
      <c r="A8" t="inlineStr">
        <is>
          <t>A 12792-2019</t>
        </is>
      </c>
      <c r="B8" s="1" t="n">
        <v>43525</v>
      </c>
      <c r="C8" s="1" t="n">
        <v>45177</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f>
        <v/>
      </c>
      <c r="T8">
        <f>HYPERLINK("https://klasma.github.io/Logging_BORGHOLM/kartor/A 12792-2019.png")</f>
        <v/>
      </c>
      <c r="V8">
        <f>HYPERLINK("https://klasma.github.io/Logging_BORGHOLM/klagomål/A 12792-2019.docx")</f>
        <v/>
      </c>
      <c r="W8">
        <f>HYPERLINK("https://klasma.github.io/Logging_BORGHOLM/klagomålsmail/A 12792-2019.docx")</f>
        <v/>
      </c>
      <c r="X8">
        <f>HYPERLINK("https://klasma.github.io/Logging_BORGHOLM/tillsyn/A 12792-2019.docx")</f>
        <v/>
      </c>
      <c r="Y8">
        <f>HYPERLINK("https://klasma.github.io/Logging_BORGHOLM/tillsynsmail/A 12792-2019.docx")</f>
        <v/>
      </c>
    </row>
    <row r="9" ht="15" customHeight="1">
      <c r="A9" t="inlineStr">
        <is>
          <t>A 27046-2019</t>
        </is>
      </c>
      <c r="B9" s="1" t="n">
        <v>43614</v>
      </c>
      <c r="C9" s="1" t="n">
        <v>45177</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f>
        <v/>
      </c>
      <c r="T9">
        <f>HYPERLINK("https://klasma.github.io/Logging_BORGHOLM/kartor/A 27046-2019.png")</f>
        <v/>
      </c>
      <c r="V9">
        <f>HYPERLINK("https://klasma.github.io/Logging_BORGHOLM/klagomål/A 27046-2019.docx")</f>
        <v/>
      </c>
      <c r="W9">
        <f>HYPERLINK("https://klasma.github.io/Logging_BORGHOLM/klagomålsmail/A 27046-2019.docx")</f>
        <v/>
      </c>
      <c r="X9">
        <f>HYPERLINK("https://klasma.github.io/Logging_BORGHOLM/tillsyn/A 27046-2019.docx")</f>
        <v/>
      </c>
      <c r="Y9">
        <f>HYPERLINK("https://klasma.github.io/Logging_BORGHOLM/tillsynsmail/A 27046-2019.docx")</f>
        <v/>
      </c>
    </row>
    <row r="10" ht="15" customHeight="1">
      <c r="A10" t="inlineStr">
        <is>
          <t>A 57656-2020</t>
        </is>
      </c>
      <c r="B10" s="1" t="n">
        <v>44140</v>
      </c>
      <c r="C10" s="1" t="n">
        <v>45177</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f>
        <v/>
      </c>
      <c r="T10">
        <f>HYPERLINK("https://klasma.github.io/Logging_BORGHOLM/kartor/A 57656-2020.png")</f>
        <v/>
      </c>
      <c r="V10">
        <f>HYPERLINK("https://klasma.github.io/Logging_BORGHOLM/klagomål/A 57656-2020.docx")</f>
        <v/>
      </c>
      <c r="W10">
        <f>HYPERLINK("https://klasma.github.io/Logging_BORGHOLM/klagomålsmail/A 57656-2020.docx")</f>
        <v/>
      </c>
      <c r="X10">
        <f>HYPERLINK("https://klasma.github.io/Logging_BORGHOLM/tillsyn/A 57656-2020.docx")</f>
        <v/>
      </c>
      <c r="Y10">
        <f>HYPERLINK("https://klasma.github.io/Logging_BORGHOLM/tillsynsmail/A 57656-2020.docx")</f>
        <v/>
      </c>
    </row>
    <row r="11" ht="15" customHeight="1">
      <c r="A11" t="inlineStr">
        <is>
          <t>A 32178-2022</t>
        </is>
      </c>
      <c r="B11" s="1" t="n">
        <v>44781</v>
      </c>
      <c r="C11" s="1" t="n">
        <v>45177</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f>
        <v/>
      </c>
      <c r="T11">
        <f>HYPERLINK("https://klasma.github.io/Logging_BORGHOLM/kartor/A 32178-2022.png")</f>
        <v/>
      </c>
      <c r="V11">
        <f>HYPERLINK("https://klasma.github.io/Logging_BORGHOLM/klagomål/A 32178-2022.docx")</f>
        <v/>
      </c>
      <c r="W11">
        <f>HYPERLINK("https://klasma.github.io/Logging_BORGHOLM/klagomålsmail/A 32178-2022.docx")</f>
        <v/>
      </c>
      <c r="X11">
        <f>HYPERLINK("https://klasma.github.io/Logging_BORGHOLM/tillsyn/A 32178-2022.docx")</f>
        <v/>
      </c>
      <c r="Y11">
        <f>HYPERLINK("https://klasma.github.io/Logging_BORGHOLM/tillsynsmail/A 32178-2022.docx")</f>
        <v/>
      </c>
    </row>
    <row r="12" ht="15" customHeight="1">
      <c r="A12" t="inlineStr">
        <is>
          <t>A 4881-2021</t>
        </is>
      </c>
      <c r="B12" s="1" t="n">
        <v>44225</v>
      </c>
      <c r="C12" s="1" t="n">
        <v>45177</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f>
        <v/>
      </c>
      <c r="T12">
        <f>HYPERLINK("https://klasma.github.io/Logging_BORGHOLM/kartor/A 4881-2021.png")</f>
        <v/>
      </c>
      <c r="V12">
        <f>HYPERLINK("https://klasma.github.io/Logging_BORGHOLM/klagomål/A 4881-2021.docx")</f>
        <v/>
      </c>
      <c r="W12">
        <f>HYPERLINK("https://klasma.github.io/Logging_BORGHOLM/klagomålsmail/A 4881-2021.docx")</f>
        <v/>
      </c>
      <c r="X12">
        <f>HYPERLINK("https://klasma.github.io/Logging_BORGHOLM/tillsyn/A 4881-2021.docx")</f>
        <v/>
      </c>
      <c r="Y12">
        <f>HYPERLINK("https://klasma.github.io/Logging_BORGHOLM/tillsynsmail/A 4881-2021.docx")</f>
        <v/>
      </c>
    </row>
    <row r="13" ht="15" customHeight="1">
      <c r="A13" t="inlineStr">
        <is>
          <t>A 31837-2021</t>
        </is>
      </c>
      <c r="B13" s="1" t="n">
        <v>44370</v>
      </c>
      <c r="C13" s="1" t="n">
        <v>45177</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f>
        <v/>
      </c>
      <c r="T13">
        <f>HYPERLINK("https://klasma.github.io/Logging_BORGHOLM/kartor/A 31837-2021.png")</f>
        <v/>
      </c>
      <c r="V13">
        <f>HYPERLINK("https://klasma.github.io/Logging_BORGHOLM/klagomål/A 31837-2021.docx")</f>
        <v/>
      </c>
      <c r="W13">
        <f>HYPERLINK("https://klasma.github.io/Logging_BORGHOLM/klagomålsmail/A 31837-2021.docx")</f>
        <v/>
      </c>
      <c r="X13">
        <f>HYPERLINK("https://klasma.github.io/Logging_BORGHOLM/tillsyn/A 31837-2021.docx")</f>
        <v/>
      </c>
      <c r="Y13">
        <f>HYPERLINK("https://klasma.github.io/Logging_BORGHOLM/tillsynsmail/A 31837-2021.docx")</f>
        <v/>
      </c>
    </row>
    <row r="14" ht="15" customHeight="1">
      <c r="A14" t="inlineStr">
        <is>
          <t>A 34948-2022</t>
        </is>
      </c>
      <c r="B14" s="1" t="n">
        <v>44796</v>
      </c>
      <c r="C14" s="1" t="n">
        <v>45177</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f>
        <v/>
      </c>
      <c r="T14">
        <f>HYPERLINK("https://klasma.github.io/Logging_BORGHOLM/kartor/A 34948-2022.png")</f>
        <v/>
      </c>
      <c r="V14">
        <f>HYPERLINK("https://klasma.github.io/Logging_BORGHOLM/klagomål/A 34948-2022.docx")</f>
        <v/>
      </c>
      <c r="W14">
        <f>HYPERLINK("https://klasma.github.io/Logging_BORGHOLM/klagomålsmail/A 34948-2022.docx")</f>
        <v/>
      </c>
      <c r="X14">
        <f>HYPERLINK("https://klasma.github.io/Logging_BORGHOLM/tillsyn/A 34948-2022.docx")</f>
        <v/>
      </c>
      <c r="Y14">
        <f>HYPERLINK("https://klasma.github.io/Logging_BORGHOLM/tillsynsmail/A 34948-2022.docx")</f>
        <v/>
      </c>
    </row>
    <row r="15" ht="15" customHeight="1">
      <c r="A15" t="inlineStr">
        <is>
          <t>A 41561-2020</t>
        </is>
      </c>
      <c r="B15" s="1" t="n">
        <v>44074</v>
      </c>
      <c r="C15" s="1" t="n">
        <v>45177</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f>
        <v/>
      </c>
      <c r="T15">
        <f>HYPERLINK("https://klasma.github.io/Logging_BORGHOLM/kartor/A 41561-2020.png")</f>
        <v/>
      </c>
      <c r="V15">
        <f>HYPERLINK("https://klasma.github.io/Logging_BORGHOLM/klagomål/A 41561-2020.docx")</f>
        <v/>
      </c>
      <c r="W15">
        <f>HYPERLINK("https://klasma.github.io/Logging_BORGHOLM/klagomålsmail/A 41561-2020.docx")</f>
        <v/>
      </c>
      <c r="X15">
        <f>HYPERLINK("https://klasma.github.io/Logging_BORGHOLM/tillsyn/A 41561-2020.docx")</f>
        <v/>
      </c>
      <c r="Y15">
        <f>HYPERLINK("https://klasma.github.io/Logging_BORGHOLM/tillsynsmail/A 41561-2020.docx")</f>
        <v/>
      </c>
    </row>
    <row r="16" ht="15" customHeight="1">
      <c r="A16" t="inlineStr">
        <is>
          <t>A 55210-2020</t>
        </is>
      </c>
      <c r="B16" s="1" t="n">
        <v>44130</v>
      </c>
      <c r="C16" s="1" t="n">
        <v>45177</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f>
        <v/>
      </c>
      <c r="T16">
        <f>HYPERLINK("https://klasma.github.io/Logging_BORGHOLM/kartor/A 55210-2020.png")</f>
        <v/>
      </c>
      <c r="V16">
        <f>HYPERLINK("https://klasma.github.io/Logging_BORGHOLM/klagomål/A 55210-2020.docx")</f>
        <v/>
      </c>
      <c r="W16">
        <f>HYPERLINK("https://klasma.github.io/Logging_BORGHOLM/klagomålsmail/A 55210-2020.docx")</f>
        <v/>
      </c>
      <c r="X16">
        <f>HYPERLINK("https://klasma.github.io/Logging_BORGHOLM/tillsyn/A 55210-2020.docx")</f>
        <v/>
      </c>
      <c r="Y16">
        <f>HYPERLINK("https://klasma.github.io/Logging_BORGHOLM/tillsynsmail/A 55210-2020.docx")</f>
        <v/>
      </c>
    </row>
    <row r="17" ht="15" customHeight="1">
      <c r="A17" t="inlineStr">
        <is>
          <t>A 50720-2021</t>
        </is>
      </c>
      <c r="B17" s="1" t="n">
        <v>44459</v>
      </c>
      <c r="C17" s="1" t="n">
        <v>45177</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f>
        <v/>
      </c>
      <c r="T17">
        <f>HYPERLINK("https://klasma.github.io/Logging_BORGHOLM/kartor/A 50720-2021.png")</f>
        <v/>
      </c>
      <c r="V17">
        <f>HYPERLINK("https://klasma.github.io/Logging_BORGHOLM/klagomål/A 50720-2021.docx")</f>
        <v/>
      </c>
      <c r="W17">
        <f>HYPERLINK("https://klasma.github.io/Logging_BORGHOLM/klagomålsmail/A 50720-2021.docx")</f>
        <v/>
      </c>
      <c r="X17">
        <f>HYPERLINK("https://klasma.github.io/Logging_BORGHOLM/tillsyn/A 50720-2021.docx")</f>
        <v/>
      </c>
      <c r="Y17">
        <f>HYPERLINK("https://klasma.github.io/Logging_BORGHOLM/tillsynsmail/A 50720-2021.docx")</f>
        <v/>
      </c>
    </row>
    <row r="18" ht="15" customHeight="1">
      <c r="A18" t="inlineStr">
        <is>
          <t>A 48149-2019</t>
        </is>
      </c>
      <c r="B18" s="1" t="n">
        <v>43726</v>
      </c>
      <c r="C18" s="1" t="n">
        <v>45177</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f>
        <v/>
      </c>
      <c r="T18">
        <f>HYPERLINK("https://klasma.github.io/Logging_BORGHOLM/kartor/A 48149-2019.png")</f>
        <v/>
      </c>
      <c r="V18">
        <f>HYPERLINK("https://klasma.github.io/Logging_BORGHOLM/klagomål/A 48149-2019.docx")</f>
        <v/>
      </c>
      <c r="W18">
        <f>HYPERLINK("https://klasma.github.io/Logging_BORGHOLM/klagomålsmail/A 48149-2019.docx")</f>
        <v/>
      </c>
      <c r="X18">
        <f>HYPERLINK("https://klasma.github.io/Logging_BORGHOLM/tillsyn/A 48149-2019.docx")</f>
        <v/>
      </c>
      <c r="Y18">
        <f>HYPERLINK("https://klasma.github.io/Logging_BORGHOLM/tillsynsmail/A 48149-2019.docx")</f>
        <v/>
      </c>
    </row>
    <row r="19" ht="15" customHeight="1">
      <c r="A19" t="inlineStr">
        <is>
          <t>A 58231-2020</t>
        </is>
      </c>
      <c r="B19" s="1" t="n">
        <v>44144</v>
      </c>
      <c r="C19" s="1" t="n">
        <v>45177</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f>
        <v/>
      </c>
      <c r="T19">
        <f>HYPERLINK("https://klasma.github.io/Logging_BORGHOLM/kartor/A 58231-2020.png")</f>
        <v/>
      </c>
      <c r="V19">
        <f>HYPERLINK("https://klasma.github.io/Logging_BORGHOLM/klagomål/A 58231-2020.docx")</f>
        <v/>
      </c>
      <c r="W19">
        <f>HYPERLINK("https://klasma.github.io/Logging_BORGHOLM/klagomålsmail/A 58231-2020.docx")</f>
        <v/>
      </c>
      <c r="X19">
        <f>HYPERLINK("https://klasma.github.io/Logging_BORGHOLM/tillsyn/A 58231-2020.docx")</f>
        <v/>
      </c>
      <c r="Y19">
        <f>HYPERLINK("https://klasma.github.io/Logging_BORGHOLM/tillsynsmail/A 58231-2020.docx")</f>
        <v/>
      </c>
    </row>
    <row r="20" ht="15" customHeight="1">
      <c r="A20" t="inlineStr">
        <is>
          <t>A 16171-2023</t>
        </is>
      </c>
      <c r="B20" s="1" t="n">
        <v>45027</v>
      </c>
      <c r="C20" s="1" t="n">
        <v>45177</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HYPERLINK("https://klasma.github.io/Logging_BORGHOLM/artfynd/A 16171-2023.xlsx")</f>
        <v/>
      </c>
      <c r="T20">
        <f>HYPERLINK("https://klasma.github.io/Logging_BORGHOLM/kartor/A 16171-2023.png")</f>
        <v/>
      </c>
      <c r="V20">
        <f>HYPERLINK("https://klasma.github.io/Logging_BORGHOLM/klagomål/A 16171-2023.docx")</f>
        <v/>
      </c>
      <c r="W20">
        <f>HYPERLINK("https://klasma.github.io/Logging_BORGHOLM/klagomålsmail/A 16171-2023.docx")</f>
        <v/>
      </c>
      <c r="X20">
        <f>HYPERLINK("https://klasma.github.io/Logging_BORGHOLM/tillsyn/A 16171-2023.docx")</f>
        <v/>
      </c>
      <c r="Y20">
        <f>HYPERLINK("https://klasma.github.io/Logging_BORGHOLM/tillsynsmail/A 16171-2023.docx")</f>
        <v/>
      </c>
    </row>
    <row r="21" ht="15" customHeight="1">
      <c r="A21" t="inlineStr">
        <is>
          <t>A 57207-2018</t>
        </is>
      </c>
      <c r="B21" s="1" t="n">
        <v>43403</v>
      </c>
      <c r="C21" s="1" t="n">
        <v>45177</v>
      </c>
      <c r="D21" t="inlineStr">
        <is>
          <t>KALMAR LÄN</t>
        </is>
      </c>
      <c r="E21" t="inlineStr">
        <is>
          <t>BORGHOLM</t>
        </is>
      </c>
      <c r="G21" t="n">
        <v>3.6</v>
      </c>
      <c r="H21" t="n">
        <v>1</v>
      </c>
      <c r="I21" t="n">
        <v>1</v>
      </c>
      <c r="J21" t="n">
        <v>0</v>
      </c>
      <c r="K21" t="n">
        <v>1</v>
      </c>
      <c r="L21" t="n">
        <v>0</v>
      </c>
      <c r="M21" t="n">
        <v>0</v>
      </c>
      <c r="N21" t="n">
        <v>0</v>
      </c>
      <c r="O21" t="n">
        <v>1</v>
      </c>
      <c r="P21" t="n">
        <v>1</v>
      </c>
      <c r="Q21" t="n">
        <v>2</v>
      </c>
      <c r="R21" s="2" t="inlineStr">
        <is>
          <t>Luddvicker
Skogsknipprot</t>
        </is>
      </c>
      <c r="S21">
        <f>HYPERLINK("https://klasma.github.io/Logging_BORGHOLM/artfynd/A 57207-2018.xlsx")</f>
        <v/>
      </c>
      <c r="T21">
        <f>HYPERLINK("https://klasma.github.io/Logging_BORGHOLM/kartor/A 57207-2018.png")</f>
        <v/>
      </c>
      <c r="V21">
        <f>HYPERLINK("https://klasma.github.io/Logging_BORGHOLM/klagomål/A 57207-2018.docx")</f>
        <v/>
      </c>
      <c r="W21">
        <f>HYPERLINK("https://klasma.github.io/Logging_BORGHOLM/klagomålsmail/A 57207-2018.docx")</f>
        <v/>
      </c>
      <c r="X21">
        <f>HYPERLINK("https://klasma.github.io/Logging_BORGHOLM/tillsyn/A 57207-2018.docx")</f>
        <v/>
      </c>
      <c r="Y21">
        <f>HYPERLINK("https://klasma.github.io/Logging_BORGHOLM/tillsynsmail/A 57207-2018.docx")</f>
        <v/>
      </c>
    </row>
    <row r="22" ht="15" customHeight="1">
      <c r="A22" t="inlineStr">
        <is>
          <t>A 31733-2022</t>
        </is>
      </c>
      <c r="B22" s="1" t="n">
        <v>44776</v>
      </c>
      <c r="C22" s="1" t="n">
        <v>45177</v>
      </c>
      <c r="D22" t="inlineStr">
        <is>
          <t>KALMAR LÄN</t>
        </is>
      </c>
      <c r="E22" t="inlineStr">
        <is>
          <t>BORGHOLM</t>
        </is>
      </c>
      <c r="F22" t="inlineStr">
        <is>
          <t>Sveaskog</t>
        </is>
      </c>
      <c r="G22" t="n">
        <v>6.9</v>
      </c>
      <c r="H22" t="n">
        <v>1</v>
      </c>
      <c r="I22" t="n">
        <v>1</v>
      </c>
      <c r="J22" t="n">
        <v>0</v>
      </c>
      <c r="K22" t="n">
        <v>0</v>
      </c>
      <c r="L22" t="n">
        <v>1</v>
      </c>
      <c r="M22" t="n">
        <v>0</v>
      </c>
      <c r="N22" t="n">
        <v>0</v>
      </c>
      <c r="O22" t="n">
        <v>1</v>
      </c>
      <c r="P22" t="n">
        <v>1</v>
      </c>
      <c r="Q22" t="n">
        <v>2</v>
      </c>
      <c r="R22" s="2" t="inlineStr">
        <is>
          <t>Ask
Skogsknipprot</t>
        </is>
      </c>
      <c r="S22">
        <f>HYPERLINK("https://klasma.github.io/Logging_BORGHOLM/artfynd/A 31733-2022.xlsx")</f>
        <v/>
      </c>
      <c r="T22">
        <f>HYPERLINK("https://klasma.github.io/Logging_BORGHOLM/kartor/A 31733-2022.png")</f>
        <v/>
      </c>
      <c r="V22">
        <f>HYPERLINK("https://klasma.github.io/Logging_BORGHOLM/klagomål/A 31733-2022.docx")</f>
        <v/>
      </c>
      <c r="W22">
        <f>HYPERLINK("https://klasma.github.io/Logging_BORGHOLM/klagomålsmail/A 31733-2022.docx")</f>
        <v/>
      </c>
      <c r="X22">
        <f>HYPERLINK("https://klasma.github.io/Logging_BORGHOLM/tillsyn/A 31733-2022.docx")</f>
        <v/>
      </c>
      <c r="Y22">
        <f>HYPERLINK("https://klasma.github.io/Logging_BORGHOLM/tillsynsmail/A 31733-2022.docx")</f>
        <v/>
      </c>
    </row>
    <row r="23" ht="15" customHeight="1">
      <c r="A23" t="inlineStr">
        <is>
          <t>A 32174-2022</t>
        </is>
      </c>
      <c r="B23" s="1" t="n">
        <v>44781</v>
      </c>
      <c r="C23" s="1" t="n">
        <v>45177</v>
      </c>
      <c r="D23" t="inlineStr">
        <is>
          <t>KALMAR LÄN</t>
        </is>
      </c>
      <c r="E23" t="inlineStr">
        <is>
          <t>BORGHOLM</t>
        </is>
      </c>
      <c r="F23" t="inlineStr">
        <is>
          <t>Sveaskog</t>
        </is>
      </c>
      <c r="G23" t="n">
        <v>1.6</v>
      </c>
      <c r="H23" t="n">
        <v>1</v>
      </c>
      <c r="I23" t="n">
        <v>1</v>
      </c>
      <c r="J23" t="n">
        <v>1</v>
      </c>
      <c r="K23" t="n">
        <v>0</v>
      </c>
      <c r="L23" t="n">
        <v>0</v>
      </c>
      <c r="M23" t="n">
        <v>0</v>
      </c>
      <c r="N23" t="n">
        <v>0</v>
      </c>
      <c r="O23" t="n">
        <v>1</v>
      </c>
      <c r="P23" t="n">
        <v>0</v>
      </c>
      <c r="Q23" t="n">
        <v>2</v>
      </c>
      <c r="R23" s="2" t="inlineStr">
        <is>
          <t>Backklöver
Tvåblad</t>
        </is>
      </c>
      <c r="S23">
        <f>HYPERLINK("https://klasma.github.io/Logging_BORGHOLM/artfynd/A 32174-2022.xlsx")</f>
        <v/>
      </c>
      <c r="T23">
        <f>HYPERLINK("https://klasma.github.io/Logging_BORGHOLM/kartor/A 32174-2022.png")</f>
        <v/>
      </c>
      <c r="V23">
        <f>HYPERLINK("https://klasma.github.io/Logging_BORGHOLM/klagomål/A 32174-2022.docx")</f>
        <v/>
      </c>
      <c r="W23">
        <f>HYPERLINK("https://klasma.github.io/Logging_BORGHOLM/klagomålsmail/A 32174-2022.docx")</f>
        <v/>
      </c>
      <c r="X23">
        <f>HYPERLINK("https://klasma.github.io/Logging_BORGHOLM/tillsyn/A 32174-2022.docx")</f>
        <v/>
      </c>
      <c r="Y23">
        <f>HYPERLINK("https://klasma.github.io/Logging_BORGHOLM/tillsynsmail/A 32174-2022.docx")</f>
        <v/>
      </c>
    </row>
    <row r="24" ht="15" customHeight="1">
      <c r="A24" t="inlineStr">
        <is>
          <t>A 32640-2022</t>
        </is>
      </c>
      <c r="B24" s="1" t="n">
        <v>44783</v>
      </c>
      <c r="C24" s="1" t="n">
        <v>45177</v>
      </c>
      <c r="D24" t="inlineStr">
        <is>
          <t>KALMAR LÄN</t>
        </is>
      </c>
      <c r="E24" t="inlineStr">
        <is>
          <t>BORGHOLM</t>
        </is>
      </c>
      <c r="F24" t="inlineStr">
        <is>
          <t>Sveaskog</t>
        </is>
      </c>
      <c r="G24" t="n">
        <v>1.2</v>
      </c>
      <c r="H24" t="n">
        <v>0</v>
      </c>
      <c r="I24" t="n">
        <v>2</v>
      </c>
      <c r="J24" t="n">
        <v>0</v>
      </c>
      <c r="K24" t="n">
        <v>0</v>
      </c>
      <c r="L24" t="n">
        <v>0</v>
      </c>
      <c r="M24" t="n">
        <v>0</v>
      </c>
      <c r="N24" t="n">
        <v>0</v>
      </c>
      <c r="O24" t="n">
        <v>0</v>
      </c>
      <c r="P24" t="n">
        <v>0</v>
      </c>
      <c r="Q24" t="n">
        <v>2</v>
      </c>
      <c r="R24" s="2" t="inlineStr">
        <is>
          <t>Kornknutmossa
Murgröna</t>
        </is>
      </c>
      <c r="S24">
        <f>HYPERLINK("https://klasma.github.io/Logging_BORGHOLM/artfynd/A 32640-2022.xlsx")</f>
        <v/>
      </c>
      <c r="T24">
        <f>HYPERLINK("https://klasma.github.io/Logging_BORGHOLM/kartor/A 32640-2022.png")</f>
        <v/>
      </c>
      <c r="V24">
        <f>HYPERLINK("https://klasma.github.io/Logging_BORGHOLM/klagomål/A 32640-2022.docx")</f>
        <v/>
      </c>
      <c r="W24">
        <f>HYPERLINK("https://klasma.github.io/Logging_BORGHOLM/klagomålsmail/A 32640-2022.docx")</f>
        <v/>
      </c>
      <c r="X24">
        <f>HYPERLINK("https://klasma.github.io/Logging_BORGHOLM/tillsyn/A 32640-2022.docx")</f>
        <v/>
      </c>
      <c r="Y24">
        <f>HYPERLINK("https://klasma.github.io/Logging_BORGHOLM/tillsynsmail/A 32640-2022.docx")</f>
        <v/>
      </c>
    </row>
    <row r="25" ht="15" customHeight="1">
      <c r="A25" t="inlineStr">
        <is>
          <t>A 34944-2022</t>
        </is>
      </c>
      <c r="B25" s="1" t="n">
        <v>44796</v>
      </c>
      <c r="C25" s="1" t="n">
        <v>45177</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f>
        <v/>
      </c>
      <c r="T25">
        <f>HYPERLINK("https://klasma.github.io/Logging_BORGHOLM/kartor/A 34944-2022.png")</f>
        <v/>
      </c>
      <c r="V25">
        <f>HYPERLINK("https://klasma.github.io/Logging_BORGHOLM/klagomål/A 34944-2022.docx")</f>
        <v/>
      </c>
      <c r="W25">
        <f>HYPERLINK("https://klasma.github.io/Logging_BORGHOLM/klagomålsmail/A 34944-2022.docx")</f>
        <v/>
      </c>
      <c r="X25">
        <f>HYPERLINK("https://klasma.github.io/Logging_BORGHOLM/tillsyn/A 34944-2022.docx")</f>
        <v/>
      </c>
      <c r="Y25">
        <f>HYPERLINK("https://klasma.github.io/Logging_BORGHOLM/tillsynsmail/A 34944-2022.docx")</f>
        <v/>
      </c>
    </row>
    <row r="26" ht="15" customHeight="1">
      <c r="A26" t="inlineStr">
        <is>
          <t>A 43756-2022</t>
        </is>
      </c>
      <c r="B26" s="1" t="n">
        <v>44837</v>
      </c>
      <c r="C26" s="1" t="n">
        <v>45177</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f>
        <v/>
      </c>
      <c r="T26">
        <f>HYPERLINK("https://klasma.github.io/Logging_BORGHOLM/kartor/A 43756-2022.png")</f>
        <v/>
      </c>
      <c r="V26">
        <f>HYPERLINK("https://klasma.github.io/Logging_BORGHOLM/klagomål/A 43756-2022.docx")</f>
        <v/>
      </c>
      <c r="W26">
        <f>HYPERLINK("https://klasma.github.io/Logging_BORGHOLM/klagomålsmail/A 43756-2022.docx")</f>
        <v/>
      </c>
      <c r="X26">
        <f>HYPERLINK("https://klasma.github.io/Logging_BORGHOLM/tillsyn/A 43756-2022.docx")</f>
        <v/>
      </c>
      <c r="Y26">
        <f>HYPERLINK("https://klasma.github.io/Logging_BORGHOLM/tillsynsmail/A 43756-2022.docx")</f>
        <v/>
      </c>
    </row>
    <row r="27" ht="15" customHeight="1">
      <c r="A27" t="inlineStr">
        <is>
          <t>A 44008-2022</t>
        </is>
      </c>
      <c r="B27" s="1" t="n">
        <v>44838</v>
      </c>
      <c r="C27" s="1" t="n">
        <v>45177</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f>
        <v/>
      </c>
      <c r="T27">
        <f>HYPERLINK("https://klasma.github.io/Logging_BORGHOLM/kartor/A 44008-2022.png")</f>
        <v/>
      </c>
      <c r="V27">
        <f>HYPERLINK("https://klasma.github.io/Logging_BORGHOLM/klagomål/A 44008-2022.docx")</f>
        <v/>
      </c>
      <c r="W27">
        <f>HYPERLINK("https://klasma.github.io/Logging_BORGHOLM/klagomålsmail/A 44008-2022.docx")</f>
        <v/>
      </c>
      <c r="X27">
        <f>HYPERLINK("https://klasma.github.io/Logging_BORGHOLM/tillsyn/A 44008-2022.docx")</f>
        <v/>
      </c>
      <c r="Y27">
        <f>HYPERLINK("https://klasma.github.io/Logging_BORGHOLM/tillsynsmail/A 44008-2022.docx")</f>
        <v/>
      </c>
    </row>
    <row r="28" ht="15" customHeight="1">
      <c r="A28" t="inlineStr">
        <is>
          <t>A 4164-2023</t>
        </is>
      </c>
      <c r="B28" s="1" t="n">
        <v>44953</v>
      </c>
      <c r="C28" s="1" t="n">
        <v>45177</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f>
        <v/>
      </c>
      <c r="T28">
        <f>HYPERLINK("https://klasma.github.io/Logging_BORGHOLM/kartor/A 4164-2023.png")</f>
        <v/>
      </c>
      <c r="V28">
        <f>HYPERLINK("https://klasma.github.io/Logging_BORGHOLM/klagomål/A 4164-2023.docx")</f>
        <v/>
      </c>
      <c r="W28">
        <f>HYPERLINK("https://klasma.github.io/Logging_BORGHOLM/klagomålsmail/A 4164-2023.docx")</f>
        <v/>
      </c>
      <c r="X28">
        <f>HYPERLINK("https://klasma.github.io/Logging_BORGHOLM/tillsyn/A 4164-2023.docx")</f>
        <v/>
      </c>
      <c r="Y28">
        <f>HYPERLINK("https://klasma.github.io/Logging_BORGHOLM/tillsynsmail/A 4164-2023.docx")</f>
        <v/>
      </c>
    </row>
    <row r="29" ht="15" customHeight="1">
      <c r="A29" t="inlineStr">
        <is>
          <t>A 55105-2018</t>
        </is>
      </c>
      <c r="B29" s="1" t="n">
        <v>43396</v>
      </c>
      <c r="C29" s="1" t="n">
        <v>45177</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f>
        <v/>
      </c>
      <c r="T29">
        <f>HYPERLINK("https://klasma.github.io/Logging_BORGHOLM/kartor/A 55105-2018.png")</f>
        <v/>
      </c>
      <c r="V29">
        <f>HYPERLINK("https://klasma.github.io/Logging_BORGHOLM/klagomål/A 55105-2018.docx")</f>
        <v/>
      </c>
      <c r="W29">
        <f>HYPERLINK("https://klasma.github.io/Logging_BORGHOLM/klagomålsmail/A 55105-2018.docx")</f>
        <v/>
      </c>
      <c r="X29">
        <f>HYPERLINK("https://klasma.github.io/Logging_BORGHOLM/tillsyn/A 55105-2018.docx")</f>
        <v/>
      </c>
      <c r="Y29">
        <f>HYPERLINK("https://klasma.github.io/Logging_BORGHOLM/tillsynsmail/A 55105-2018.docx")</f>
        <v/>
      </c>
    </row>
    <row r="30" ht="15" customHeight="1">
      <c r="A30" t="inlineStr">
        <is>
          <t>A 57216-2018</t>
        </is>
      </c>
      <c r="B30" s="1" t="n">
        <v>43403</v>
      </c>
      <c r="C30" s="1" t="n">
        <v>45177</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f>
        <v/>
      </c>
      <c r="T30">
        <f>HYPERLINK("https://klasma.github.io/Logging_BORGHOLM/kartor/A 57216-2018.png")</f>
        <v/>
      </c>
      <c r="V30">
        <f>HYPERLINK("https://klasma.github.io/Logging_BORGHOLM/klagomål/A 57216-2018.docx")</f>
        <v/>
      </c>
      <c r="W30">
        <f>HYPERLINK("https://klasma.github.io/Logging_BORGHOLM/klagomålsmail/A 57216-2018.docx")</f>
        <v/>
      </c>
      <c r="X30">
        <f>HYPERLINK("https://klasma.github.io/Logging_BORGHOLM/tillsyn/A 57216-2018.docx")</f>
        <v/>
      </c>
      <c r="Y30">
        <f>HYPERLINK("https://klasma.github.io/Logging_BORGHOLM/tillsynsmail/A 57216-2018.docx")</f>
        <v/>
      </c>
    </row>
    <row r="31" ht="15" customHeight="1">
      <c r="A31" t="inlineStr">
        <is>
          <t>A 23194-2019</t>
        </is>
      </c>
      <c r="B31" s="1" t="n">
        <v>43592</v>
      </c>
      <c r="C31" s="1" t="n">
        <v>45177</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f>
        <v/>
      </c>
      <c r="T31">
        <f>HYPERLINK("https://klasma.github.io/Logging_BORGHOLM/kartor/A 23194-2019.png")</f>
        <v/>
      </c>
      <c r="V31">
        <f>HYPERLINK("https://klasma.github.io/Logging_BORGHOLM/klagomål/A 23194-2019.docx")</f>
        <v/>
      </c>
      <c r="W31">
        <f>HYPERLINK("https://klasma.github.io/Logging_BORGHOLM/klagomålsmail/A 23194-2019.docx")</f>
        <v/>
      </c>
      <c r="X31">
        <f>HYPERLINK("https://klasma.github.io/Logging_BORGHOLM/tillsyn/A 23194-2019.docx")</f>
        <v/>
      </c>
      <c r="Y31">
        <f>HYPERLINK("https://klasma.github.io/Logging_BORGHOLM/tillsynsmail/A 23194-2019.docx")</f>
        <v/>
      </c>
    </row>
    <row r="32" ht="15" customHeight="1">
      <c r="A32" t="inlineStr">
        <is>
          <t>A 57756-2019</t>
        </is>
      </c>
      <c r="B32" s="1" t="n">
        <v>43762</v>
      </c>
      <c r="C32" s="1" t="n">
        <v>45177</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f>
        <v/>
      </c>
      <c r="T32">
        <f>HYPERLINK("https://klasma.github.io/Logging_BORGHOLM/kartor/A 57756-2019.png")</f>
        <v/>
      </c>
      <c r="V32">
        <f>HYPERLINK("https://klasma.github.io/Logging_BORGHOLM/klagomål/A 57756-2019.docx")</f>
        <v/>
      </c>
      <c r="W32">
        <f>HYPERLINK("https://klasma.github.io/Logging_BORGHOLM/klagomålsmail/A 57756-2019.docx")</f>
        <v/>
      </c>
      <c r="X32">
        <f>HYPERLINK("https://klasma.github.io/Logging_BORGHOLM/tillsyn/A 57756-2019.docx")</f>
        <v/>
      </c>
      <c r="Y32">
        <f>HYPERLINK("https://klasma.github.io/Logging_BORGHOLM/tillsynsmail/A 57756-2019.docx")</f>
        <v/>
      </c>
    </row>
    <row r="33" ht="15" customHeight="1">
      <c r="A33" t="inlineStr">
        <is>
          <t>A 58275-2019</t>
        </is>
      </c>
      <c r="B33" s="1" t="n">
        <v>43770</v>
      </c>
      <c r="C33" s="1" t="n">
        <v>45177</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f>
        <v/>
      </c>
      <c r="T33">
        <f>HYPERLINK("https://klasma.github.io/Logging_BORGHOLM/kartor/A 58275-2019.png")</f>
        <v/>
      </c>
      <c r="V33">
        <f>HYPERLINK("https://klasma.github.io/Logging_BORGHOLM/klagomål/A 58275-2019.docx")</f>
        <v/>
      </c>
      <c r="W33">
        <f>HYPERLINK("https://klasma.github.io/Logging_BORGHOLM/klagomålsmail/A 58275-2019.docx")</f>
        <v/>
      </c>
      <c r="X33">
        <f>HYPERLINK("https://klasma.github.io/Logging_BORGHOLM/tillsyn/A 58275-2019.docx")</f>
        <v/>
      </c>
      <c r="Y33">
        <f>HYPERLINK("https://klasma.github.io/Logging_BORGHOLM/tillsynsmail/A 58275-2019.docx")</f>
        <v/>
      </c>
    </row>
    <row r="34" ht="15" customHeight="1">
      <c r="A34" t="inlineStr">
        <is>
          <t>A 64121-2019</t>
        </is>
      </c>
      <c r="B34" s="1" t="n">
        <v>43796</v>
      </c>
      <c r="C34" s="1" t="n">
        <v>45177</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f>
        <v/>
      </c>
      <c r="T34">
        <f>HYPERLINK("https://klasma.github.io/Logging_BORGHOLM/kartor/A 64121-2019.png")</f>
        <v/>
      </c>
      <c r="V34">
        <f>HYPERLINK("https://klasma.github.io/Logging_BORGHOLM/klagomål/A 64121-2019.docx")</f>
        <v/>
      </c>
      <c r="W34">
        <f>HYPERLINK("https://klasma.github.io/Logging_BORGHOLM/klagomålsmail/A 64121-2019.docx")</f>
        <v/>
      </c>
      <c r="X34">
        <f>HYPERLINK("https://klasma.github.io/Logging_BORGHOLM/tillsyn/A 64121-2019.docx")</f>
        <v/>
      </c>
      <c r="Y34">
        <f>HYPERLINK("https://klasma.github.io/Logging_BORGHOLM/tillsynsmail/A 64121-2019.docx")</f>
        <v/>
      </c>
    </row>
    <row r="35" ht="15" customHeight="1">
      <c r="A35" t="inlineStr">
        <is>
          <t>A 64120-2019</t>
        </is>
      </c>
      <c r="B35" s="1" t="n">
        <v>43796</v>
      </c>
      <c r="C35" s="1" t="n">
        <v>45177</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f>
        <v/>
      </c>
      <c r="T35">
        <f>HYPERLINK("https://klasma.github.io/Logging_BORGHOLM/kartor/A 64120-2019.png")</f>
        <v/>
      </c>
      <c r="V35">
        <f>HYPERLINK("https://klasma.github.io/Logging_BORGHOLM/klagomål/A 64120-2019.docx")</f>
        <v/>
      </c>
      <c r="W35">
        <f>HYPERLINK("https://klasma.github.io/Logging_BORGHOLM/klagomålsmail/A 64120-2019.docx")</f>
        <v/>
      </c>
      <c r="X35">
        <f>HYPERLINK("https://klasma.github.io/Logging_BORGHOLM/tillsyn/A 64120-2019.docx")</f>
        <v/>
      </c>
      <c r="Y35">
        <f>HYPERLINK("https://klasma.github.io/Logging_BORGHOLM/tillsynsmail/A 64120-2019.docx")</f>
        <v/>
      </c>
    </row>
    <row r="36" ht="15" customHeight="1">
      <c r="A36" t="inlineStr">
        <is>
          <t>A 47009-2020</t>
        </is>
      </c>
      <c r="B36" s="1" t="n">
        <v>44091</v>
      </c>
      <c r="C36" s="1" t="n">
        <v>45177</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f>
        <v/>
      </c>
      <c r="T36">
        <f>HYPERLINK("https://klasma.github.io/Logging_BORGHOLM/kartor/A 47009-2020.png")</f>
        <v/>
      </c>
      <c r="V36">
        <f>HYPERLINK("https://klasma.github.io/Logging_BORGHOLM/klagomål/A 47009-2020.docx")</f>
        <v/>
      </c>
      <c r="W36">
        <f>HYPERLINK("https://klasma.github.io/Logging_BORGHOLM/klagomålsmail/A 47009-2020.docx")</f>
        <v/>
      </c>
      <c r="X36">
        <f>HYPERLINK("https://klasma.github.io/Logging_BORGHOLM/tillsyn/A 47009-2020.docx")</f>
        <v/>
      </c>
      <c r="Y36">
        <f>HYPERLINK("https://klasma.github.io/Logging_BORGHOLM/tillsynsmail/A 47009-2020.docx")</f>
        <v/>
      </c>
    </row>
    <row r="37" ht="15" customHeight="1">
      <c r="A37" t="inlineStr">
        <is>
          <t>A 66329-2020</t>
        </is>
      </c>
      <c r="B37" s="1" t="n">
        <v>44176</v>
      </c>
      <c r="C37" s="1" t="n">
        <v>45177</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f>
        <v/>
      </c>
      <c r="T37">
        <f>HYPERLINK("https://klasma.github.io/Logging_BORGHOLM/kartor/A 66329-2020.png")</f>
        <v/>
      </c>
      <c r="V37">
        <f>HYPERLINK("https://klasma.github.io/Logging_BORGHOLM/klagomål/A 66329-2020.docx")</f>
        <v/>
      </c>
      <c r="W37">
        <f>HYPERLINK("https://klasma.github.io/Logging_BORGHOLM/klagomålsmail/A 66329-2020.docx")</f>
        <v/>
      </c>
      <c r="X37">
        <f>HYPERLINK("https://klasma.github.io/Logging_BORGHOLM/tillsyn/A 66329-2020.docx")</f>
        <v/>
      </c>
      <c r="Y37">
        <f>HYPERLINK("https://klasma.github.io/Logging_BORGHOLM/tillsynsmail/A 66329-2020.docx")</f>
        <v/>
      </c>
    </row>
    <row r="38" ht="15" customHeight="1">
      <c r="A38" t="inlineStr">
        <is>
          <t>A 3871-2021</t>
        </is>
      </c>
      <c r="B38" s="1" t="n">
        <v>44222</v>
      </c>
      <c r="C38" s="1" t="n">
        <v>45177</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f>
        <v/>
      </c>
      <c r="T38">
        <f>HYPERLINK("https://klasma.github.io/Logging_BORGHOLM/kartor/A 3871-2021.png")</f>
        <v/>
      </c>
      <c r="V38">
        <f>HYPERLINK("https://klasma.github.io/Logging_BORGHOLM/klagomål/A 3871-2021.docx")</f>
        <v/>
      </c>
      <c r="W38">
        <f>HYPERLINK("https://klasma.github.io/Logging_BORGHOLM/klagomålsmail/A 3871-2021.docx")</f>
        <v/>
      </c>
      <c r="X38">
        <f>HYPERLINK("https://klasma.github.io/Logging_BORGHOLM/tillsyn/A 3871-2021.docx")</f>
        <v/>
      </c>
      <c r="Y38">
        <f>HYPERLINK("https://klasma.github.io/Logging_BORGHOLM/tillsynsmail/A 3871-2021.docx")</f>
        <v/>
      </c>
    </row>
    <row r="39" ht="15" customHeight="1">
      <c r="A39" t="inlineStr">
        <is>
          <t>A 12785-2021</t>
        </is>
      </c>
      <c r="B39" s="1" t="n">
        <v>44270</v>
      </c>
      <c r="C39" s="1" t="n">
        <v>45177</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f>
        <v/>
      </c>
      <c r="T39">
        <f>HYPERLINK("https://klasma.github.io/Logging_BORGHOLM/kartor/A 12785-2021.png")</f>
        <v/>
      </c>
      <c r="V39">
        <f>HYPERLINK("https://klasma.github.io/Logging_BORGHOLM/klagomål/A 12785-2021.docx")</f>
        <v/>
      </c>
      <c r="W39">
        <f>HYPERLINK("https://klasma.github.io/Logging_BORGHOLM/klagomålsmail/A 12785-2021.docx")</f>
        <v/>
      </c>
      <c r="X39">
        <f>HYPERLINK("https://klasma.github.io/Logging_BORGHOLM/tillsyn/A 12785-2021.docx")</f>
        <v/>
      </c>
      <c r="Y39">
        <f>HYPERLINK("https://klasma.github.io/Logging_BORGHOLM/tillsynsmail/A 12785-2021.docx")</f>
        <v/>
      </c>
    </row>
    <row r="40" ht="15" customHeight="1">
      <c r="A40" t="inlineStr">
        <is>
          <t>A 14789-2021</t>
        </is>
      </c>
      <c r="B40" s="1" t="n">
        <v>44280</v>
      </c>
      <c r="C40" s="1" t="n">
        <v>45177</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f>
        <v/>
      </c>
      <c r="T40">
        <f>HYPERLINK("https://klasma.github.io/Logging_BORGHOLM/kartor/A 14789-2021.png")</f>
        <v/>
      </c>
      <c r="V40">
        <f>HYPERLINK("https://klasma.github.io/Logging_BORGHOLM/klagomål/A 14789-2021.docx")</f>
        <v/>
      </c>
      <c r="W40">
        <f>HYPERLINK("https://klasma.github.io/Logging_BORGHOLM/klagomålsmail/A 14789-2021.docx")</f>
        <v/>
      </c>
      <c r="X40">
        <f>HYPERLINK("https://klasma.github.io/Logging_BORGHOLM/tillsyn/A 14789-2021.docx")</f>
        <v/>
      </c>
      <c r="Y40">
        <f>HYPERLINK("https://klasma.github.io/Logging_BORGHOLM/tillsynsmail/A 14789-2021.docx")</f>
        <v/>
      </c>
    </row>
    <row r="41" ht="15" customHeight="1">
      <c r="A41" t="inlineStr">
        <is>
          <t>A 10292-2022</t>
        </is>
      </c>
      <c r="B41" s="1" t="n">
        <v>44622</v>
      </c>
      <c r="C41" s="1" t="n">
        <v>45177</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f>
        <v/>
      </c>
      <c r="T41">
        <f>HYPERLINK("https://klasma.github.io/Logging_BORGHOLM/kartor/A 10292-2022.png")</f>
        <v/>
      </c>
      <c r="V41">
        <f>HYPERLINK("https://klasma.github.io/Logging_BORGHOLM/klagomål/A 10292-2022.docx")</f>
        <v/>
      </c>
      <c r="W41">
        <f>HYPERLINK("https://klasma.github.io/Logging_BORGHOLM/klagomålsmail/A 10292-2022.docx")</f>
        <v/>
      </c>
      <c r="X41">
        <f>HYPERLINK("https://klasma.github.io/Logging_BORGHOLM/tillsyn/A 10292-2022.docx")</f>
        <v/>
      </c>
      <c r="Y41">
        <f>HYPERLINK("https://klasma.github.io/Logging_BORGHOLM/tillsynsmail/A 10292-2022.docx")</f>
        <v/>
      </c>
    </row>
    <row r="42" ht="15" customHeight="1">
      <c r="A42" t="inlineStr">
        <is>
          <t>A 24096-2022</t>
        </is>
      </c>
      <c r="B42" s="1" t="n">
        <v>44725</v>
      </c>
      <c r="C42" s="1" t="n">
        <v>45177</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f>
        <v/>
      </c>
      <c r="T42">
        <f>HYPERLINK("https://klasma.github.io/Logging_BORGHOLM/kartor/A 24096-2022.png")</f>
        <v/>
      </c>
      <c r="V42">
        <f>HYPERLINK("https://klasma.github.io/Logging_BORGHOLM/klagomål/A 24096-2022.docx")</f>
        <v/>
      </c>
      <c r="W42">
        <f>HYPERLINK("https://klasma.github.io/Logging_BORGHOLM/klagomålsmail/A 24096-2022.docx")</f>
        <v/>
      </c>
      <c r="X42">
        <f>HYPERLINK("https://klasma.github.io/Logging_BORGHOLM/tillsyn/A 24096-2022.docx")</f>
        <v/>
      </c>
      <c r="Y42">
        <f>HYPERLINK("https://klasma.github.io/Logging_BORGHOLM/tillsynsmail/A 24096-2022.docx")</f>
        <v/>
      </c>
    </row>
    <row r="43" ht="15" customHeight="1">
      <c r="A43" t="inlineStr">
        <is>
          <t>A 31295-2022</t>
        </is>
      </c>
      <c r="B43" s="1" t="n">
        <v>44772</v>
      </c>
      <c r="C43" s="1" t="n">
        <v>45177</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f>
        <v/>
      </c>
      <c r="T43">
        <f>HYPERLINK("https://klasma.github.io/Logging_BORGHOLM/kartor/A 31295-2022.png")</f>
        <v/>
      </c>
      <c r="V43">
        <f>HYPERLINK("https://klasma.github.io/Logging_BORGHOLM/klagomål/A 31295-2022.docx")</f>
        <v/>
      </c>
      <c r="W43">
        <f>HYPERLINK("https://klasma.github.io/Logging_BORGHOLM/klagomålsmail/A 31295-2022.docx")</f>
        <v/>
      </c>
      <c r="X43">
        <f>HYPERLINK("https://klasma.github.io/Logging_BORGHOLM/tillsyn/A 31295-2022.docx")</f>
        <v/>
      </c>
      <c r="Y43">
        <f>HYPERLINK("https://klasma.github.io/Logging_BORGHOLM/tillsynsmail/A 31295-2022.docx")</f>
        <v/>
      </c>
    </row>
    <row r="44" ht="15" customHeight="1">
      <c r="A44" t="inlineStr">
        <is>
          <t>A 9745-2023</t>
        </is>
      </c>
      <c r="B44" s="1" t="n">
        <v>44984</v>
      </c>
      <c r="C44" s="1" t="n">
        <v>45177</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f>
        <v/>
      </c>
      <c r="T44">
        <f>HYPERLINK("https://klasma.github.io/Logging_BORGHOLM/kartor/A 9745-2023.png")</f>
        <v/>
      </c>
      <c r="V44">
        <f>HYPERLINK("https://klasma.github.io/Logging_BORGHOLM/klagomål/A 9745-2023.docx")</f>
        <v/>
      </c>
      <c r="W44">
        <f>HYPERLINK("https://klasma.github.io/Logging_BORGHOLM/klagomålsmail/A 9745-2023.docx")</f>
        <v/>
      </c>
      <c r="X44">
        <f>HYPERLINK("https://klasma.github.io/Logging_BORGHOLM/tillsyn/A 9745-2023.docx")</f>
        <v/>
      </c>
      <c r="Y44">
        <f>HYPERLINK("https://klasma.github.io/Logging_BORGHOLM/tillsynsmail/A 9745-2023.docx")</f>
        <v/>
      </c>
    </row>
    <row r="45" ht="15" customHeight="1">
      <c r="A45" t="inlineStr">
        <is>
          <t>A 16173-2023</t>
        </is>
      </c>
      <c r="B45" s="1" t="n">
        <v>45027</v>
      </c>
      <c r="C45" s="1" t="n">
        <v>45177</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f>
        <v/>
      </c>
      <c r="T45">
        <f>HYPERLINK("https://klasma.github.io/Logging_BORGHOLM/kartor/A 16173-2023.png")</f>
        <v/>
      </c>
      <c r="V45">
        <f>HYPERLINK("https://klasma.github.io/Logging_BORGHOLM/klagomål/A 16173-2023.docx")</f>
        <v/>
      </c>
      <c r="W45">
        <f>HYPERLINK("https://klasma.github.io/Logging_BORGHOLM/klagomålsmail/A 16173-2023.docx")</f>
        <v/>
      </c>
      <c r="X45">
        <f>HYPERLINK("https://klasma.github.io/Logging_BORGHOLM/tillsyn/A 16173-2023.docx")</f>
        <v/>
      </c>
      <c r="Y45">
        <f>HYPERLINK("https://klasma.github.io/Logging_BORGHOLM/tillsynsmail/A 16173-2023.docx")</f>
        <v/>
      </c>
    </row>
    <row r="46" ht="15" customHeight="1">
      <c r="A46" t="inlineStr">
        <is>
          <t>A 24704-2023</t>
        </is>
      </c>
      <c r="B46" s="1" t="n">
        <v>45084</v>
      </c>
      <c r="C46" s="1" t="n">
        <v>45177</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f>
        <v/>
      </c>
      <c r="T46">
        <f>HYPERLINK("https://klasma.github.io/Logging_BORGHOLM/kartor/A 24704-2023.png")</f>
        <v/>
      </c>
      <c r="V46">
        <f>HYPERLINK("https://klasma.github.io/Logging_BORGHOLM/klagomål/A 24704-2023.docx")</f>
        <v/>
      </c>
      <c r="W46">
        <f>HYPERLINK("https://klasma.github.io/Logging_BORGHOLM/klagomålsmail/A 24704-2023.docx")</f>
        <v/>
      </c>
      <c r="X46">
        <f>HYPERLINK("https://klasma.github.io/Logging_BORGHOLM/tillsyn/A 24704-2023.docx")</f>
        <v/>
      </c>
      <c r="Y46">
        <f>HYPERLINK("https://klasma.github.io/Logging_BORGHOLM/tillsynsmail/A 24704-2023.docx")</f>
        <v/>
      </c>
    </row>
    <row r="47" ht="15" customHeight="1">
      <c r="A47" t="inlineStr">
        <is>
          <t>A 24701-2023</t>
        </is>
      </c>
      <c r="B47" s="1" t="n">
        <v>45084</v>
      </c>
      <c r="C47" s="1" t="n">
        <v>45177</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f>
        <v/>
      </c>
      <c r="T47">
        <f>HYPERLINK("https://klasma.github.io/Logging_BORGHOLM/kartor/A 24701-2023.png")</f>
        <v/>
      </c>
      <c r="V47">
        <f>HYPERLINK("https://klasma.github.io/Logging_BORGHOLM/klagomål/A 24701-2023.docx")</f>
        <v/>
      </c>
      <c r="W47">
        <f>HYPERLINK("https://klasma.github.io/Logging_BORGHOLM/klagomålsmail/A 24701-2023.docx")</f>
        <v/>
      </c>
      <c r="X47">
        <f>HYPERLINK("https://klasma.github.io/Logging_BORGHOLM/tillsyn/A 24701-2023.docx")</f>
        <v/>
      </c>
      <c r="Y47">
        <f>HYPERLINK("https://klasma.github.io/Logging_BORGHOLM/tillsynsmail/A 24701-2023.docx")</f>
        <v/>
      </c>
    </row>
    <row r="48" ht="15" customHeight="1">
      <c r="A48" t="inlineStr">
        <is>
          <t>A 57211-2018</t>
        </is>
      </c>
      <c r="B48" s="1" t="n">
        <v>43403</v>
      </c>
      <c r="C48" s="1" t="n">
        <v>45177</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45177</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45177</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45177</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45177</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45177</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45177</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45177</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45177</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45177</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45177</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45177</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45177</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45177</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45177</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45177</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45177</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45177</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45177</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45177</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45177</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45177</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45177</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45177</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45177</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45177</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45177</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45177</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45177</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45177</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45177</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45177</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45177</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45177</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45177</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45177</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45177</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45177</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45177</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45177</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45177</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45177</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45177</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45177</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45177</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45177</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45177</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45177</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45177</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45177</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45177</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45177</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45177</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45177</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45177</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45177</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45177</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45177</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45177</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45177</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45177</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45177</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45177</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45177</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45177</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45177</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45177</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45177</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45177</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45177</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45177</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45177</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45177</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45177</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45177</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45177</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45177</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45177</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45177</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45177</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45177</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45177</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45177</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2023-09-08T04:37:54Z</dcterms:created>
  <dcterms:modified xmlns:dcterms="http://purl.org/dc/terms/" xmlns:xsi="http://www.w3.org/2001/XMLSchema-instance" xsi:type="dcterms:W3CDTF">2023-09-08T04:37:54Z</dcterms:modified>
</cp:coreProperties>
</file>