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64675-2021</t>
        </is>
      </c>
      <c r="B2" s="1" t="n">
        <v>44512</v>
      </c>
      <c r="C2" s="1" t="n">
        <v>45189</v>
      </c>
      <c r="D2" t="inlineStr">
        <is>
          <t>DALARNAS LÄN</t>
        </is>
      </c>
      <c r="E2" t="inlineStr">
        <is>
          <t>BORLÄNGE</t>
        </is>
      </c>
      <c r="G2" t="n">
        <v>15.5</v>
      </c>
      <c r="H2" t="n">
        <v>2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11</v>
      </c>
      <c r="R2" s="2" t="inlineStr">
        <is>
          <t>Blå taggsvamp
Garnlav
Granticka
Järpe
Rosenticka
Svart taggsvamp
Svartvit taggsvamp
Tretåig hackspett
Ullticka
Dropptaggsvamp
Vedticka</t>
        </is>
      </c>
      <c r="S2">
        <f>HYPERLINK("https://klasma.github.io/Logging_BORLANGE/artfynd/A 64675-2021.xlsx", "A 64675-2021")</f>
        <v/>
      </c>
      <c r="T2">
        <f>HYPERLINK("https://klasma.github.io/Logging_BORLANGE/kartor/A 64675-2021.png", "A 64675-2021")</f>
        <v/>
      </c>
      <c r="V2">
        <f>HYPERLINK("https://klasma.github.io/Logging_BORLANGE/klagomål/A 64675-2021.docx", "A 64675-2021")</f>
        <v/>
      </c>
      <c r="W2">
        <f>HYPERLINK("https://klasma.github.io/Logging_BORLANGE/klagomålsmail/A 64675-2021.docx", "A 64675-2021")</f>
        <v/>
      </c>
      <c r="X2">
        <f>HYPERLINK("https://klasma.github.io/Logging_BORLANGE/tillsyn/A 64675-2021.docx", "A 64675-2021")</f>
        <v/>
      </c>
      <c r="Y2">
        <f>HYPERLINK("https://klasma.github.io/Logging_BORLANGE/tillsynsmail/A 64675-2021.docx", "A 64675-2021")</f>
        <v/>
      </c>
    </row>
    <row r="3" ht="15" customHeight="1">
      <c r="A3" t="inlineStr">
        <is>
          <t>A 55504-2022</t>
        </is>
      </c>
      <c r="B3" s="1" t="n">
        <v>44887</v>
      </c>
      <c r="C3" s="1" t="n">
        <v>45189</v>
      </c>
      <c r="D3" t="inlineStr">
        <is>
          <t>DALARNAS LÄN</t>
        </is>
      </c>
      <c r="E3" t="inlineStr">
        <is>
          <t>BORLÄNGE</t>
        </is>
      </c>
      <c r="G3" t="n">
        <v>15.1</v>
      </c>
      <c r="H3" t="n">
        <v>1</v>
      </c>
      <c r="I3" t="n">
        <v>2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9</v>
      </c>
      <c r="R3" s="2" t="inlineStr">
        <is>
          <t>Knärot
Rynkskinn
Gammelgransskål
Garnlav
Granticka
Rosenticka
Ullticka
Skuggblåslav
Vedticka</t>
        </is>
      </c>
      <c r="S3">
        <f>HYPERLINK("https://klasma.github.io/Logging_BORLANGE/artfynd/A 55504-2022.xlsx", "A 55504-2022")</f>
        <v/>
      </c>
      <c r="T3">
        <f>HYPERLINK("https://klasma.github.io/Logging_BORLANGE/kartor/A 55504-2022.png", "A 55504-2022")</f>
        <v/>
      </c>
      <c r="U3">
        <f>HYPERLINK("https://klasma.github.io/Logging_BORLANGE/knärot/A 55504-2022.png", "A 55504-2022")</f>
        <v/>
      </c>
      <c r="V3">
        <f>HYPERLINK("https://klasma.github.io/Logging_BORLANGE/klagomål/A 55504-2022.docx", "A 55504-2022")</f>
        <v/>
      </c>
      <c r="W3">
        <f>HYPERLINK("https://klasma.github.io/Logging_BORLANGE/klagomålsmail/A 55504-2022.docx", "A 55504-2022")</f>
        <v/>
      </c>
      <c r="X3">
        <f>HYPERLINK("https://klasma.github.io/Logging_BORLANGE/tillsyn/A 55504-2022.docx", "A 55504-2022")</f>
        <v/>
      </c>
      <c r="Y3">
        <f>HYPERLINK("https://klasma.github.io/Logging_BORLANGE/tillsynsmail/A 55504-2022.docx", "A 55504-2022")</f>
        <v/>
      </c>
    </row>
    <row r="4" ht="15" customHeight="1">
      <c r="A4" t="inlineStr">
        <is>
          <t>A 73613-2021</t>
        </is>
      </c>
      <c r="B4" s="1" t="n">
        <v>44552</v>
      </c>
      <c r="C4" s="1" t="n">
        <v>45189</v>
      </c>
      <c r="D4" t="inlineStr">
        <is>
          <t>DALARNAS LÄN</t>
        </is>
      </c>
      <c r="E4" t="inlineStr">
        <is>
          <t>BORLÄNGE</t>
        </is>
      </c>
      <c r="G4" t="n">
        <v>28</v>
      </c>
      <c r="H4" t="n">
        <v>1</v>
      </c>
      <c r="I4" t="n">
        <v>2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8</v>
      </c>
      <c r="R4" s="2" t="inlineStr">
        <is>
          <t>Garnlav
Motaggsvamp
Svart taggsvamp
Tallticka
Tretåig hackspett
Ullticka
Dropptaggsvamp
Rostfläck</t>
        </is>
      </c>
      <c r="S4">
        <f>HYPERLINK("https://klasma.github.io/Logging_BORLANGE/artfynd/A 73613-2021.xlsx", "A 73613-2021")</f>
        <v/>
      </c>
      <c r="T4">
        <f>HYPERLINK("https://klasma.github.io/Logging_BORLANGE/kartor/A 73613-2021.png", "A 73613-2021")</f>
        <v/>
      </c>
      <c r="V4">
        <f>HYPERLINK("https://klasma.github.io/Logging_BORLANGE/klagomål/A 73613-2021.docx", "A 73613-2021")</f>
        <v/>
      </c>
      <c r="W4">
        <f>HYPERLINK("https://klasma.github.io/Logging_BORLANGE/klagomålsmail/A 73613-2021.docx", "A 73613-2021")</f>
        <v/>
      </c>
      <c r="X4">
        <f>HYPERLINK("https://klasma.github.io/Logging_BORLANGE/tillsyn/A 73613-2021.docx", "A 73613-2021")</f>
        <v/>
      </c>
      <c r="Y4">
        <f>HYPERLINK("https://klasma.github.io/Logging_BORLANGE/tillsynsmail/A 73613-2021.docx", "A 73613-2021")</f>
        <v/>
      </c>
    </row>
    <row r="5" ht="15" customHeight="1">
      <c r="A5" t="inlineStr">
        <is>
          <t>A 59728-2021</t>
        </is>
      </c>
      <c r="B5" s="1" t="n">
        <v>44494</v>
      </c>
      <c r="C5" s="1" t="n">
        <v>45189</v>
      </c>
      <c r="D5" t="inlineStr">
        <is>
          <t>DALARNAS LÄN</t>
        </is>
      </c>
      <c r="E5" t="inlineStr">
        <is>
          <t>BORLÄNGE</t>
        </is>
      </c>
      <c r="G5" t="n">
        <v>6.7</v>
      </c>
      <c r="H5" t="n">
        <v>3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Citronporing
Knärot
Bronshjon
Blåsippa
Lopplummer</t>
        </is>
      </c>
      <c r="S5">
        <f>HYPERLINK("https://klasma.github.io/Logging_BORLANGE/artfynd/A 59728-2021.xlsx", "A 59728-2021")</f>
        <v/>
      </c>
      <c r="T5">
        <f>HYPERLINK("https://klasma.github.io/Logging_BORLANGE/kartor/A 59728-2021.png", "A 59728-2021")</f>
        <v/>
      </c>
      <c r="U5">
        <f>HYPERLINK("https://klasma.github.io/Logging_BORLANGE/knärot/A 59728-2021.png", "A 59728-2021")</f>
        <v/>
      </c>
      <c r="V5">
        <f>HYPERLINK("https://klasma.github.io/Logging_BORLANGE/klagomål/A 59728-2021.docx", "A 59728-2021")</f>
        <v/>
      </c>
      <c r="W5">
        <f>HYPERLINK("https://klasma.github.io/Logging_BORLANGE/klagomålsmail/A 59728-2021.docx", "A 59728-2021")</f>
        <v/>
      </c>
      <c r="X5">
        <f>HYPERLINK("https://klasma.github.io/Logging_BORLANGE/tillsyn/A 59728-2021.docx", "A 59728-2021")</f>
        <v/>
      </c>
      <c r="Y5">
        <f>HYPERLINK("https://klasma.github.io/Logging_BORLANGE/tillsynsmail/A 59728-2021.docx", "A 59728-2021")</f>
        <v/>
      </c>
    </row>
    <row r="6" ht="15" customHeight="1">
      <c r="A6" t="inlineStr">
        <is>
          <t>A 22181-2023</t>
        </is>
      </c>
      <c r="B6" s="1" t="n">
        <v>45069</v>
      </c>
      <c r="C6" s="1" t="n">
        <v>45189</v>
      </c>
      <c r="D6" t="inlineStr">
        <is>
          <t>DALARNAS LÄN</t>
        </is>
      </c>
      <c r="E6" t="inlineStr">
        <is>
          <t>BORLÄNGE</t>
        </is>
      </c>
      <c r="G6" t="n">
        <v>2.4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Gammelgransskål
Garnlav
Bollvitmossa
Vedticka
Fläcknycklar</t>
        </is>
      </c>
      <c r="S6">
        <f>HYPERLINK("https://klasma.github.io/Logging_BORLANGE/artfynd/A 22181-2023.xlsx", "A 22181-2023")</f>
        <v/>
      </c>
      <c r="T6">
        <f>HYPERLINK("https://klasma.github.io/Logging_BORLANGE/kartor/A 22181-2023.png", "A 22181-2023")</f>
        <v/>
      </c>
      <c r="U6">
        <f>HYPERLINK("https://klasma.github.io/Logging_BORLANGE/knärot/A 22181-2023.png", "A 22181-2023")</f>
        <v/>
      </c>
      <c r="V6">
        <f>HYPERLINK("https://klasma.github.io/Logging_BORLANGE/klagomål/A 22181-2023.docx", "A 22181-2023")</f>
        <v/>
      </c>
      <c r="W6">
        <f>HYPERLINK("https://klasma.github.io/Logging_BORLANGE/klagomålsmail/A 22181-2023.docx", "A 22181-2023")</f>
        <v/>
      </c>
      <c r="X6">
        <f>HYPERLINK("https://klasma.github.io/Logging_BORLANGE/tillsyn/A 22181-2023.docx", "A 22181-2023")</f>
        <v/>
      </c>
      <c r="Y6">
        <f>HYPERLINK("https://klasma.github.io/Logging_BORLANGE/tillsynsmail/A 22181-2023.docx", "A 22181-2023")</f>
        <v/>
      </c>
    </row>
    <row r="7" ht="15" customHeight="1">
      <c r="A7" t="inlineStr">
        <is>
          <t>A 13707-2021</t>
        </is>
      </c>
      <c r="B7" s="1" t="n">
        <v>44274</v>
      </c>
      <c r="C7" s="1" t="n">
        <v>45189</v>
      </c>
      <c r="D7" t="inlineStr">
        <is>
          <t>DALARNAS LÄN</t>
        </is>
      </c>
      <c r="E7" t="inlineStr">
        <is>
          <t>BORLÄNGE</t>
        </is>
      </c>
      <c r="G7" t="n">
        <v>5.7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Rosenticka
Ullticka
Bronshjon
Vedticka</t>
        </is>
      </c>
      <c r="S7">
        <f>HYPERLINK("https://klasma.github.io/Logging_BORLANGE/artfynd/A 13707-2021.xlsx", "A 13707-2021")</f>
        <v/>
      </c>
      <c r="T7">
        <f>HYPERLINK("https://klasma.github.io/Logging_BORLANGE/kartor/A 13707-2021.png", "A 13707-2021")</f>
        <v/>
      </c>
      <c r="V7">
        <f>HYPERLINK("https://klasma.github.io/Logging_BORLANGE/klagomål/A 13707-2021.docx", "A 13707-2021")</f>
        <v/>
      </c>
      <c r="W7">
        <f>HYPERLINK("https://klasma.github.io/Logging_BORLANGE/klagomålsmail/A 13707-2021.docx", "A 13707-2021")</f>
        <v/>
      </c>
      <c r="X7">
        <f>HYPERLINK("https://klasma.github.io/Logging_BORLANGE/tillsyn/A 13707-2021.docx", "A 13707-2021")</f>
        <v/>
      </c>
      <c r="Y7">
        <f>HYPERLINK("https://klasma.github.io/Logging_BORLANGE/tillsynsmail/A 13707-2021.docx", "A 13707-2021")</f>
        <v/>
      </c>
    </row>
    <row r="8" ht="15" customHeight="1">
      <c r="A8" t="inlineStr">
        <is>
          <t>A 40633-2022</t>
        </is>
      </c>
      <c r="B8" s="1" t="n">
        <v>44824</v>
      </c>
      <c r="C8" s="1" t="n">
        <v>45189</v>
      </c>
      <c r="D8" t="inlineStr">
        <is>
          <t>DALARNAS LÄN</t>
        </is>
      </c>
      <c r="E8" t="inlineStr">
        <is>
          <t>BORLÄNGE</t>
        </is>
      </c>
      <c r="G8" t="n">
        <v>0.9</v>
      </c>
      <c r="H8" t="n">
        <v>2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Garnlav
Tretåig hackspett
Skuggblåslav</t>
        </is>
      </c>
      <c r="S8">
        <f>HYPERLINK("https://klasma.github.io/Logging_BORLANGE/artfynd/A 40633-2022.xlsx", "A 40633-2022")</f>
        <v/>
      </c>
      <c r="T8">
        <f>HYPERLINK("https://klasma.github.io/Logging_BORLANGE/kartor/A 40633-2022.png", "A 40633-2022")</f>
        <v/>
      </c>
      <c r="U8">
        <f>HYPERLINK("https://klasma.github.io/Logging_BORLANGE/knärot/A 40633-2022.png", "A 40633-2022")</f>
        <v/>
      </c>
      <c r="V8">
        <f>HYPERLINK("https://klasma.github.io/Logging_BORLANGE/klagomål/A 40633-2022.docx", "A 40633-2022")</f>
        <v/>
      </c>
      <c r="W8">
        <f>HYPERLINK("https://klasma.github.io/Logging_BORLANGE/klagomålsmail/A 40633-2022.docx", "A 40633-2022")</f>
        <v/>
      </c>
      <c r="X8">
        <f>HYPERLINK("https://klasma.github.io/Logging_BORLANGE/tillsyn/A 40633-2022.docx", "A 40633-2022")</f>
        <v/>
      </c>
      <c r="Y8">
        <f>HYPERLINK("https://klasma.github.io/Logging_BORLANGE/tillsynsmail/A 40633-2022.docx", "A 40633-2022")</f>
        <v/>
      </c>
    </row>
    <row r="9" ht="15" customHeight="1">
      <c r="A9" t="inlineStr">
        <is>
          <t>A 16246-2023</t>
        </is>
      </c>
      <c r="B9" s="1" t="n">
        <v>45028</v>
      </c>
      <c r="C9" s="1" t="n">
        <v>45189</v>
      </c>
      <c r="D9" t="inlineStr">
        <is>
          <t>DALARNAS LÄN</t>
        </is>
      </c>
      <c r="E9" t="inlineStr">
        <is>
          <t>BORLÄNGE</t>
        </is>
      </c>
      <c r="G9" t="n">
        <v>12.3</v>
      </c>
      <c r="H9" t="n">
        <v>1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Knärot
Garnlav
Vedtrappmossa
Dropptaggsvamp</t>
        </is>
      </c>
      <c r="S9">
        <f>HYPERLINK("https://klasma.github.io/Logging_BORLANGE/artfynd/A 16246-2023.xlsx", "A 16246-2023")</f>
        <v/>
      </c>
      <c r="T9">
        <f>HYPERLINK("https://klasma.github.io/Logging_BORLANGE/kartor/A 16246-2023.png", "A 16246-2023")</f>
        <v/>
      </c>
      <c r="U9">
        <f>HYPERLINK("https://klasma.github.io/Logging_BORLANGE/knärot/A 16246-2023.png", "A 16246-2023")</f>
        <v/>
      </c>
      <c r="V9">
        <f>HYPERLINK("https://klasma.github.io/Logging_BORLANGE/klagomål/A 16246-2023.docx", "A 16246-2023")</f>
        <v/>
      </c>
      <c r="W9">
        <f>HYPERLINK("https://klasma.github.io/Logging_BORLANGE/klagomålsmail/A 16246-2023.docx", "A 16246-2023")</f>
        <v/>
      </c>
      <c r="X9">
        <f>HYPERLINK("https://klasma.github.io/Logging_BORLANGE/tillsyn/A 16246-2023.docx", "A 16246-2023")</f>
        <v/>
      </c>
      <c r="Y9">
        <f>HYPERLINK("https://klasma.github.io/Logging_BORLANGE/tillsynsmail/A 16246-2023.docx", "A 16246-2023")</f>
        <v/>
      </c>
    </row>
    <row r="10" ht="15" customHeight="1">
      <c r="A10" t="inlineStr">
        <is>
          <t>A 16084-2019</t>
        </is>
      </c>
      <c r="B10" s="1" t="n">
        <v>43544</v>
      </c>
      <c r="C10" s="1" t="n">
        <v>45189</v>
      </c>
      <c r="D10" t="inlineStr">
        <is>
          <t>DALARNAS LÄN</t>
        </is>
      </c>
      <c r="E10" t="inlineStr">
        <is>
          <t>BORLÄNGE</t>
        </is>
      </c>
      <c r="G10" t="n">
        <v>12.7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Garnlav
Grantaggsvamp
Granticka</t>
        </is>
      </c>
      <c r="S10">
        <f>HYPERLINK("https://klasma.github.io/Logging_BORLANGE/artfynd/A 16084-2019.xlsx", "A 16084-2019")</f>
        <v/>
      </c>
      <c r="T10">
        <f>HYPERLINK("https://klasma.github.io/Logging_BORLANGE/kartor/A 16084-2019.png", "A 16084-2019")</f>
        <v/>
      </c>
      <c r="V10">
        <f>HYPERLINK("https://klasma.github.io/Logging_BORLANGE/klagomål/A 16084-2019.docx", "A 16084-2019")</f>
        <v/>
      </c>
      <c r="W10">
        <f>HYPERLINK("https://klasma.github.io/Logging_BORLANGE/klagomålsmail/A 16084-2019.docx", "A 16084-2019")</f>
        <v/>
      </c>
      <c r="X10">
        <f>HYPERLINK("https://klasma.github.io/Logging_BORLANGE/tillsyn/A 16084-2019.docx", "A 16084-2019")</f>
        <v/>
      </c>
      <c r="Y10">
        <f>HYPERLINK("https://klasma.github.io/Logging_BORLANGE/tillsynsmail/A 16084-2019.docx", "A 16084-2019")</f>
        <v/>
      </c>
    </row>
    <row r="11" ht="15" customHeight="1">
      <c r="A11" t="inlineStr">
        <is>
          <t>A 66569-2019</t>
        </is>
      </c>
      <c r="B11" s="1" t="n">
        <v>43781</v>
      </c>
      <c r="C11" s="1" t="n">
        <v>45189</v>
      </c>
      <c r="D11" t="inlineStr">
        <is>
          <t>DALARNAS LÄN</t>
        </is>
      </c>
      <c r="E11" t="inlineStr">
        <is>
          <t>BORLÄNGE</t>
        </is>
      </c>
      <c r="G11" t="n">
        <v>1</v>
      </c>
      <c r="H11" t="n">
        <v>0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Kopparspindling
Strimspindling
Svavelriska</t>
        </is>
      </c>
      <c r="S11">
        <f>HYPERLINK("https://klasma.github.io/Logging_BORLANGE/artfynd/A 66569-2019.xlsx", "A 66569-2019")</f>
        <v/>
      </c>
      <c r="T11">
        <f>HYPERLINK("https://klasma.github.io/Logging_BORLANGE/kartor/A 66569-2019.png", "A 66569-2019")</f>
        <v/>
      </c>
      <c r="V11">
        <f>HYPERLINK("https://klasma.github.io/Logging_BORLANGE/klagomål/A 66569-2019.docx", "A 66569-2019")</f>
        <v/>
      </c>
      <c r="W11">
        <f>HYPERLINK("https://klasma.github.io/Logging_BORLANGE/klagomålsmail/A 66569-2019.docx", "A 66569-2019")</f>
        <v/>
      </c>
      <c r="X11">
        <f>HYPERLINK("https://klasma.github.io/Logging_BORLANGE/tillsyn/A 66569-2019.docx", "A 66569-2019")</f>
        <v/>
      </c>
      <c r="Y11">
        <f>HYPERLINK("https://klasma.github.io/Logging_BORLANGE/tillsynsmail/A 66569-2019.docx", "A 66569-2019")</f>
        <v/>
      </c>
    </row>
    <row r="12" ht="15" customHeight="1">
      <c r="A12" t="inlineStr">
        <is>
          <t>A 6094-2022</t>
        </is>
      </c>
      <c r="B12" s="1" t="n">
        <v>44599</v>
      </c>
      <c r="C12" s="1" t="n">
        <v>45189</v>
      </c>
      <c r="D12" t="inlineStr">
        <is>
          <t>DALARNAS LÄN</t>
        </is>
      </c>
      <c r="E12" t="inlineStr">
        <is>
          <t>BORLÄNGE</t>
        </is>
      </c>
      <c r="G12" t="n">
        <v>19.7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Utter
Bronshjon
Rödgul trumpetsvamp</t>
        </is>
      </c>
      <c r="S12">
        <f>HYPERLINK("https://klasma.github.io/Logging_BORLANGE/artfynd/A 6094-2022.xlsx", "A 6094-2022")</f>
        <v/>
      </c>
      <c r="T12">
        <f>HYPERLINK("https://klasma.github.io/Logging_BORLANGE/kartor/A 6094-2022.png", "A 6094-2022")</f>
        <v/>
      </c>
      <c r="V12">
        <f>HYPERLINK("https://klasma.github.io/Logging_BORLANGE/klagomål/A 6094-2022.docx", "A 6094-2022")</f>
        <v/>
      </c>
      <c r="W12">
        <f>HYPERLINK("https://klasma.github.io/Logging_BORLANGE/klagomålsmail/A 6094-2022.docx", "A 6094-2022")</f>
        <v/>
      </c>
      <c r="X12">
        <f>HYPERLINK("https://klasma.github.io/Logging_BORLANGE/tillsyn/A 6094-2022.docx", "A 6094-2022")</f>
        <v/>
      </c>
      <c r="Y12">
        <f>HYPERLINK("https://klasma.github.io/Logging_BORLANGE/tillsynsmail/A 6094-2022.docx", "A 6094-2022")</f>
        <v/>
      </c>
    </row>
    <row r="13" ht="15" customHeight="1">
      <c r="A13" t="inlineStr">
        <is>
          <t>A 22913-2023</t>
        </is>
      </c>
      <c r="B13" s="1" t="n">
        <v>45072</v>
      </c>
      <c r="C13" s="1" t="n">
        <v>45189</v>
      </c>
      <c r="D13" t="inlineStr">
        <is>
          <t>DALARNAS LÄN</t>
        </is>
      </c>
      <c r="E13" t="inlineStr">
        <is>
          <t>BORLÄNGE</t>
        </is>
      </c>
      <c r="G13" t="n">
        <v>3.2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HYPERLINK("https://klasma.github.io/Logging_BORLANGE/artfynd/A 22913-2023.xlsx", "A 22913-2023")</f>
        <v/>
      </c>
      <c r="T13">
        <f>HYPERLINK("https://klasma.github.io/Logging_BORLANGE/kartor/A 22913-2023.png", "A 22913-2023")</f>
        <v/>
      </c>
      <c r="U13">
        <f>HYPERLINK("https://klasma.github.io/Logging_BORLANGE/knärot/A 22913-2023.png", "A 22913-2023")</f>
        <v/>
      </c>
      <c r="V13">
        <f>HYPERLINK("https://klasma.github.io/Logging_BORLANGE/klagomål/A 22913-2023.docx", "A 22913-2023")</f>
        <v/>
      </c>
      <c r="W13">
        <f>HYPERLINK("https://klasma.github.io/Logging_BORLANGE/klagomålsmail/A 22913-2023.docx", "A 22913-2023")</f>
        <v/>
      </c>
      <c r="X13">
        <f>HYPERLINK("https://klasma.github.io/Logging_BORLANGE/tillsyn/A 22913-2023.docx", "A 22913-2023")</f>
        <v/>
      </c>
      <c r="Y13">
        <f>HYPERLINK("https://klasma.github.io/Logging_BORLANGE/tillsynsmail/A 22913-2023.docx", "A 22913-2023")</f>
        <v/>
      </c>
    </row>
    <row r="14" ht="15" customHeight="1">
      <c r="A14" t="inlineStr">
        <is>
          <t>A 66895-2018</t>
        </is>
      </c>
      <c r="B14" s="1" t="n">
        <v>43431</v>
      </c>
      <c r="C14" s="1" t="n">
        <v>45189</v>
      </c>
      <c r="D14" t="inlineStr">
        <is>
          <t>DALARNAS LÄN</t>
        </is>
      </c>
      <c r="E14" t="inlineStr">
        <is>
          <t>BORLÄNGE</t>
        </is>
      </c>
      <c r="G14" t="n">
        <v>10.6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Skogsalm
Spillkråka</t>
        </is>
      </c>
      <c r="S14">
        <f>HYPERLINK("https://klasma.github.io/Logging_BORLANGE/artfynd/A 66895-2018.xlsx", "A 66895-2018")</f>
        <v/>
      </c>
      <c r="T14">
        <f>HYPERLINK("https://klasma.github.io/Logging_BORLANGE/kartor/A 66895-2018.png", "A 66895-2018")</f>
        <v/>
      </c>
      <c r="V14">
        <f>HYPERLINK("https://klasma.github.io/Logging_BORLANGE/klagomål/A 66895-2018.docx", "A 66895-2018")</f>
        <v/>
      </c>
      <c r="W14">
        <f>HYPERLINK("https://klasma.github.io/Logging_BORLANGE/klagomålsmail/A 66895-2018.docx", "A 66895-2018")</f>
        <v/>
      </c>
      <c r="X14">
        <f>HYPERLINK("https://klasma.github.io/Logging_BORLANGE/tillsyn/A 66895-2018.docx", "A 66895-2018")</f>
        <v/>
      </c>
      <c r="Y14">
        <f>HYPERLINK("https://klasma.github.io/Logging_BORLANGE/tillsynsmail/A 66895-2018.docx", "A 66895-2018")</f>
        <v/>
      </c>
    </row>
    <row r="15" ht="15" customHeight="1">
      <c r="A15" t="inlineStr">
        <is>
          <t>A 67989-2019</t>
        </is>
      </c>
      <c r="B15" s="1" t="n">
        <v>43811</v>
      </c>
      <c r="C15" s="1" t="n">
        <v>45189</v>
      </c>
      <c r="D15" t="inlineStr">
        <is>
          <t>DALARNAS LÄN</t>
        </is>
      </c>
      <c r="E15" t="inlineStr">
        <is>
          <t>BORLÄNGE</t>
        </is>
      </c>
      <c r="G15" t="n">
        <v>2.8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 taggsvamp
Blåsippa</t>
        </is>
      </c>
      <c r="S15">
        <f>HYPERLINK("https://klasma.github.io/Logging_BORLANGE/artfynd/A 67989-2019.xlsx", "A 67989-2019")</f>
        <v/>
      </c>
      <c r="T15">
        <f>HYPERLINK("https://klasma.github.io/Logging_BORLANGE/kartor/A 67989-2019.png", "A 67989-2019")</f>
        <v/>
      </c>
      <c r="V15">
        <f>HYPERLINK("https://klasma.github.io/Logging_BORLANGE/klagomål/A 67989-2019.docx", "A 67989-2019")</f>
        <v/>
      </c>
      <c r="W15">
        <f>HYPERLINK("https://klasma.github.io/Logging_BORLANGE/klagomålsmail/A 67989-2019.docx", "A 67989-2019")</f>
        <v/>
      </c>
      <c r="X15">
        <f>HYPERLINK("https://klasma.github.io/Logging_BORLANGE/tillsyn/A 67989-2019.docx", "A 67989-2019")</f>
        <v/>
      </c>
      <c r="Y15">
        <f>HYPERLINK("https://klasma.github.io/Logging_BORLANGE/tillsynsmail/A 67989-2019.docx", "A 67989-2019")</f>
        <v/>
      </c>
    </row>
    <row r="16" ht="15" customHeight="1">
      <c r="A16" t="inlineStr">
        <is>
          <t>A 40578-2021</t>
        </is>
      </c>
      <c r="B16" s="1" t="n">
        <v>44420</v>
      </c>
      <c r="C16" s="1" t="n">
        <v>45189</v>
      </c>
      <c r="D16" t="inlineStr">
        <is>
          <t>DALARNAS LÄN</t>
        </is>
      </c>
      <c r="E16" t="inlineStr">
        <is>
          <t>BORLÄNGE</t>
        </is>
      </c>
      <c r="G16" t="n">
        <v>3.8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HYPERLINK("https://klasma.github.io/Logging_BORLANGE/artfynd/A 40578-2021.xlsx", "A 40578-2021")</f>
        <v/>
      </c>
      <c r="T16">
        <f>HYPERLINK("https://klasma.github.io/Logging_BORLANGE/kartor/A 40578-2021.png", "A 40578-2021")</f>
        <v/>
      </c>
      <c r="U16">
        <f>HYPERLINK("https://klasma.github.io/Logging_BORLANGE/knärot/A 40578-2021.png", "A 40578-2021")</f>
        <v/>
      </c>
      <c r="V16">
        <f>HYPERLINK("https://klasma.github.io/Logging_BORLANGE/klagomål/A 40578-2021.docx", "A 40578-2021")</f>
        <v/>
      </c>
      <c r="W16">
        <f>HYPERLINK("https://klasma.github.io/Logging_BORLANGE/klagomålsmail/A 40578-2021.docx", "A 40578-2021")</f>
        <v/>
      </c>
      <c r="X16">
        <f>HYPERLINK("https://klasma.github.io/Logging_BORLANGE/tillsyn/A 40578-2021.docx", "A 40578-2021")</f>
        <v/>
      </c>
      <c r="Y16">
        <f>HYPERLINK("https://klasma.github.io/Logging_BORLANGE/tillsynsmail/A 40578-2021.docx", "A 40578-2021")</f>
        <v/>
      </c>
    </row>
    <row r="17" ht="15" customHeight="1">
      <c r="A17" t="inlineStr">
        <is>
          <t>A 48937-2021</t>
        </is>
      </c>
      <c r="B17" s="1" t="n">
        <v>44453</v>
      </c>
      <c r="C17" s="1" t="n">
        <v>45189</v>
      </c>
      <c r="D17" t="inlineStr">
        <is>
          <t>DALARNAS LÄN</t>
        </is>
      </c>
      <c r="E17" t="inlineStr">
        <is>
          <t>BORLÄNGE</t>
        </is>
      </c>
      <c r="G17" t="n">
        <v>19.7</v>
      </c>
      <c r="H17" t="n">
        <v>1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Motaggsvamp</t>
        </is>
      </c>
      <c r="S17">
        <f>HYPERLINK("https://klasma.github.io/Logging_BORLANGE/artfynd/A 48937-2021.xlsx", "A 48937-2021")</f>
        <v/>
      </c>
      <c r="T17">
        <f>HYPERLINK("https://klasma.github.io/Logging_BORLANGE/kartor/A 48937-2021.png", "A 48937-2021")</f>
        <v/>
      </c>
      <c r="U17">
        <f>HYPERLINK("https://klasma.github.io/Logging_BORLANGE/knärot/A 48937-2021.png", "A 48937-2021")</f>
        <v/>
      </c>
      <c r="V17">
        <f>HYPERLINK("https://klasma.github.io/Logging_BORLANGE/klagomål/A 48937-2021.docx", "A 48937-2021")</f>
        <v/>
      </c>
      <c r="W17">
        <f>HYPERLINK("https://klasma.github.io/Logging_BORLANGE/klagomålsmail/A 48937-2021.docx", "A 48937-2021")</f>
        <v/>
      </c>
      <c r="X17">
        <f>HYPERLINK("https://klasma.github.io/Logging_BORLANGE/tillsyn/A 48937-2021.docx", "A 48937-2021")</f>
        <v/>
      </c>
      <c r="Y17">
        <f>HYPERLINK("https://klasma.github.io/Logging_BORLANGE/tillsynsmail/A 48937-2021.docx", "A 48937-2021")</f>
        <v/>
      </c>
    </row>
    <row r="18" ht="15" customHeight="1">
      <c r="A18" t="inlineStr">
        <is>
          <t>A 51992-2021</t>
        </is>
      </c>
      <c r="B18" s="1" t="n">
        <v>44463</v>
      </c>
      <c r="C18" s="1" t="n">
        <v>45189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2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Rödgul trumpetsvamp</t>
        </is>
      </c>
      <c r="S18">
        <f>HYPERLINK("https://klasma.github.io/Logging_BORLANGE/artfynd/A 51992-2021.xlsx", "A 51992-2021")</f>
        <v/>
      </c>
      <c r="T18">
        <f>HYPERLINK("https://klasma.github.io/Logging_BORLANGE/kartor/A 51992-2021.png", "A 51992-2021")</f>
        <v/>
      </c>
      <c r="V18">
        <f>HYPERLINK("https://klasma.github.io/Logging_BORLANGE/klagomål/A 51992-2021.docx", "A 51992-2021")</f>
        <v/>
      </c>
      <c r="W18">
        <f>HYPERLINK("https://klasma.github.io/Logging_BORLANGE/klagomålsmail/A 51992-2021.docx", "A 51992-2021")</f>
        <v/>
      </c>
      <c r="X18">
        <f>HYPERLINK("https://klasma.github.io/Logging_BORLANGE/tillsyn/A 51992-2021.docx", "A 51992-2021")</f>
        <v/>
      </c>
      <c r="Y18">
        <f>HYPERLINK("https://klasma.github.io/Logging_BORLANGE/tillsynsmail/A 51992-2021.docx", "A 51992-2021")</f>
        <v/>
      </c>
    </row>
    <row r="19" ht="15" customHeight="1">
      <c r="A19" t="inlineStr">
        <is>
          <t>A 63118-2021</t>
        </is>
      </c>
      <c r="B19" s="1" t="n">
        <v>44505</v>
      </c>
      <c r="C19" s="1" t="n">
        <v>45189</v>
      </c>
      <c r="D19" t="inlineStr">
        <is>
          <t>DALARNAS LÄN</t>
        </is>
      </c>
      <c r="E19" t="inlineStr">
        <is>
          <t>BORLÄNGE</t>
        </is>
      </c>
      <c r="G19" t="n">
        <v>11.9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HYPERLINK("https://klasma.github.io/Logging_BORLANGE/artfynd/A 63118-2021.xlsx", "A 63118-2021")</f>
        <v/>
      </c>
      <c r="T19">
        <f>HYPERLINK("https://klasma.github.io/Logging_BORLANGE/kartor/A 63118-2021.png", "A 63118-2021")</f>
        <v/>
      </c>
      <c r="U19">
        <f>HYPERLINK("https://klasma.github.io/Logging_BORLANGE/knärot/A 63118-2021.png", "A 63118-2021")</f>
        <v/>
      </c>
      <c r="V19">
        <f>HYPERLINK("https://klasma.github.io/Logging_BORLANGE/klagomål/A 63118-2021.docx", "A 63118-2021")</f>
        <v/>
      </c>
      <c r="W19">
        <f>HYPERLINK("https://klasma.github.io/Logging_BORLANGE/klagomålsmail/A 63118-2021.docx", "A 63118-2021")</f>
        <v/>
      </c>
      <c r="X19">
        <f>HYPERLINK("https://klasma.github.io/Logging_BORLANGE/tillsyn/A 63118-2021.docx", "A 63118-2021")</f>
        <v/>
      </c>
      <c r="Y19">
        <f>HYPERLINK("https://klasma.github.io/Logging_BORLANGE/tillsynsmail/A 63118-2021.docx", "A 63118-2021")</f>
        <v/>
      </c>
    </row>
    <row r="20" ht="15" customHeight="1">
      <c r="A20" t="inlineStr">
        <is>
          <t>A 52510-2022</t>
        </is>
      </c>
      <c r="B20" s="1" t="n">
        <v>44874</v>
      </c>
      <c r="C20" s="1" t="n">
        <v>45189</v>
      </c>
      <c r="D20" t="inlineStr">
        <is>
          <t>DALARNAS LÄN</t>
        </is>
      </c>
      <c r="E20" t="inlineStr">
        <is>
          <t>BORLÄNGE</t>
        </is>
      </c>
      <c r="G20" t="n">
        <v>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Gränsticka
Vedticka</t>
        </is>
      </c>
      <c r="S20">
        <f>HYPERLINK("https://klasma.github.io/Logging_BORLANGE/artfynd/A 52510-2022.xlsx", "A 52510-2022")</f>
        <v/>
      </c>
      <c r="T20">
        <f>HYPERLINK("https://klasma.github.io/Logging_BORLANGE/kartor/A 52510-2022.png", "A 52510-2022")</f>
        <v/>
      </c>
      <c r="V20">
        <f>HYPERLINK("https://klasma.github.io/Logging_BORLANGE/klagomål/A 52510-2022.docx", "A 52510-2022")</f>
        <v/>
      </c>
      <c r="W20">
        <f>HYPERLINK("https://klasma.github.io/Logging_BORLANGE/klagomålsmail/A 52510-2022.docx", "A 52510-2022")</f>
        <v/>
      </c>
      <c r="X20">
        <f>HYPERLINK("https://klasma.github.io/Logging_BORLANGE/tillsyn/A 52510-2022.docx", "A 52510-2022")</f>
        <v/>
      </c>
      <c r="Y20">
        <f>HYPERLINK("https://klasma.github.io/Logging_BORLANGE/tillsynsmail/A 52510-2022.docx", "A 52510-2022")</f>
        <v/>
      </c>
    </row>
    <row r="21" ht="15" customHeight="1">
      <c r="A21" t="inlineStr">
        <is>
          <t>A 59665-2022</t>
        </is>
      </c>
      <c r="B21" s="1" t="n">
        <v>44908</v>
      </c>
      <c r="C21" s="1" t="n">
        <v>45189</v>
      </c>
      <c r="D21" t="inlineStr">
        <is>
          <t>DALARNAS LÄN</t>
        </is>
      </c>
      <c r="E21" t="inlineStr">
        <is>
          <t>BORLÄNGE</t>
        </is>
      </c>
      <c r="G21" t="n">
        <v>16.1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HYPERLINK("https://klasma.github.io/Logging_BORLANGE/artfynd/A 59665-2022.xlsx", "A 59665-2022")</f>
        <v/>
      </c>
      <c r="T21">
        <f>HYPERLINK("https://klasma.github.io/Logging_BORLANGE/kartor/A 59665-2022.png", "A 59665-2022")</f>
        <v/>
      </c>
      <c r="U21">
        <f>HYPERLINK("https://klasma.github.io/Logging_BORLANGE/knärot/A 59665-2022.png", "A 59665-2022")</f>
        <v/>
      </c>
      <c r="V21">
        <f>HYPERLINK("https://klasma.github.io/Logging_BORLANGE/klagomål/A 59665-2022.docx", "A 59665-2022")</f>
        <v/>
      </c>
      <c r="W21">
        <f>HYPERLINK("https://klasma.github.io/Logging_BORLANGE/klagomålsmail/A 59665-2022.docx", "A 59665-2022")</f>
        <v/>
      </c>
      <c r="X21">
        <f>HYPERLINK("https://klasma.github.io/Logging_BORLANGE/tillsyn/A 59665-2022.docx", "A 59665-2022")</f>
        <v/>
      </c>
      <c r="Y21">
        <f>HYPERLINK("https://klasma.github.io/Logging_BORLANGE/tillsynsmail/A 59665-2022.docx", "A 59665-2022")</f>
        <v/>
      </c>
    </row>
    <row r="22" ht="15" customHeight="1">
      <c r="A22" t="inlineStr">
        <is>
          <t>A 12314-2023</t>
        </is>
      </c>
      <c r="B22" s="1" t="n">
        <v>44996</v>
      </c>
      <c r="C22" s="1" t="n">
        <v>45189</v>
      </c>
      <c r="D22" t="inlineStr">
        <is>
          <t>DALARNAS LÄN</t>
        </is>
      </c>
      <c r="E22" t="inlineStr">
        <is>
          <t>BORLÄNGE</t>
        </is>
      </c>
      <c r="G22" t="n">
        <v>22.7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Skrovlig taggsvamp
Dropptaggsvamp</t>
        </is>
      </c>
      <c r="S22">
        <f>HYPERLINK("https://klasma.github.io/Logging_BORLANGE/artfynd/A 12314-2023.xlsx", "A 12314-2023")</f>
        <v/>
      </c>
      <c r="T22">
        <f>HYPERLINK("https://klasma.github.io/Logging_BORLANGE/kartor/A 12314-2023.png", "A 12314-2023")</f>
        <v/>
      </c>
      <c r="V22">
        <f>HYPERLINK("https://klasma.github.io/Logging_BORLANGE/klagomål/A 12314-2023.docx", "A 12314-2023")</f>
        <v/>
      </c>
      <c r="W22">
        <f>HYPERLINK("https://klasma.github.io/Logging_BORLANGE/klagomålsmail/A 12314-2023.docx", "A 12314-2023")</f>
        <v/>
      </c>
      <c r="X22">
        <f>HYPERLINK("https://klasma.github.io/Logging_BORLANGE/tillsyn/A 12314-2023.docx", "A 12314-2023")</f>
        <v/>
      </c>
      <c r="Y22">
        <f>HYPERLINK("https://klasma.github.io/Logging_BORLANGE/tillsynsmail/A 12314-2023.docx", "A 12314-2023")</f>
        <v/>
      </c>
    </row>
    <row r="23" ht="15" customHeight="1">
      <c r="A23" t="inlineStr">
        <is>
          <t>A 12444-2023</t>
        </is>
      </c>
      <c r="B23" s="1" t="n">
        <v>44999</v>
      </c>
      <c r="C23" s="1" t="n">
        <v>45189</v>
      </c>
      <c r="D23" t="inlineStr">
        <is>
          <t>DALARNAS LÄN</t>
        </is>
      </c>
      <c r="E23" t="inlineStr">
        <is>
          <t>BORLÄNGE</t>
        </is>
      </c>
      <c r="G23" t="n">
        <v>7.5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Dofttaggsvamp
Talltita</t>
        </is>
      </c>
      <c r="S23">
        <f>HYPERLINK("https://klasma.github.io/Logging_BORLANGE/artfynd/A 12444-2023.xlsx", "A 12444-2023")</f>
        <v/>
      </c>
      <c r="T23">
        <f>HYPERLINK("https://klasma.github.io/Logging_BORLANGE/kartor/A 12444-2023.png", "A 12444-2023")</f>
        <v/>
      </c>
      <c r="V23">
        <f>HYPERLINK("https://klasma.github.io/Logging_BORLANGE/klagomål/A 12444-2023.docx", "A 12444-2023")</f>
        <v/>
      </c>
      <c r="W23">
        <f>HYPERLINK("https://klasma.github.io/Logging_BORLANGE/klagomålsmail/A 12444-2023.docx", "A 12444-2023")</f>
        <v/>
      </c>
      <c r="X23">
        <f>HYPERLINK("https://klasma.github.io/Logging_BORLANGE/tillsyn/A 12444-2023.docx", "A 12444-2023")</f>
        <v/>
      </c>
      <c r="Y23">
        <f>HYPERLINK("https://klasma.github.io/Logging_BORLANGE/tillsynsmail/A 12444-2023.docx", "A 12444-2023")</f>
        <v/>
      </c>
    </row>
    <row r="24" ht="15" customHeight="1">
      <c r="A24" t="inlineStr">
        <is>
          <t>A 21926-2023</t>
        </is>
      </c>
      <c r="B24" s="1" t="n">
        <v>45068</v>
      </c>
      <c r="C24" s="1" t="n">
        <v>45189</v>
      </c>
      <c r="D24" t="inlineStr">
        <is>
          <t>DALARNAS LÄN</t>
        </is>
      </c>
      <c r="E24" t="inlineStr">
        <is>
          <t>BORLÄNGE</t>
        </is>
      </c>
      <c r="G24" t="n">
        <v>1.4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Vedticka</t>
        </is>
      </c>
      <c r="S24">
        <f>HYPERLINK("https://klasma.github.io/Logging_BORLANGE/artfynd/A 21926-2023.xlsx", "A 21926-2023")</f>
        <v/>
      </c>
      <c r="T24">
        <f>HYPERLINK("https://klasma.github.io/Logging_BORLANGE/kartor/A 21926-2023.png", "A 21926-2023")</f>
        <v/>
      </c>
      <c r="U24">
        <f>HYPERLINK("https://klasma.github.io/Logging_BORLANGE/knärot/A 21926-2023.png", "A 21926-2023")</f>
        <v/>
      </c>
      <c r="V24">
        <f>HYPERLINK("https://klasma.github.io/Logging_BORLANGE/klagomål/A 21926-2023.docx", "A 21926-2023")</f>
        <v/>
      </c>
      <c r="W24">
        <f>HYPERLINK("https://klasma.github.io/Logging_BORLANGE/klagomålsmail/A 21926-2023.docx", "A 21926-2023")</f>
        <v/>
      </c>
      <c r="X24">
        <f>HYPERLINK("https://klasma.github.io/Logging_BORLANGE/tillsyn/A 21926-2023.docx", "A 21926-2023")</f>
        <v/>
      </c>
      <c r="Y24">
        <f>HYPERLINK("https://klasma.github.io/Logging_BORLANGE/tillsynsmail/A 21926-2023.docx", "A 21926-2023")</f>
        <v/>
      </c>
    </row>
    <row r="25" ht="15" customHeight="1">
      <c r="A25" t="inlineStr">
        <is>
          <t>A 23652-2023</t>
        </is>
      </c>
      <c r="B25" s="1" t="n">
        <v>45074</v>
      </c>
      <c r="C25" s="1" t="n">
        <v>45189</v>
      </c>
      <c r="D25" t="inlineStr">
        <is>
          <t>DALARNAS LÄN</t>
        </is>
      </c>
      <c r="E25" t="inlineStr">
        <is>
          <t>BORLÄNGE</t>
        </is>
      </c>
      <c r="G25" t="n">
        <v>1.4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Spillkråka
Tibast</t>
        </is>
      </c>
      <c r="S25">
        <f>HYPERLINK("https://klasma.github.io/Logging_BORLANGE/artfynd/A 23652-2023.xlsx", "A 23652-2023")</f>
        <v/>
      </c>
      <c r="T25">
        <f>HYPERLINK("https://klasma.github.io/Logging_BORLANGE/kartor/A 23652-2023.png", "A 23652-2023")</f>
        <v/>
      </c>
      <c r="V25">
        <f>HYPERLINK("https://klasma.github.io/Logging_BORLANGE/klagomål/A 23652-2023.docx", "A 23652-2023")</f>
        <v/>
      </c>
      <c r="W25">
        <f>HYPERLINK("https://klasma.github.io/Logging_BORLANGE/klagomålsmail/A 23652-2023.docx", "A 23652-2023")</f>
        <v/>
      </c>
      <c r="X25">
        <f>HYPERLINK("https://klasma.github.io/Logging_BORLANGE/tillsyn/A 23652-2023.docx", "A 23652-2023")</f>
        <v/>
      </c>
      <c r="Y25">
        <f>HYPERLINK("https://klasma.github.io/Logging_BORLANGE/tillsynsmail/A 23652-2023.docx", "A 23652-2023")</f>
        <v/>
      </c>
    </row>
    <row r="26" ht="15" customHeight="1">
      <c r="A26" t="inlineStr">
        <is>
          <t>A 31680-2023</t>
        </is>
      </c>
      <c r="B26" s="1" t="n">
        <v>45117</v>
      </c>
      <c r="C26" s="1" t="n">
        <v>45189</v>
      </c>
      <c r="D26" t="inlineStr">
        <is>
          <t>DALARNAS LÄN</t>
        </is>
      </c>
      <c r="E26" t="inlineStr">
        <is>
          <t>BORLÄNGE</t>
        </is>
      </c>
      <c r="G26" t="n">
        <v>2.8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Vågbandad barkbock
Blåsippa</t>
        </is>
      </c>
      <c r="S26">
        <f>HYPERLINK("https://klasma.github.io/Logging_BORLANGE/artfynd/A 31680-2023.xlsx", "A 31680-2023")</f>
        <v/>
      </c>
      <c r="T26">
        <f>HYPERLINK("https://klasma.github.io/Logging_BORLANGE/kartor/A 31680-2023.png", "A 31680-2023")</f>
        <v/>
      </c>
      <c r="V26">
        <f>HYPERLINK("https://klasma.github.io/Logging_BORLANGE/klagomål/A 31680-2023.docx", "A 31680-2023")</f>
        <v/>
      </c>
      <c r="W26">
        <f>HYPERLINK("https://klasma.github.io/Logging_BORLANGE/klagomålsmail/A 31680-2023.docx", "A 31680-2023")</f>
        <v/>
      </c>
      <c r="X26">
        <f>HYPERLINK("https://klasma.github.io/Logging_BORLANGE/tillsyn/A 31680-2023.docx", "A 31680-2023")</f>
        <v/>
      </c>
      <c r="Y26">
        <f>HYPERLINK("https://klasma.github.io/Logging_BORLANGE/tillsynsmail/A 31680-2023.docx", "A 31680-2023")</f>
        <v/>
      </c>
    </row>
    <row r="27" ht="15" customHeight="1">
      <c r="A27" t="inlineStr">
        <is>
          <t>A 58399-2018</t>
        </is>
      </c>
      <c r="B27" s="1" t="n">
        <v>43409</v>
      </c>
      <c r="C27" s="1" t="n">
        <v>45189</v>
      </c>
      <c r="D27" t="inlineStr">
        <is>
          <t>DALARNAS LÄN</t>
        </is>
      </c>
      <c r="E27" t="inlineStr">
        <is>
          <t>BORLÄNGE</t>
        </is>
      </c>
      <c r="G27" t="n">
        <v>5.8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Skarp dropptaggsvamp</t>
        </is>
      </c>
      <c r="S27">
        <f>HYPERLINK("https://klasma.github.io/Logging_BORLANGE/artfynd/A 58399-2018.xlsx", "A 58399-2018")</f>
        <v/>
      </c>
      <c r="T27">
        <f>HYPERLINK("https://klasma.github.io/Logging_BORLANGE/kartor/A 58399-2018.png", "A 58399-2018")</f>
        <v/>
      </c>
      <c r="V27">
        <f>HYPERLINK("https://klasma.github.io/Logging_BORLANGE/klagomål/A 58399-2018.docx", "A 58399-2018")</f>
        <v/>
      </c>
      <c r="W27">
        <f>HYPERLINK("https://klasma.github.io/Logging_BORLANGE/klagomålsmail/A 58399-2018.docx", "A 58399-2018")</f>
        <v/>
      </c>
      <c r="X27">
        <f>HYPERLINK("https://klasma.github.io/Logging_BORLANGE/tillsyn/A 58399-2018.docx", "A 58399-2018")</f>
        <v/>
      </c>
      <c r="Y27">
        <f>HYPERLINK("https://klasma.github.io/Logging_BORLANGE/tillsynsmail/A 58399-2018.docx", "A 58399-2018")</f>
        <v/>
      </c>
    </row>
    <row r="28" ht="15" customHeight="1">
      <c r="A28" t="inlineStr">
        <is>
          <t>A 66079-2018</t>
        </is>
      </c>
      <c r="B28" s="1" t="n">
        <v>43434</v>
      </c>
      <c r="C28" s="1" t="n">
        <v>45189</v>
      </c>
      <c r="D28" t="inlineStr">
        <is>
          <t>DALARNAS LÄN</t>
        </is>
      </c>
      <c r="E28" t="inlineStr">
        <is>
          <t>BORLÄNGE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HYPERLINK("https://klasma.github.io/Logging_BORLANGE/artfynd/A 66079-2018.xlsx", "A 66079-2018")</f>
        <v/>
      </c>
      <c r="T28">
        <f>HYPERLINK("https://klasma.github.io/Logging_BORLANGE/kartor/A 66079-2018.png", "A 66079-2018")</f>
        <v/>
      </c>
      <c r="V28">
        <f>HYPERLINK("https://klasma.github.io/Logging_BORLANGE/klagomål/A 66079-2018.docx", "A 66079-2018")</f>
        <v/>
      </c>
      <c r="W28">
        <f>HYPERLINK("https://klasma.github.io/Logging_BORLANGE/klagomålsmail/A 66079-2018.docx", "A 66079-2018")</f>
        <v/>
      </c>
      <c r="X28">
        <f>HYPERLINK("https://klasma.github.io/Logging_BORLANGE/tillsyn/A 66079-2018.docx", "A 66079-2018")</f>
        <v/>
      </c>
      <c r="Y28">
        <f>HYPERLINK("https://klasma.github.io/Logging_BORLANGE/tillsynsmail/A 66079-2018.docx", "A 66079-2018")</f>
        <v/>
      </c>
    </row>
    <row r="29" ht="15" customHeight="1">
      <c r="A29" t="inlineStr">
        <is>
          <t>A 68272-2018</t>
        </is>
      </c>
      <c r="B29" s="1" t="n">
        <v>43441</v>
      </c>
      <c r="C29" s="1" t="n">
        <v>45189</v>
      </c>
      <c r="D29" t="inlineStr">
        <is>
          <t>DALARNAS LÄN</t>
        </is>
      </c>
      <c r="E29" t="inlineStr">
        <is>
          <t>BORLÄNGE</t>
        </is>
      </c>
      <c r="G29" t="n">
        <v>7.2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Skogsalm</t>
        </is>
      </c>
      <c r="S29">
        <f>HYPERLINK("https://klasma.github.io/Logging_BORLANGE/artfynd/A 68272-2018.xlsx", "A 68272-2018")</f>
        <v/>
      </c>
      <c r="T29">
        <f>HYPERLINK("https://klasma.github.io/Logging_BORLANGE/kartor/A 68272-2018.png", "A 68272-2018")</f>
        <v/>
      </c>
      <c r="V29">
        <f>HYPERLINK("https://klasma.github.io/Logging_BORLANGE/klagomål/A 68272-2018.docx", "A 68272-2018")</f>
        <v/>
      </c>
      <c r="W29">
        <f>HYPERLINK("https://klasma.github.io/Logging_BORLANGE/klagomålsmail/A 68272-2018.docx", "A 68272-2018")</f>
        <v/>
      </c>
      <c r="X29">
        <f>HYPERLINK("https://klasma.github.io/Logging_BORLANGE/tillsyn/A 68272-2018.docx", "A 68272-2018")</f>
        <v/>
      </c>
      <c r="Y29">
        <f>HYPERLINK("https://klasma.github.io/Logging_BORLANGE/tillsynsmail/A 68272-2018.docx", "A 68272-2018")</f>
        <v/>
      </c>
    </row>
    <row r="30" ht="15" customHeight="1">
      <c r="A30" t="inlineStr">
        <is>
          <t>A 16079-2019</t>
        </is>
      </c>
      <c r="B30" s="1" t="n">
        <v>43544</v>
      </c>
      <c r="C30" s="1" t="n">
        <v>45189</v>
      </c>
      <c r="D30" t="inlineStr">
        <is>
          <t>DALARNAS LÄN</t>
        </is>
      </c>
      <c r="E30" t="inlineStr">
        <is>
          <t>BORLÄNGE</t>
        </is>
      </c>
      <c r="G30" t="n">
        <v>3.3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HYPERLINK("https://klasma.github.io/Logging_BORLANGE/artfynd/A 16079-2019.xlsx", "A 16079-2019")</f>
        <v/>
      </c>
      <c r="T30">
        <f>HYPERLINK("https://klasma.github.io/Logging_BORLANGE/kartor/A 16079-2019.png", "A 16079-2019")</f>
        <v/>
      </c>
      <c r="U30">
        <f>HYPERLINK("https://klasma.github.io/Logging_BORLANGE/knärot/A 16079-2019.png", "A 16079-2019")</f>
        <v/>
      </c>
      <c r="V30">
        <f>HYPERLINK("https://klasma.github.io/Logging_BORLANGE/klagomål/A 16079-2019.docx", "A 16079-2019")</f>
        <v/>
      </c>
      <c r="W30">
        <f>HYPERLINK("https://klasma.github.io/Logging_BORLANGE/klagomålsmail/A 16079-2019.docx", "A 16079-2019")</f>
        <v/>
      </c>
      <c r="X30">
        <f>HYPERLINK("https://klasma.github.io/Logging_BORLANGE/tillsyn/A 16079-2019.docx", "A 16079-2019")</f>
        <v/>
      </c>
      <c r="Y30">
        <f>HYPERLINK("https://klasma.github.io/Logging_BORLANGE/tillsynsmail/A 16079-2019.docx", "A 16079-2019")</f>
        <v/>
      </c>
    </row>
    <row r="31" ht="15" customHeight="1">
      <c r="A31" t="inlineStr">
        <is>
          <t>A 23553-2020</t>
        </is>
      </c>
      <c r="B31" s="1" t="n">
        <v>43969</v>
      </c>
      <c r="C31" s="1" t="n">
        <v>45189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13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HYPERLINK("https://klasma.github.io/Logging_BORLANGE/artfynd/A 23553-2020.xlsx", "A 23553-2020")</f>
        <v/>
      </c>
      <c r="T31">
        <f>HYPERLINK("https://klasma.github.io/Logging_BORLANGE/kartor/A 23553-2020.png", "A 23553-2020")</f>
        <v/>
      </c>
      <c r="V31">
        <f>HYPERLINK("https://klasma.github.io/Logging_BORLANGE/klagomål/A 23553-2020.docx", "A 23553-2020")</f>
        <v/>
      </c>
      <c r="W31">
        <f>HYPERLINK("https://klasma.github.io/Logging_BORLANGE/klagomålsmail/A 23553-2020.docx", "A 23553-2020")</f>
        <v/>
      </c>
      <c r="X31">
        <f>HYPERLINK("https://klasma.github.io/Logging_BORLANGE/tillsyn/A 23553-2020.docx", "A 23553-2020")</f>
        <v/>
      </c>
      <c r="Y31">
        <f>HYPERLINK("https://klasma.github.io/Logging_BORLANGE/tillsynsmail/A 23553-2020.docx", "A 23553-2020")</f>
        <v/>
      </c>
    </row>
    <row r="32" ht="15" customHeight="1">
      <c r="A32" t="inlineStr">
        <is>
          <t>A 29908-2021</t>
        </is>
      </c>
      <c r="B32" s="1" t="n">
        <v>44362</v>
      </c>
      <c r="C32" s="1" t="n">
        <v>45189</v>
      </c>
      <c r="D32" t="inlineStr">
        <is>
          <t>DALARNAS LÄN</t>
        </is>
      </c>
      <c r="E32" t="inlineStr">
        <is>
          <t>BORLÄNGE</t>
        </is>
      </c>
      <c r="G32" t="n">
        <v>4.6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HYPERLINK("https://klasma.github.io/Logging_BORLANGE/artfynd/A 29908-2021.xlsx", "A 29908-2021")</f>
        <v/>
      </c>
      <c r="T32">
        <f>HYPERLINK("https://klasma.github.io/Logging_BORLANGE/kartor/A 29908-2021.png", "A 29908-2021")</f>
        <v/>
      </c>
      <c r="V32">
        <f>HYPERLINK("https://klasma.github.io/Logging_BORLANGE/klagomål/A 29908-2021.docx", "A 29908-2021")</f>
        <v/>
      </c>
      <c r="W32">
        <f>HYPERLINK("https://klasma.github.io/Logging_BORLANGE/klagomålsmail/A 29908-2021.docx", "A 29908-2021")</f>
        <v/>
      </c>
      <c r="X32">
        <f>HYPERLINK("https://klasma.github.io/Logging_BORLANGE/tillsyn/A 29908-2021.docx", "A 29908-2021")</f>
        <v/>
      </c>
      <c r="Y32">
        <f>HYPERLINK("https://klasma.github.io/Logging_BORLANGE/tillsynsmail/A 29908-2021.docx", "A 29908-2021")</f>
        <v/>
      </c>
    </row>
    <row r="33" ht="15" customHeight="1">
      <c r="A33" t="inlineStr">
        <is>
          <t>A 38708-2021</t>
        </is>
      </c>
      <c r="B33" s="1" t="n">
        <v>44410</v>
      </c>
      <c r="C33" s="1" t="n">
        <v>45189</v>
      </c>
      <c r="D33" t="inlineStr">
        <is>
          <t>DALARNAS LÄN</t>
        </is>
      </c>
      <c r="E33" t="inlineStr">
        <is>
          <t>BORLÄNGE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Äggvaxskivling</t>
        </is>
      </c>
      <c r="S33">
        <f>HYPERLINK("https://klasma.github.io/Logging_BORLANGE/artfynd/A 38708-2021.xlsx", "A 38708-2021")</f>
        <v/>
      </c>
      <c r="T33">
        <f>HYPERLINK("https://klasma.github.io/Logging_BORLANGE/kartor/A 38708-2021.png", "A 38708-2021")</f>
        <v/>
      </c>
      <c r="V33">
        <f>HYPERLINK("https://klasma.github.io/Logging_BORLANGE/klagomål/A 38708-2021.docx", "A 38708-2021")</f>
        <v/>
      </c>
      <c r="W33">
        <f>HYPERLINK("https://klasma.github.io/Logging_BORLANGE/klagomålsmail/A 38708-2021.docx", "A 38708-2021")</f>
        <v/>
      </c>
      <c r="X33">
        <f>HYPERLINK("https://klasma.github.io/Logging_BORLANGE/tillsyn/A 38708-2021.docx", "A 38708-2021")</f>
        <v/>
      </c>
      <c r="Y33">
        <f>HYPERLINK("https://klasma.github.io/Logging_BORLANGE/tillsynsmail/A 38708-2021.docx", "A 38708-2021")</f>
        <v/>
      </c>
    </row>
    <row r="34" ht="15" customHeight="1">
      <c r="A34" t="inlineStr">
        <is>
          <t>A 41874-2021</t>
        </is>
      </c>
      <c r="B34" s="1" t="n">
        <v>44426</v>
      </c>
      <c r="C34" s="1" t="n">
        <v>45189</v>
      </c>
      <c r="D34" t="inlineStr">
        <is>
          <t>DALARNAS LÄN</t>
        </is>
      </c>
      <c r="E34" t="inlineStr">
        <is>
          <t>BORLÄNGE</t>
        </is>
      </c>
      <c r="G34" t="n">
        <v>13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Skinnlav</t>
        </is>
      </c>
      <c r="S34">
        <f>HYPERLINK("https://klasma.github.io/Logging_BORLANGE/artfynd/A 41874-2021.xlsx", "A 41874-2021")</f>
        <v/>
      </c>
      <c r="T34">
        <f>HYPERLINK("https://klasma.github.io/Logging_BORLANGE/kartor/A 41874-2021.png", "A 41874-2021")</f>
        <v/>
      </c>
      <c r="V34">
        <f>HYPERLINK("https://klasma.github.io/Logging_BORLANGE/klagomål/A 41874-2021.docx", "A 41874-2021")</f>
        <v/>
      </c>
      <c r="W34">
        <f>HYPERLINK("https://klasma.github.io/Logging_BORLANGE/klagomålsmail/A 41874-2021.docx", "A 41874-2021")</f>
        <v/>
      </c>
      <c r="X34">
        <f>HYPERLINK("https://klasma.github.io/Logging_BORLANGE/tillsyn/A 41874-2021.docx", "A 41874-2021")</f>
        <v/>
      </c>
      <c r="Y34">
        <f>HYPERLINK("https://klasma.github.io/Logging_BORLANGE/tillsynsmail/A 41874-2021.docx", "A 41874-2021")</f>
        <v/>
      </c>
    </row>
    <row r="35" ht="15" customHeight="1">
      <c r="A35" t="inlineStr">
        <is>
          <t>A 49776-2021</t>
        </is>
      </c>
      <c r="B35" s="1" t="n">
        <v>44454</v>
      </c>
      <c r="C35" s="1" t="n">
        <v>45189</v>
      </c>
      <c r="D35" t="inlineStr">
        <is>
          <t>DALARNAS LÄN</t>
        </is>
      </c>
      <c r="E35" t="inlineStr">
        <is>
          <t>BORLÄNGE</t>
        </is>
      </c>
      <c r="G35" t="n">
        <v>0.9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HYPERLINK("https://klasma.github.io/Logging_BORLANGE/artfynd/A 49776-2021.xlsx", "A 49776-2021")</f>
        <v/>
      </c>
      <c r="T35">
        <f>HYPERLINK("https://klasma.github.io/Logging_BORLANGE/kartor/A 49776-2021.png", "A 49776-2021")</f>
        <v/>
      </c>
      <c r="V35">
        <f>HYPERLINK("https://klasma.github.io/Logging_BORLANGE/klagomål/A 49776-2021.docx", "A 49776-2021")</f>
        <v/>
      </c>
      <c r="W35">
        <f>HYPERLINK("https://klasma.github.io/Logging_BORLANGE/klagomålsmail/A 49776-2021.docx", "A 49776-2021")</f>
        <v/>
      </c>
      <c r="X35">
        <f>HYPERLINK("https://klasma.github.io/Logging_BORLANGE/tillsyn/A 49776-2021.docx", "A 49776-2021")</f>
        <v/>
      </c>
      <c r="Y35">
        <f>HYPERLINK("https://klasma.github.io/Logging_BORLANGE/tillsynsmail/A 49776-2021.docx", "A 49776-2021")</f>
        <v/>
      </c>
    </row>
    <row r="36" ht="15" customHeight="1">
      <c r="A36" t="inlineStr">
        <is>
          <t>A 54045-2021</t>
        </is>
      </c>
      <c r="B36" s="1" t="n">
        <v>44470</v>
      </c>
      <c r="C36" s="1" t="n">
        <v>45189</v>
      </c>
      <c r="D36" t="inlineStr">
        <is>
          <t>DALARNAS LÄN</t>
        </is>
      </c>
      <c r="E36" t="inlineStr">
        <is>
          <t>BORLÄNGE</t>
        </is>
      </c>
      <c r="G36" t="n">
        <v>1.3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Fläcknycklar</t>
        </is>
      </c>
      <c r="S36">
        <f>HYPERLINK("https://klasma.github.io/Logging_BORLANGE/artfynd/A 54045-2021.xlsx", "A 54045-2021")</f>
        <v/>
      </c>
      <c r="T36">
        <f>HYPERLINK("https://klasma.github.io/Logging_BORLANGE/kartor/A 54045-2021.png", "A 54045-2021")</f>
        <v/>
      </c>
      <c r="V36">
        <f>HYPERLINK("https://klasma.github.io/Logging_BORLANGE/klagomål/A 54045-2021.docx", "A 54045-2021")</f>
        <v/>
      </c>
      <c r="W36">
        <f>HYPERLINK("https://klasma.github.io/Logging_BORLANGE/klagomålsmail/A 54045-2021.docx", "A 54045-2021")</f>
        <v/>
      </c>
      <c r="X36">
        <f>HYPERLINK("https://klasma.github.io/Logging_BORLANGE/tillsyn/A 54045-2021.docx", "A 54045-2021")</f>
        <v/>
      </c>
      <c r="Y36">
        <f>HYPERLINK("https://klasma.github.io/Logging_BORLANGE/tillsynsmail/A 54045-2021.docx", "A 54045-2021")</f>
        <v/>
      </c>
    </row>
    <row r="37" ht="15" customHeight="1">
      <c r="A37" t="inlineStr">
        <is>
          <t>A 54699-2021</t>
        </is>
      </c>
      <c r="B37" s="1" t="n">
        <v>44473</v>
      </c>
      <c r="C37" s="1" t="n">
        <v>45189</v>
      </c>
      <c r="D37" t="inlineStr">
        <is>
          <t>DALARNAS LÄN</t>
        </is>
      </c>
      <c r="E37" t="inlineStr">
        <is>
          <t>BORLÄNGE</t>
        </is>
      </c>
      <c r="F37" t="inlineStr">
        <is>
          <t>Naturvårdsverket</t>
        </is>
      </c>
      <c r="G37" t="n">
        <v>2.5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HYPERLINK("https://klasma.github.io/Logging_BORLANGE/artfynd/A 54699-2021.xlsx", "A 54699-2021")</f>
        <v/>
      </c>
      <c r="T37">
        <f>HYPERLINK("https://klasma.github.io/Logging_BORLANGE/kartor/A 54699-2021.png", "A 54699-2021")</f>
        <v/>
      </c>
      <c r="U37">
        <f>HYPERLINK("https://klasma.github.io/Logging_BORLANGE/knärot/A 54699-2021.png", "A 54699-2021")</f>
        <v/>
      </c>
      <c r="V37">
        <f>HYPERLINK("https://klasma.github.io/Logging_BORLANGE/klagomål/A 54699-2021.docx", "A 54699-2021")</f>
        <v/>
      </c>
      <c r="W37">
        <f>HYPERLINK("https://klasma.github.io/Logging_BORLANGE/klagomålsmail/A 54699-2021.docx", "A 54699-2021")</f>
        <v/>
      </c>
      <c r="X37">
        <f>HYPERLINK("https://klasma.github.io/Logging_BORLANGE/tillsyn/A 54699-2021.docx", "A 54699-2021")</f>
        <v/>
      </c>
      <c r="Y37">
        <f>HYPERLINK("https://klasma.github.io/Logging_BORLANGE/tillsynsmail/A 54699-2021.docx", "A 54699-2021")</f>
        <v/>
      </c>
    </row>
    <row r="38" ht="15" customHeight="1">
      <c r="A38" t="inlineStr">
        <is>
          <t>A 6972-2022</t>
        </is>
      </c>
      <c r="B38" s="1" t="n">
        <v>44603</v>
      </c>
      <c r="C38" s="1" t="n">
        <v>45189</v>
      </c>
      <c r="D38" t="inlineStr">
        <is>
          <t>DALARNAS LÄN</t>
        </is>
      </c>
      <c r="E38" t="inlineStr">
        <is>
          <t>BORLÄNGE</t>
        </is>
      </c>
      <c r="G38" t="n">
        <v>3.5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Leptoporus mollis</t>
        </is>
      </c>
      <c r="S38">
        <f>HYPERLINK("https://klasma.github.io/Logging_BORLANGE/artfynd/A 6972-2022.xlsx", "A 6972-2022")</f>
        <v/>
      </c>
      <c r="T38">
        <f>HYPERLINK("https://klasma.github.io/Logging_BORLANGE/kartor/A 6972-2022.png", "A 6972-2022")</f>
        <v/>
      </c>
      <c r="V38">
        <f>HYPERLINK("https://klasma.github.io/Logging_BORLANGE/klagomål/A 6972-2022.docx", "A 6972-2022")</f>
        <v/>
      </c>
      <c r="W38">
        <f>HYPERLINK("https://klasma.github.io/Logging_BORLANGE/klagomålsmail/A 6972-2022.docx", "A 6972-2022")</f>
        <v/>
      </c>
      <c r="X38">
        <f>HYPERLINK("https://klasma.github.io/Logging_BORLANGE/tillsyn/A 6972-2022.docx", "A 6972-2022")</f>
        <v/>
      </c>
      <c r="Y38">
        <f>HYPERLINK("https://klasma.github.io/Logging_BORLANGE/tillsynsmail/A 6972-2022.docx", "A 6972-2022")</f>
        <v/>
      </c>
    </row>
    <row r="39" ht="15" customHeight="1">
      <c r="A39" t="inlineStr">
        <is>
          <t>A 21302-2022</t>
        </is>
      </c>
      <c r="B39" s="1" t="n">
        <v>44705</v>
      </c>
      <c r="C39" s="1" t="n">
        <v>45189</v>
      </c>
      <c r="D39" t="inlineStr">
        <is>
          <t>DALARNAS LÄN</t>
        </is>
      </c>
      <c r="E39" t="inlineStr">
        <is>
          <t>BORLÄNGE</t>
        </is>
      </c>
      <c r="G39" t="n">
        <v>0.9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 gräsfjäril</t>
        </is>
      </c>
      <c r="S39">
        <f>HYPERLINK("https://klasma.github.io/Logging_BORLANGE/artfynd/A 21302-2022.xlsx", "A 21302-2022")</f>
        <v/>
      </c>
      <c r="T39">
        <f>HYPERLINK("https://klasma.github.io/Logging_BORLANGE/kartor/A 21302-2022.png", "A 21302-2022")</f>
        <v/>
      </c>
      <c r="V39">
        <f>HYPERLINK("https://klasma.github.io/Logging_BORLANGE/klagomål/A 21302-2022.docx", "A 21302-2022")</f>
        <v/>
      </c>
      <c r="W39">
        <f>HYPERLINK("https://klasma.github.io/Logging_BORLANGE/klagomålsmail/A 21302-2022.docx", "A 21302-2022")</f>
        <v/>
      </c>
      <c r="X39">
        <f>HYPERLINK("https://klasma.github.io/Logging_BORLANGE/tillsyn/A 21302-2022.docx", "A 21302-2022")</f>
        <v/>
      </c>
      <c r="Y39">
        <f>HYPERLINK("https://klasma.github.io/Logging_BORLANGE/tillsynsmail/A 21302-2022.docx", "A 21302-2022")</f>
        <v/>
      </c>
    </row>
    <row r="40" ht="15" customHeight="1">
      <c r="A40" t="inlineStr">
        <is>
          <t>A 35370-2022</t>
        </is>
      </c>
      <c r="B40" s="1" t="n">
        <v>44798</v>
      </c>
      <c r="C40" s="1" t="n">
        <v>45189</v>
      </c>
      <c r="D40" t="inlineStr">
        <is>
          <t>DALARNAS LÄN</t>
        </is>
      </c>
      <c r="E40" t="inlineStr">
        <is>
          <t>BORLÄNGE</t>
        </is>
      </c>
      <c r="G40" t="n">
        <v>0.4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HYPERLINK("https://klasma.github.io/Logging_BORLANGE/artfynd/A 35370-2022.xlsx", "A 35370-2022")</f>
        <v/>
      </c>
      <c r="T40">
        <f>HYPERLINK("https://klasma.github.io/Logging_BORLANGE/kartor/A 35370-2022.png", "A 35370-2022")</f>
        <v/>
      </c>
      <c r="V40">
        <f>HYPERLINK("https://klasma.github.io/Logging_BORLANGE/klagomål/A 35370-2022.docx", "A 35370-2022")</f>
        <v/>
      </c>
      <c r="W40">
        <f>HYPERLINK("https://klasma.github.io/Logging_BORLANGE/klagomålsmail/A 35370-2022.docx", "A 35370-2022")</f>
        <v/>
      </c>
      <c r="X40">
        <f>HYPERLINK("https://klasma.github.io/Logging_BORLANGE/tillsyn/A 35370-2022.docx", "A 35370-2022")</f>
        <v/>
      </c>
      <c r="Y40">
        <f>HYPERLINK("https://klasma.github.io/Logging_BORLANGE/tillsynsmail/A 35370-2022.docx", "A 35370-2022")</f>
        <v/>
      </c>
    </row>
    <row r="41" ht="15" customHeight="1">
      <c r="A41" t="inlineStr">
        <is>
          <t>A 35389-2022</t>
        </is>
      </c>
      <c r="B41" s="1" t="n">
        <v>44798</v>
      </c>
      <c r="C41" s="1" t="n">
        <v>45189</v>
      </c>
      <c r="D41" t="inlineStr">
        <is>
          <t>DALARNAS LÄN</t>
        </is>
      </c>
      <c r="E41" t="inlineStr">
        <is>
          <t>BORLÄNGE</t>
        </is>
      </c>
      <c r="G41" t="n">
        <v>0.5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HYPERLINK("https://klasma.github.io/Logging_BORLANGE/artfynd/A 35389-2022.xlsx", "A 35389-2022")</f>
        <v/>
      </c>
      <c r="T41">
        <f>HYPERLINK("https://klasma.github.io/Logging_BORLANGE/kartor/A 35389-2022.png", "A 35389-2022")</f>
        <v/>
      </c>
      <c r="V41">
        <f>HYPERLINK("https://klasma.github.io/Logging_BORLANGE/klagomål/A 35389-2022.docx", "A 35389-2022")</f>
        <v/>
      </c>
      <c r="W41">
        <f>HYPERLINK("https://klasma.github.io/Logging_BORLANGE/klagomålsmail/A 35389-2022.docx", "A 35389-2022")</f>
        <v/>
      </c>
      <c r="X41">
        <f>HYPERLINK("https://klasma.github.io/Logging_BORLANGE/tillsyn/A 35389-2022.docx", "A 35389-2022")</f>
        <v/>
      </c>
      <c r="Y41">
        <f>HYPERLINK("https://klasma.github.io/Logging_BORLANGE/tillsynsmail/A 35389-2022.docx", "A 35389-2022")</f>
        <v/>
      </c>
    </row>
    <row r="42" ht="15" customHeight="1">
      <c r="A42" t="inlineStr">
        <is>
          <t>A 57693-2022</t>
        </is>
      </c>
      <c r="B42" s="1" t="n">
        <v>44897</v>
      </c>
      <c r="C42" s="1" t="n">
        <v>45189</v>
      </c>
      <c r="D42" t="inlineStr">
        <is>
          <t>DALARNAS LÄN</t>
        </is>
      </c>
      <c r="E42" t="inlineStr">
        <is>
          <t>BORLÄNGE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Nästlav</t>
        </is>
      </c>
      <c r="S42">
        <f>HYPERLINK("https://klasma.github.io/Logging_BORLANGE/artfynd/A 57693-2022.xlsx", "A 57693-2022")</f>
        <v/>
      </c>
      <c r="T42">
        <f>HYPERLINK("https://klasma.github.io/Logging_BORLANGE/kartor/A 57693-2022.png", "A 57693-2022")</f>
        <v/>
      </c>
      <c r="V42">
        <f>HYPERLINK("https://klasma.github.io/Logging_BORLANGE/klagomål/A 57693-2022.docx", "A 57693-2022")</f>
        <v/>
      </c>
      <c r="W42">
        <f>HYPERLINK("https://klasma.github.io/Logging_BORLANGE/klagomålsmail/A 57693-2022.docx", "A 57693-2022")</f>
        <v/>
      </c>
      <c r="X42">
        <f>HYPERLINK("https://klasma.github.io/Logging_BORLANGE/tillsyn/A 57693-2022.docx", "A 57693-2022")</f>
        <v/>
      </c>
      <c r="Y42">
        <f>HYPERLINK("https://klasma.github.io/Logging_BORLANGE/tillsynsmail/A 57693-2022.docx", "A 57693-2022")</f>
        <v/>
      </c>
    </row>
    <row r="43" ht="15" customHeight="1">
      <c r="A43" t="inlineStr">
        <is>
          <t>A 865-2023</t>
        </is>
      </c>
      <c r="B43" s="1" t="n">
        <v>44931</v>
      </c>
      <c r="C43" s="1" t="n">
        <v>45189</v>
      </c>
      <c r="D43" t="inlineStr">
        <is>
          <t>DALARNAS LÄN</t>
        </is>
      </c>
      <c r="E43" t="inlineStr">
        <is>
          <t>BORLÄNGE</t>
        </is>
      </c>
      <c r="G43" t="n">
        <v>3.1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HYPERLINK("https://klasma.github.io/Logging_BORLANGE/artfynd/A 865-2023.xlsx", "A 865-2023")</f>
        <v/>
      </c>
      <c r="T43">
        <f>HYPERLINK("https://klasma.github.io/Logging_BORLANGE/kartor/A 865-2023.png", "A 865-2023")</f>
        <v/>
      </c>
      <c r="U43">
        <f>HYPERLINK("https://klasma.github.io/Logging_BORLANGE/knärot/A 865-2023.png", "A 865-2023")</f>
        <v/>
      </c>
      <c r="V43">
        <f>HYPERLINK("https://klasma.github.io/Logging_BORLANGE/klagomål/A 865-2023.docx", "A 865-2023")</f>
        <v/>
      </c>
      <c r="W43">
        <f>HYPERLINK("https://klasma.github.io/Logging_BORLANGE/klagomålsmail/A 865-2023.docx", "A 865-2023")</f>
        <v/>
      </c>
      <c r="X43">
        <f>HYPERLINK("https://klasma.github.io/Logging_BORLANGE/tillsyn/A 865-2023.docx", "A 865-2023")</f>
        <v/>
      </c>
      <c r="Y43">
        <f>HYPERLINK("https://klasma.github.io/Logging_BORLANGE/tillsynsmail/A 865-2023.docx", "A 865-2023")</f>
        <v/>
      </c>
    </row>
    <row r="44" ht="15" customHeight="1">
      <c r="A44" t="inlineStr">
        <is>
          <t>A 17571-2023</t>
        </is>
      </c>
      <c r="B44" s="1" t="n">
        <v>45036</v>
      </c>
      <c r="C44" s="1" t="n">
        <v>45189</v>
      </c>
      <c r="D44" t="inlineStr">
        <is>
          <t>DALARNAS LÄN</t>
        </is>
      </c>
      <c r="E44" t="inlineStr">
        <is>
          <t>BORLÄNGE</t>
        </is>
      </c>
      <c r="G44" t="n">
        <v>1.4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HYPERLINK("https://klasma.github.io/Logging_BORLANGE/artfynd/A 17571-2023.xlsx", "A 17571-2023")</f>
        <v/>
      </c>
      <c r="T44">
        <f>HYPERLINK("https://klasma.github.io/Logging_BORLANGE/kartor/A 17571-2023.png", "A 17571-2023")</f>
        <v/>
      </c>
      <c r="V44">
        <f>HYPERLINK("https://klasma.github.io/Logging_BORLANGE/klagomål/A 17571-2023.docx", "A 17571-2023")</f>
        <v/>
      </c>
      <c r="W44">
        <f>HYPERLINK("https://klasma.github.io/Logging_BORLANGE/klagomålsmail/A 17571-2023.docx", "A 17571-2023")</f>
        <v/>
      </c>
      <c r="X44">
        <f>HYPERLINK("https://klasma.github.io/Logging_BORLANGE/tillsyn/A 17571-2023.docx", "A 17571-2023")</f>
        <v/>
      </c>
      <c r="Y44">
        <f>HYPERLINK("https://klasma.github.io/Logging_BORLANGE/tillsynsmail/A 17571-2023.docx", "A 17571-2023")</f>
        <v/>
      </c>
    </row>
    <row r="45" ht="15" customHeight="1">
      <c r="A45" t="inlineStr">
        <is>
          <t>A 17913-2023</t>
        </is>
      </c>
      <c r="B45" s="1" t="n">
        <v>45040</v>
      </c>
      <c r="C45" s="1" t="n">
        <v>45189</v>
      </c>
      <c r="D45" t="inlineStr">
        <is>
          <t>DALARNAS LÄN</t>
        </is>
      </c>
      <c r="E45" t="inlineStr">
        <is>
          <t>BORLÄNGE</t>
        </is>
      </c>
      <c r="G45" t="n">
        <v>8.800000000000001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HYPERLINK("https://klasma.github.io/Logging_BORLANGE/artfynd/A 17913-2023.xlsx", "A 17913-2023")</f>
        <v/>
      </c>
      <c r="T45">
        <f>HYPERLINK("https://klasma.github.io/Logging_BORLANGE/kartor/A 17913-2023.png", "A 17913-2023")</f>
        <v/>
      </c>
      <c r="V45">
        <f>HYPERLINK("https://klasma.github.io/Logging_BORLANGE/klagomål/A 17913-2023.docx", "A 17913-2023")</f>
        <v/>
      </c>
      <c r="W45">
        <f>HYPERLINK("https://klasma.github.io/Logging_BORLANGE/klagomålsmail/A 17913-2023.docx", "A 17913-2023")</f>
        <v/>
      </c>
      <c r="X45">
        <f>HYPERLINK("https://klasma.github.io/Logging_BORLANGE/tillsyn/A 17913-2023.docx", "A 17913-2023")</f>
        <v/>
      </c>
      <c r="Y45">
        <f>HYPERLINK("https://klasma.github.io/Logging_BORLANGE/tillsynsmail/A 17913-2023.docx", "A 17913-2023")</f>
        <v/>
      </c>
    </row>
    <row r="46" ht="15" customHeight="1">
      <c r="A46" t="inlineStr">
        <is>
          <t>A 20925-2023</t>
        </is>
      </c>
      <c r="B46" s="1" t="n">
        <v>45061</v>
      </c>
      <c r="C46" s="1" t="n">
        <v>45189</v>
      </c>
      <c r="D46" t="inlineStr">
        <is>
          <t>DALARNAS LÄN</t>
        </is>
      </c>
      <c r="E46" t="inlineStr">
        <is>
          <t>BORLÄNGE</t>
        </is>
      </c>
      <c r="G46" t="n">
        <v>4.5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HYPERLINK("https://klasma.github.io/Logging_BORLANGE/artfynd/A 20925-2023.xlsx", "A 20925-2023")</f>
        <v/>
      </c>
      <c r="T46">
        <f>HYPERLINK("https://klasma.github.io/Logging_BORLANGE/kartor/A 20925-2023.png", "A 20925-2023")</f>
        <v/>
      </c>
      <c r="U46">
        <f>HYPERLINK("https://klasma.github.io/Logging_BORLANGE/knärot/A 20925-2023.png", "A 20925-2023")</f>
        <v/>
      </c>
      <c r="V46">
        <f>HYPERLINK("https://klasma.github.io/Logging_BORLANGE/klagomål/A 20925-2023.docx", "A 20925-2023")</f>
        <v/>
      </c>
      <c r="W46">
        <f>HYPERLINK("https://klasma.github.io/Logging_BORLANGE/klagomålsmail/A 20925-2023.docx", "A 20925-2023")</f>
        <v/>
      </c>
      <c r="X46">
        <f>HYPERLINK("https://klasma.github.io/Logging_BORLANGE/tillsyn/A 20925-2023.docx", "A 20925-2023")</f>
        <v/>
      </c>
      <c r="Y46">
        <f>HYPERLINK("https://klasma.github.io/Logging_BORLANGE/tillsynsmail/A 20925-2023.docx", "A 20925-2023")</f>
        <v/>
      </c>
    </row>
    <row r="47" ht="15" customHeight="1">
      <c r="A47" t="inlineStr">
        <is>
          <t>A 21131-2023</t>
        </is>
      </c>
      <c r="B47" s="1" t="n">
        <v>45062</v>
      </c>
      <c r="C47" s="1" t="n">
        <v>45189</v>
      </c>
      <c r="D47" t="inlineStr">
        <is>
          <t>DALARNAS LÄN</t>
        </is>
      </c>
      <c r="E47" t="inlineStr">
        <is>
          <t>BORLÄNGE</t>
        </is>
      </c>
      <c r="G47" t="n">
        <v>4.4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HYPERLINK("https://klasma.github.io/Logging_BORLANGE/artfynd/A 21131-2023.xlsx", "A 21131-2023")</f>
        <v/>
      </c>
      <c r="T47">
        <f>HYPERLINK("https://klasma.github.io/Logging_BORLANGE/kartor/A 21131-2023.png", "A 21131-2023")</f>
        <v/>
      </c>
      <c r="V47">
        <f>HYPERLINK("https://klasma.github.io/Logging_BORLANGE/klagomål/A 21131-2023.docx", "A 21131-2023")</f>
        <v/>
      </c>
      <c r="W47">
        <f>HYPERLINK("https://klasma.github.io/Logging_BORLANGE/klagomålsmail/A 21131-2023.docx", "A 21131-2023")</f>
        <v/>
      </c>
      <c r="X47">
        <f>HYPERLINK("https://klasma.github.io/Logging_BORLANGE/tillsyn/A 21131-2023.docx", "A 21131-2023")</f>
        <v/>
      </c>
      <c r="Y47">
        <f>HYPERLINK("https://klasma.github.io/Logging_BORLANGE/tillsynsmail/A 21131-2023.docx", "A 21131-2023")</f>
        <v/>
      </c>
    </row>
    <row r="48" ht="15" customHeight="1">
      <c r="A48" t="inlineStr">
        <is>
          <t>A 22900-2023</t>
        </is>
      </c>
      <c r="B48" s="1" t="n">
        <v>45072</v>
      </c>
      <c r="C48" s="1" t="n">
        <v>45189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4.8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HYPERLINK("https://klasma.github.io/Logging_BORLANGE/artfynd/A 22900-2023.xlsx", "A 22900-2023")</f>
        <v/>
      </c>
      <c r="T48">
        <f>HYPERLINK("https://klasma.github.io/Logging_BORLANGE/kartor/A 22900-2023.png", "A 22900-2023")</f>
        <v/>
      </c>
      <c r="V48">
        <f>HYPERLINK("https://klasma.github.io/Logging_BORLANGE/klagomål/A 22900-2023.docx", "A 22900-2023")</f>
        <v/>
      </c>
      <c r="W48">
        <f>HYPERLINK("https://klasma.github.io/Logging_BORLANGE/klagomålsmail/A 22900-2023.docx", "A 22900-2023")</f>
        <v/>
      </c>
      <c r="X48">
        <f>HYPERLINK("https://klasma.github.io/Logging_BORLANGE/tillsyn/A 22900-2023.docx", "A 22900-2023")</f>
        <v/>
      </c>
      <c r="Y48">
        <f>HYPERLINK("https://klasma.github.io/Logging_BORLANGE/tillsynsmail/A 22900-2023.docx", "A 22900-2023")</f>
        <v/>
      </c>
    </row>
    <row r="49" ht="15" customHeight="1">
      <c r="A49" t="inlineStr">
        <is>
          <t>A 25763-2023</t>
        </is>
      </c>
      <c r="B49" s="1" t="n">
        <v>45090</v>
      </c>
      <c r="C49" s="1" t="n">
        <v>45189</v>
      </c>
      <c r="D49" t="inlineStr">
        <is>
          <t>DALARNAS LÄN</t>
        </is>
      </c>
      <c r="E49" t="inlineStr">
        <is>
          <t>BORLÄNGE</t>
        </is>
      </c>
      <c r="G49" t="n">
        <v>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HYPERLINK("https://klasma.github.io/Logging_BORLANGE/artfynd/A 25763-2023.xlsx", "A 25763-2023")</f>
        <v/>
      </c>
      <c r="T49">
        <f>HYPERLINK("https://klasma.github.io/Logging_BORLANGE/kartor/A 25763-2023.png", "A 25763-2023")</f>
        <v/>
      </c>
      <c r="V49">
        <f>HYPERLINK("https://klasma.github.io/Logging_BORLANGE/klagomål/A 25763-2023.docx", "A 25763-2023")</f>
        <v/>
      </c>
      <c r="W49">
        <f>HYPERLINK("https://klasma.github.io/Logging_BORLANGE/klagomålsmail/A 25763-2023.docx", "A 25763-2023")</f>
        <v/>
      </c>
      <c r="X49">
        <f>HYPERLINK("https://klasma.github.io/Logging_BORLANGE/tillsyn/A 25763-2023.docx", "A 25763-2023")</f>
        <v/>
      </c>
      <c r="Y49">
        <f>HYPERLINK("https://klasma.github.io/Logging_BORLANGE/tillsynsmail/A 25763-2023.docx", "A 25763-2023")</f>
        <v/>
      </c>
    </row>
    <row r="50" ht="15" customHeight="1">
      <c r="A50" t="inlineStr">
        <is>
          <t>A 65139-2018</t>
        </is>
      </c>
      <c r="B50" s="1" t="n">
        <v>43432</v>
      </c>
      <c r="C50" s="1" t="n">
        <v>45189</v>
      </c>
      <c r="D50" t="inlineStr">
        <is>
          <t>DALARNAS LÄN</t>
        </is>
      </c>
      <c r="E50" t="inlineStr">
        <is>
          <t>BORLÄNGE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69942-2018</t>
        </is>
      </c>
      <c r="B51" s="1" t="n">
        <v>43447</v>
      </c>
      <c r="C51" s="1" t="n">
        <v>45189</v>
      </c>
      <c r="D51" t="inlineStr">
        <is>
          <t>DALARNAS LÄN</t>
        </is>
      </c>
      <c r="E51" t="inlineStr">
        <is>
          <t>BORLÄNGE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70110-2018</t>
        </is>
      </c>
      <c r="B52" s="1" t="n">
        <v>43448</v>
      </c>
      <c r="C52" s="1" t="n">
        <v>45189</v>
      </c>
      <c r="D52" t="inlineStr">
        <is>
          <t>DALARNAS LÄN</t>
        </is>
      </c>
      <c r="E52" t="inlineStr">
        <is>
          <t>BORLÄNGE</t>
        </is>
      </c>
      <c r="G52" t="n">
        <v>11.9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71069-2018</t>
        </is>
      </c>
      <c r="B53" s="1" t="n">
        <v>43452</v>
      </c>
      <c r="C53" s="1" t="n">
        <v>45189</v>
      </c>
      <c r="D53" t="inlineStr">
        <is>
          <t>DALARNAS LÄN</t>
        </is>
      </c>
      <c r="E53" t="inlineStr">
        <is>
          <t>BORLÄNGE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71411-2018</t>
        </is>
      </c>
      <c r="B54" s="1" t="n">
        <v>43453</v>
      </c>
      <c r="C54" s="1" t="n">
        <v>45189</v>
      </c>
      <c r="D54" t="inlineStr">
        <is>
          <t>DALARNAS LÄN</t>
        </is>
      </c>
      <c r="E54" t="inlineStr">
        <is>
          <t>BORLÄNGE</t>
        </is>
      </c>
      <c r="F54" t="inlineStr">
        <is>
          <t>Kommuner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71969-2018</t>
        </is>
      </c>
      <c r="B55" s="1" t="n">
        <v>43455</v>
      </c>
      <c r="C55" s="1" t="n">
        <v>45189</v>
      </c>
      <c r="D55" t="inlineStr">
        <is>
          <t>DALARNAS LÄN</t>
        </is>
      </c>
      <c r="E55" t="inlineStr">
        <is>
          <t>BORLÄNGE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72393-2018</t>
        </is>
      </c>
      <c r="B56" s="1" t="n">
        <v>43461</v>
      </c>
      <c r="C56" s="1" t="n">
        <v>45189</v>
      </c>
      <c r="D56" t="inlineStr">
        <is>
          <t>DALARNAS LÄN</t>
        </is>
      </c>
      <c r="E56" t="inlineStr">
        <is>
          <t>BORLÄNGE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1374-2019</t>
        </is>
      </c>
      <c r="B57" s="1" t="n">
        <v>43473</v>
      </c>
      <c r="C57" s="1" t="n">
        <v>45189</v>
      </c>
      <c r="D57" t="inlineStr">
        <is>
          <t>DALARNAS LÄN</t>
        </is>
      </c>
      <c r="E57" t="inlineStr">
        <is>
          <t>BORLÄNGE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1382-2019</t>
        </is>
      </c>
      <c r="B58" s="1" t="n">
        <v>43473</v>
      </c>
      <c r="C58" s="1" t="n">
        <v>45189</v>
      </c>
      <c r="D58" t="inlineStr">
        <is>
          <t>DALARNAS LÄN</t>
        </is>
      </c>
      <c r="E58" t="inlineStr">
        <is>
          <t>BORLÄNGE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6261-2019</t>
        </is>
      </c>
      <c r="B59" s="1" t="n">
        <v>43486</v>
      </c>
      <c r="C59" s="1" t="n">
        <v>45189</v>
      </c>
      <c r="D59" t="inlineStr">
        <is>
          <t>DALARNAS LÄN</t>
        </is>
      </c>
      <c r="E59" t="inlineStr">
        <is>
          <t>BORLÄNGE</t>
        </is>
      </c>
      <c r="G59" t="n">
        <v>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9264-2019</t>
        </is>
      </c>
      <c r="B60" s="1" t="n">
        <v>43507</v>
      </c>
      <c r="C60" s="1" t="n">
        <v>45189</v>
      </c>
      <c r="D60" t="inlineStr">
        <is>
          <t>DALARNAS LÄN</t>
        </is>
      </c>
      <c r="E60" t="inlineStr">
        <is>
          <t>BORLÄNGE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16089-2019</t>
        </is>
      </c>
      <c r="B61" s="1" t="n">
        <v>43544</v>
      </c>
      <c r="C61" s="1" t="n">
        <v>45189</v>
      </c>
      <c r="D61" t="inlineStr">
        <is>
          <t>DALARNAS LÄN</t>
        </is>
      </c>
      <c r="E61" t="inlineStr">
        <is>
          <t>BORLÄNGE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16087-2019</t>
        </is>
      </c>
      <c r="B62" s="1" t="n">
        <v>43544</v>
      </c>
      <c r="C62" s="1" t="n">
        <v>45189</v>
      </c>
      <c r="D62" t="inlineStr">
        <is>
          <t>DALARNAS LÄN</t>
        </is>
      </c>
      <c r="E62" t="inlineStr">
        <is>
          <t>BORLÄNGE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16081-2019</t>
        </is>
      </c>
      <c r="B63" s="1" t="n">
        <v>43544</v>
      </c>
      <c r="C63" s="1" t="n">
        <v>45189</v>
      </c>
      <c r="D63" t="inlineStr">
        <is>
          <t>DALARNAS LÄN</t>
        </is>
      </c>
      <c r="E63" t="inlineStr">
        <is>
          <t>BORLÄNGE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16954-2019</t>
        </is>
      </c>
      <c r="B64" s="1" t="n">
        <v>43550</v>
      </c>
      <c r="C64" s="1" t="n">
        <v>45189</v>
      </c>
      <c r="D64" t="inlineStr">
        <is>
          <t>DALARNAS LÄN</t>
        </is>
      </c>
      <c r="E64" t="inlineStr">
        <is>
          <t>BORLÄNGE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17996-2019</t>
        </is>
      </c>
      <c r="B65" s="1" t="n">
        <v>43556</v>
      </c>
      <c r="C65" s="1" t="n">
        <v>45189</v>
      </c>
      <c r="D65" t="inlineStr">
        <is>
          <t>DALARNAS LÄN</t>
        </is>
      </c>
      <c r="E65" t="inlineStr">
        <is>
          <t>BORLÄNGE</t>
        </is>
      </c>
      <c r="F65" t="inlineStr">
        <is>
          <t>Kommuner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21707-2019</t>
        </is>
      </c>
      <c r="B66" s="1" t="n">
        <v>43581</v>
      </c>
      <c r="C66" s="1" t="n">
        <v>45189</v>
      </c>
      <c r="D66" t="inlineStr">
        <is>
          <t>DALARNAS LÄN</t>
        </is>
      </c>
      <c r="E66" t="inlineStr">
        <is>
          <t>BORLÄNGE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24586-2019</t>
        </is>
      </c>
      <c r="B67" s="1" t="n">
        <v>43601</v>
      </c>
      <c r="C67" s="1" t="n">
        <v>45189</v>
      </c>
      <c r="D67" t="inlineStr">
        <is>
          <t>DALARNAS LÄN</t>
        </is>
      </c>
      <c r="E67" t="inlineStr">
        <is>
          <t>BORLÄNGE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25421-2019</t>
        </is>
      </c>
      <c r="B68" s="1" t="n">
        <v>43606</v>
      </c>
      <c r="C68" s="1" t="n">
        <v>45189</v>
      </c>
      <c r="D68" t="inlineStr">
        <is>
          <t>DALARNAS LÄN</t>
        </is>
      </c>
      <c r="E68" t="inlineStr">
        <is>
          <t>BORLÄNGE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26874-2019</t>
        </is>
      </c>
      <c r="B69" s="1" t="n">
        <v>43613</v>
      </c>
      <c r="C69" s="1" t="n">
        <v>45189</v>
      </c>
      <c r="D69" t="inlineStr">
        <is>
          <t>DALARNAS LÄN</t>
        </is>
      </c>
      <c r="E69" t="inlineStr">
        <is>
          <t>BORLÄNGE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27009-2019</t>
        </is>
      </c>
      <c r="B70" s="1" t="n">
        <v>43614</v>
      </c>
      <c r="C70" s="1" t="n">
        <v>45189</v>
      </c>
      <c r="D70" t="inlineStr">
        <is>
          <t>DALARNAS LÄN</t>
        </is>
      </c>
      <c r="E70" t="inlineStr">
        <is>
          <t>BORLÄNGE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27062-2019</t>
        </is>
      </c>
      <c r="B71" s="1" t="n">
        <v>43614</v>
      </c>
      <c r="C71" s="1" t="n">
        <v>45189</v>
      </c>
      <c r="D71" t="inlineStr">
        <is>
          <t>DALARNAS LÄN</t>
        </is>
      </c>
      <c r="E71" t="inlineStr">
        <is>
          <t>BORLÄNGE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27008-2019</t>
        </is>
      </c>
      <c r="B72" s="1" t="n">
        <v>43614</v>
      </c>
      <c r="C72" s="1" t="n">
        <v>45189</v>
      </c>
      <c r="D72" t="inlineStr">
        <is>
          <t>DALARNAS LÄN</t>
        </is>
      </c>
      <c r="E72" t="inlineStr">
        <is>
          <t>BORLÄNGE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29697-2019</t>
        </is>
      </c>
      <c r="B73" s="1" t="n">
        <v>43630</v>
      </c>
      <c r="C73" s="1" t="n">
        <v>45189</v>
      </c>
      <c r="D73" t="inlineStr">
        <is>
          <t>DALARNAS LÄN</t>
        </is>
      </c>
      <c r="E73" t="inlineStr">
        <is>
          <t>BORLÄNGE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31833-2019</t>
        </is>
      </c>
      <c r="B74" s="1" t="n">
        <v>43642</v>
      </c>
      <c r="C74" s="1" t="n">
        <v>45189</v>
      </c>
      <c r="D74" t="inlineStr">
        <is>
          <t>DALARNAS LÄN</t>
        </is>
      </c>
      <c r="E74" t="inlineStr">
        <is>
          <t>BORLÄNGE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32826-2019</t>
        </is>
      </c>
      <c r="B75" s="1" t="n">
        <v>43648</v>
      </c>
      <c r="C75" s="1" t="n">
        <v>45189</v>
      </c>
      <c r="D75" t="inlineStr">
        <is>
          <t>DALARNAS LÄN</t>
        </is>
      </c>
      <c r="E75" t="inlineStr">
        <is>
          <t>BORLÄNGE</t>
        </is>
      </c>
      <c r="F75" t="inlineStr">
        <is>
          <t>Kommuner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33003-2019</t>
        </is>
      </c>
      <c r="B76" s="1" t="n">
        <v>43649</v>
      </c>
      <c r="C76" s="1" t="n">
        <v>45189</v>
      </c>
      <c r="D76" t="inlineStr">
        <is>
          <t>DALARNAS LÄN</t>
        </is>
      </c>
      <c r="E76" t="inlineStr">
        <is>
          <t>BORLÄNGE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34992-2019</t>
        </is>
      </c>
      <c r="B77" s="1" t="n">
        <v>43660</v>
      </c>
      <c r="C77" s="1" t="n">
        <v>45189</v>
      </c>
      <c r="D77" t="inlineStr">
        <is>
          <t>DALARNAS LÄN</t>
        </is>
      </c>
      <c r="E77" t="inlineStr">
        <is>
          <t>BORLÄNGE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42531-2019</t>
        </is>
      </c>
      <c r="B78" s="1" t="n">
        <v>43704</v>
      </c>
      <c r="C78" s="1" t="n">
        <v>45189</v>
      </c>
      <c r="D78" t="inlineStr">
        <is>
          <t>DALARNAS LÄN</t>
        </is>
      </c>
      <c r="E78" t="inlineStr">
        <is>
          <t>BORLÄNGE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42540-2019</t>
        </is>
      </c>
      <c r="B79" s="1" t="n">
        <v>43704</v>
      </c>
      <c r="C79" s="1" t="n">
        <v>45189</v>
      </c>
      <c r="D79" t="inlineStr">
        <is>
          <t>DALARNAS LÄN</t>
        </is>
      </c>
      <c r="E79" t="inlineStr">
        <is>
          <t>BORLÄNGE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43835-2019</t>
        </is>
      </c>
      <c r="B80" s="1" t="n">
        <v>43707</v>
      </c>
      <c r="C80" s="1" t="n">
        <v>45189</v>
      </c>
      <c r="D80" t="inlineStr">
        <is>
          <t>DALARNAS LÄN</t>
        </is>
      </c>
      <c r="E80" t="inlineStr">
        <is>
          <t>BORLÄNGE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51019-2019</t>
        </is>
      </c>
      <c r="B81" s="1" t="n">
        <v>43739</v>
      </c>
      <c r="C81" s="1" t="n">
        <v>45189</v>
      </c>
      <c r="D81" t="inlineStr">
        <is>
          <t>DALARNAS LÄN</t>
        </is>
      </c>
      <c r="E81" t="inlineStr">
        <is>
          <t>BORLÄNGE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57297-2019</t>
        </is>
      </c>
      <c r="B82" s="1" t="n">
        <v>43767</v>
      </c>
      <c r="C82" s="1" t="n">
        <v>45189</v>
      </c>
      <c r="D82" t="inlineStr">
        <is>
          <t>DALARNAS LÄN</t>
        </is>
      </c>
      <c r="E82" t="inlineStr">
        <is>
          <t>BORLÄNGE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57618-2019</t>
        </is>
      </c>
      <c r="B83" s="1" t="n">
        <v>43768</v>
      </c>
      <c r="C83" s="1" t="n">
        <v>45189</v>
      </c>
      <c r="D83" t="inlineStr">
        <is>
          <t>DALARNAS LÄN</t>
        </is>
      </c>
      <c r="E83" t="inlineStr">
        <is>
          <t>BORLÄNGE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61288-2019</t>
        </is>
      </c>
      <c r="B84" s="1" t="n">
        <v>43783</v>
      </c>
      <c r="C84" s="1" t="n">
        <v>45189</v>
      </c>
      <c r="D84" t="inlineStr">
        <is>
          <t>DALARNAS LÄN</t>
        </is>
      </c>
      <c r="E84" t="inlineStr">
        <is>
          <t>BORLÄNGE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66563-2019</t>
        </is>
      </c>
      <c r="B85" s="1" t="n">
        <v>43803</v>
      </c>
      <c r="C85" s="1" t="n">
        <v>45189</v>
      </c>
      <c r="D85" t="inlineStr">
        <is>
          <t>DALARNAS LÄN</t>
        </is>
      </c>
      <c r="E85" t="inlineStr">
        <is>
          <t>BORLÄNGE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66159-2019</t>
        </is>
      </c>
      <c r="B86" s="1" t="n">
        <v>43808</v>
      </c>
      <c r="C86" s="1" t="n">
        <v>45189</v>
      </c>
      <c r="D86" t="inlineStr">
        <is>
          <t>DALARNAS LÄN</t>
        </is>
      </c>
      <c r="E86" t="inlineStr">
        <is>
          <t>BORLÄNGE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67435-2019</t>
        </is>
      </c>
      <c r="B87" s="1" t="n">
        <v>43812</v>
      </c>
      <c r="C87" s="1" t="n">
        <v>45189</v>
      </c>
      <c r="D87" t="inlineStr">
        <is>
          <t>DALARNAS LÄN</t>
        </is>
      </c>
      <c r="E87" t="inlineStr">
        <is>
          <t>BORLÄNGE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11590-2020</t>
        </is>
      </c>
      <c r="B88" s="1" t="n">
        <v>43893</v>
      </c>
      <c r="C88" s="1" t="n">
        <v>45189</v>
      </c>
      <c r="D88" t="inlineStr">
        <is>
          <t>DALARNAS LÄN</t>
        </is>
      </c>
      <c r="E88" t="inlineStr">
        <is>
          <t>BORLÄNGE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13404-2020</t>
        </is>
      </c>
      <c r="B89" s="1" t="n">
        <v>43902</v>
      </c>
      <c r="C89" s="1" t="n">
        <v>45189</v>
      </c>
      <c r="D89" t="inlineStr">
        <is>
          <t>DALARNAS LÄN</t>
        </is>
      </c>
      <c r="E89" t="inlineStr">
        <is>
          <t>BORLÄNGE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14736-2020</t>
        </is>
      </c>
      <c r="B90" s="1" t="n">
        <v>43909</v>
      </c>
      <c r="C90" s="1" t="n">
        <v>45189</v>
      </c>
      <c r="D90" t="inlineStr">
        <is>
          <t>DALARNAS LÄN</t>
        </is>
      </c>
      <c r="E90" t="inlineStr">
        <is>
          <t>BORLÄNGE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16404-2020</t>
        </is>
      </c>
      <c r="B91" s="1" t="n">
        <v>43918</v>
      </c>
      <c r="C91" s="1" t="n">
        <v>45189</v>
      </c>
      <c r="D91" t="inlineStr">
        <is>
          <t>DALARNAS LÄN</t>
        </is>
      </c>
      <c r="E91" t="inlineStr">
        <is>
          <t>BORLÄNGE</t>
        </is>
      </c>
      <c r="F91" t="inlineStr">
        <is>
          <t>Bergvik skog väst AB</t>
        </is>
      </c>
      <c r="G91" t="n">
        <v>15.2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18108-2020</t>
        </is>
      </c>
      <c r="B92" s="1" t="n">
        <v>43927</v>
      </c>
      <c r="C92" s="1" t="n">
        <v>45189</v>
      </c>
      <c r="D92" t="inlineStr">
        <is>
          <t>DALARNAS LÄN</t>
        </is>
      </c>
      <c r="E92" t="inlineStr">
        <is>
          <t>BORLÄNGE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19446-2020</t>
        </is>
      </c>
      <c r="B93" s="1" t="n">
        <v>43938</v>
      </c>
      <c r="C93" s="1" t="n">
        <v>45189</v>
      </c>
      <c r="D93" t="inlineStr">
        <is>
          <t>DALARNAS LÄN</t>
        </is>
      </c>
      <c r="E93" t="inlineStr">
        <is>
          <t>BORLÄNGE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19667-2020</t>
        </is>
      </c>
      <c r="B94" s="1" t="n">
        <v>43941</v>
      </c>
      <c r="C94" s="1" t="n">
        <v>45189</v>
      </c>
      <c r="D94" t="inlineStr">
        <is>
          <t>DALARNAS LÄN</t>
        </is>
      </c>
      <c r="E94" t="inlineStr">
        <is>
          <t>BORLÄNGE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20501-2020</t>
        </is>
      </c>
      <c r="B95" s="1" t="n">
        <v>43948</v>
      </c>
      <c r="C95" s="1" t="n">
        <v>45189</v>
      </c>
      <c r="D95" t="inlineStr">
        <is>
          <t>DALARNAS LÄN</t>
        </is>
      </c>
      <c r="E95" t="inlineStr">
        <is>
          <t>BORLÄNGE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21684-2020</t>
        </is>
      </c>
      <c r="B96" s="1" t="n">
        <v>43957</v>
      </c>
      <c r="C96" s="1" t="n">
        <v>45189</v>
      </c>
      <c r="D96" t="inlineStr">
        <is>
          <t>DALARNAS LÄN</t>
        </is>
      </c>
      <c r="E96" t="inlineStr">
        <is>
          <t>BORLÄNGE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23998-2020</t>
        </is>
      </c>
      <c r="B97" s="1" t="n">
        <v>43971</v>
      </c>
      <c r="C97" s="1" t="n">
        <v>45189</v>
      </c>
      <c r="D97" t="inlineStr">
        <is>
          <t>DALARNAS LÄN</t>
        </is>
      </c>
      <c r="E97" t="inlineStr">
        <is>
          <t>BORLÄNGE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27064-2020</t>
        </is>
      </c>
      <c r="B98" s="1" t="n">
        <v>43991</v>
      </c>
      <c r="C98" s="1" t="n">
        <v>45189</v>
      </c>
      <c r="D98" t="inlineStr">
        <is>
          <t>DALARNAS LÄN</t>
        </is>
      </c>
      <c r="E98" t="inlineStr">
        <is>
          <t>BORLÄNGE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39449-2020</t>
        </is>
      </c>
      <c r="B99" s="1" t="n">
        <v>44064</v>
      </c>
      <c r="C99" s="1" t="n">
        <v>45189</v>
      </c>
      <c r="D99" t="inlineStr">
        <is>
          <t>DALARNAS LÄN</t>
        </is>
      </c>
      <c r="E99" t="inlineStr">
        <is>
          <t>BORLÄNGE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50164-2020</t>
        </is>
      </c>
      <c r="B100" s="1" t="n">
        <v>44104</v>
      </c>
      <c r="C100" s="1" t="n">
        <v>45189</v>
      </c>
      <c r="D100" t="inlineStr">
        <is>
          <t>DALARNAS LÄN</t>
        </is>
      </c>
      <c r="E100" t="inlineStr">
        <is>
          <t>BORLÄNGE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49348-2020</t>
        </is>
      </c>
      <c r="B101" s="1" t="n">
        <v>44105</v>
      </c>
      <c r="C101" s="1" t="n">
        <v>45189</v>
      </c>
      <c r="D101" t="inlineStr">
        <is>
          <t>DALARNAS LÄN</t>
        </is>
      </c>
      <c r="E101" t="inlineStr">
        <is>
          <t>BORLÄNGE</t>
        </is>
      </c>
      <c r="F101" t="inlineStr">
        <is>
          <t>Bergvik skog väst AB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50437-2020</t>
        </is>
      </c>
      <c r="B102" s="1" t="n">
        <v>44110</v>
      </c>
      <c r="C102" s="1" t="n">
        <v>45189</v>
      </c>
      <c r="D102" t="inlineStr">
        <is>
          <t>DALARNAS LÄN</t>
        </is>
      </c>
      <c r="E102" t="inlineStr">
        <is>
          <t>BORLÄNGE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50441-2020</t>
        </is>
      </c>
      <c r="B103" s="1" t="n">
        <v>44110</v>
      </c>
      <c r="C103" s="1" t="n">
        <v>45189</v>
      </c>
      <c r="D103" t="inlineStr">
        <is>
          <t>DALARNAS LÄN</t>
        </is>
      </c>
      <c r="E103" t="inlineStr">
        <is>
          <t>BORLÄNGE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50459-2020</t>
        </is>
      </c>
      <c r="B104" s="1" t="n">
        <v>44110</v>
      </c>
      <c r="C104" s="1" t="n">
        <v>45189</v>
      </c>
      <c r="D104" t="inlineStr">
        <is>
          <t>DALARNAS LÄN</t>
        </is>
      </c>
      <c r="E104" t="inlineStr">
        <is>
          <t>BORLÄNGE</t>
        </is>
      </c>
      <c r="F104" t="inlineStr">
        <is>
          <t>Bergvik skog väst AB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50496-2020</t>
        </is>
      </c>
      <c r="B105" s="1" t="n">
        <v>44110</v>
      </c>
      <c r="C105" s="1" t="n">
        <v>45189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52515-2020</t>
        </is>
      </c>
      <c r="B106" s="1" t="n">
        <v>44118</v>
      </c>
      <c r="C106" s="1" t="n">
        <v>45189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52943-2020</t>
        </is>
      </c>
      <c r="B107" s="1" t="n">
        <v>44120</v>
      </c>
      <c r="C107" s="1" t="n">
        <v>45189</v>
      </c>
      <c r="D107" t="inlineStr">
        <is>
          <t>DALARNAS LÄN</t>
        </is>
      </c>
      <c r="E107" t="inlineStr">
        <is>
          <t>BORLÄNGE</t>
        </is>
      </c>
      <c r="F107" t="inlineStr">
        <is>
          <t>Kommuner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52957-2020</t>
        </is>
      </c>
      <c r="B108" s="1" t="n">
        <v>44120</v>
      </c>
      <c r="C108" s="1" t="n">
        <v>45189</v>
      </c>
      <c r="D108" t="inlineStr">
        <is>
          <t>DALARNAS LÄN</t>
        </is>
      </c>
      <c r="E108" t="inlineStr">
        <is>
          <t>BORLÄNGE</t>
        </is>
      </c>
      <c r="F108" t="inlineStr">
        <is>
          <t>Kommuner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55730-2020</t>
        </is>
      </c>
      <c r="B109" s="1" t="n">
        <v>44132</v>
      </c>
      <c r="C109" s="1" t="n">
        <v>45189</v>
      </c>
      <c r="D109" t="inlineStr">
        <is>
          <t>DALARNAS LÄN</t>
        </is>
      </c>
      <c r="E109" t="inlineStr">
        <is>
          <t>BORLÄNGE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58625-2020</t>
        </is>
      </c>
      <c r="B110" s="1" t="n">
        <v>44145</v>
      </c>
      <c r="C110" s="1" t="n">
        <v>45189</v>
      </c>
      <c r="D110" t="inlineStr">
        <is>
          <t>DALARNAS LÄN</t>
        </is>
      </c>
      <c r="E110" t="inlineStr">
        <is>
          <t>BORLÄNGE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59228-2020</t>
        </is>
      </c>
      <c r="B111" s="1" t="n">
        <v>44147</v>
      </c>
      <c r="C111" s="1" t="n">
        <v>45189</v>
      </c>
      <c r="D111" t="inlineStr">
        <is>
          <t>DALARNAS LÄN</t>
        </is>
      </c>
      <c r="E111" t="inlineStr">
        <is>
          <t>BORLÄNGE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60899-2020</t>
        </is>
      </c>
      <c r="B112" s="1" t="n">
        <v>44154</v>
      </c>
      <c r="C112" s="1" t="n">
        <v>45189</v>
      </c>
      <c r="D112" t="inlineStr">
        <is>
          <t>DALARNAS LÄN</t>
        </is>
      </c>
      <c r="E112" t="inlineStr">
        <is>
          <t>BORLÄNGE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64036-2020</t>
        </is>
      </c>
      <c r="B113" s="1" t="n">
        <v>44167</v>
      </c>
      <c r="C113" s="1" t="n">
        <v>45189</v>
      </c>
      <c r="D113" t="inlineStr">
        <is>
          <t>DALARNAS LÄN</t>
        </is>
      </c>
      <c r="E113" t="inlineStr">
        <is>
          <t>BORLÄNGE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64260-2020</t>
        </is>
      </c>
      <c r="B114" s="1" t="n">
        <v>44168</v>
      </c>
      <c r="C114" s="1" t="n">
        <v>45189</v>
      </c>
      <c r="D114" t="inlineStr">
        <is>
          <t>DALARNAS LÄN</t>
        </is>
      </c>
      <c r="E114" t="inlineStr">
        <is>
          <t>BORLÄNGE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64934-2020</t>
        </is>
      </c>
      <c r="B115" s="1" t="n">
        <v>44172</v>
      </c>
      <c r="C115" s="1" t="n">
        <v>45189</v>
      </c>
      <c r="D115" t="inlineStr">
        <is>
          <t>DALARNAS LÄN</t>
        </is>
      </c>
      <c r="E115" t="inlineStr">
        <is>
          <t>BORLÄNGE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65908-2020</t>
        </is>
      </c>
      <c r="B116" s="1" t="n">
        <v>44174</v>
      </c>
      <c r="C116" s="1" t="n">
        <v>45189</v>
      </c>
      <c r="D116" t="inlineStr">
        <is>
          <t>DALARNAS LÄN</t>
        </is>
      </c>
      <c r="E116" t="inlineStr">
        <is>
          <t>BORLÄNGE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599-2021</t>
        </is>
      </c>
      <c r="B117" s="1" t="n">
        <v>44203</v>
      </c>
      <c r="C117" s="1" t="n">
        <v>45189</v>
      </c>
      <c r="D117" t="inlineStr">
        <is>
          <t>DALARNAS LÄN</t>
        </is>
      </c>
      <c r="E117" t="inlineStr">
        <is>
          <t>BORLÄNGE</t>
        </is>
      </c>
      <c r="F117" t="inlineStr">
        <is>
          <t>Kommuner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3964-2021</t>
        </is>
      </c>
      <c r="B118" s="1" t="n">
        <v>44222</v>
      </c>
      <c r="C118" s="1" t="n">
        <v>45189</v>
      </c>
      <c r="D118" t="inlineStr">
        <is>
          <t>DALARNAS LÄN</t>
        </is>
      </c>
      <c r="E118" t="inlineStr">
        <is>
          <t>BORLÄNGE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5058-2021</t>
        </is>
      </c>
      <c r="B119" s="1" t="n">
        <v>44228</v>
      </c>
      <c r="C119" s="1" t="n">
        <v>45189</v>
      </c>
      <c r="D119" t="inlineStr">
        <is>
          <t>DALARNAS LÄN</t>
        </is>
      </c>
      <c r="E119" t="inlineStr">
        <is>
          <t>BORLÄNGE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8208-2021</t>
        </is>
      </c>
      <c r="B120" s="1" t="n">
        <v>44244</v>
      </c>
      <c r="C120" s="1" t="n">
        <v>45189</v>
      </c>
      <c r="D120" t="inlineStr">
        <is>
          <t>DALARNAS LÄN</t>
        </is>
      </c>
      <c r="E120" t="inlineStr">
        <is>
          <t>BORLÄNGE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13702-2021</t>
        </is>
      </c>
      <c r="B121" s="1" t="n">
        <v>44274</v>
      </c>
      <c r="C121" s="1" t="n">
        <v>45189</v>
      </c>
      <c r="D121" t="inlineStr">
        <is>
          <t>DALARNAS LÄN</t>
        </is>
      </c>
      <c r="E121" t="inlineStr">
        <is>
          <t>BORLÄNGE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14432-2021</t>
        </is>
      </c>
      <c r="B122" s="1" t="n">
        <v>44279</v>
      </c>
      <c r="C122" s="1" t="n">
        <v>45189</v>
      </c>
      <c r="D122" t="inlineStr">
        <is>
          <t>DALARNAS LÄN</t>
        </is>
      </c>
      <c r="E122" t="inlineStr">
        <is>
          <t>BORLÄNGE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14691-2021</t>
        </is>
      </c>
      <c r="B123" s="1" t="n">
        <v>44280</v>
      </c>
      <c r="C123" s="1" t="n">
        <v>45189</v>
      </c>
      <c r="D123" t="inlineStr">
        <is>
          <t>DALARNAS LÄN</t>
        </is>
      </c>
      <c r="E123" t="inlineStr">
        <is>
          <t>BORLÄNGE</t>
        </is>
      </c>
      <c r="G123" t="n">
        <v>11.7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14622-2021</t>
        </is>
      </c>
      <c r="B124" s="1" t="n">
        <v>44280</v>
      </c>
      <c r="C124" s="1" t="n">
        <v>45189</v>
      </c>
      <c r="D124" t="inlineStr">
        <is>
          <t>DALARNAS LÄN</t>
        </is>
      </c>
      <c r="E124" t="inlineStr">
        <is>
          <t>BORLÄNGE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15786-2021</t>
        </is>
      </c>
      <c r="B125" s="1" t="n">
        <v>44286</v>
      </c>
      <c r="C125" s="1" t="n">
        <v>45189</v>
      </c>
      <c r="D125" t="inlineStr">
        <is>
          <t>DALARNAS LÄN</t>
        </is>
      </c>
      <c r="E125" t="inlineStr">
        <is>
          <t>BORLÄNGE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15979-2021</t>
        </is>
      </c>
      <c r="B126" s="1" t="n">
        <v>44287</v>
      </c>
      <c r="C126" s="1" t="n">
        <v>45189</v>
      </c>
      <c r="D126" t="inlineStr">
        <is>
          <t>DALARNAS LÄN</t>
        </is>
      </c>
      <c r="E126" t="inlineStr">
        <is>
          <t>BORLÄNGE</t>
        </is>
      </c>
      <c r="F126" t="inlineStr">
        <is>
          <t>Bergvik skog väst AB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16377-2021</t>
        </is>
      </c>
      <c r="B127" s="1" t="n">
        <v>44293</v>
      </c>
      <c r="C127" s="1" t="n">
        <v>45189</v>
      </c>
      <c r="D127" t="inlineStr">
        <is>
          <t>DALARNAS LÄN</t>
        </is>
      </c>
      <c r="E127" t="inlineStr">
        <is>
          <t>BORLÄNGE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16413-2021</t>
        </is>
      </c>
      <c r="B128" s="1" t="n">
        <v>44293</v>
      </c>
      <c r="C128" s="1" t="n">
        <v>45189</v>
      </c>
      <c r="D128" t="inlineStr">
        <is>
          <t>DALARNAS LÄN</t>
        </is>
      </c>
      <c r="E128" t="inlineStr">
        <is>
          <t>BORLÄNGE</t>
        </is>
      </c>
      <c r="F128" t="inlineStr">
        <is>
          <t>Bergvik skog väst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17204-2021</t>
        </is>
      </c>
      <c r="B129" s="1" t="n">
        <v>44298</v>
      </c>
      <c r="C129" s="1" t="n">
        <v>45189</v>
      </c>
      <c r="D129" t="inlineStr">
        <is>
          <t>DALARNAS LÄN</t>
        </is>
      </c>
      <c r="E129" t="inlineStr">
        <is>
          <t>BORLÄNGE</t>
        </is>
      </c>
      <c r="G129" t="n">
        <v>16.7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17572-2021</t>
        </is>
      </c>
      <c r="B130" s="1" t="n">
        <v>44299</v>
      </c>
      <c r="C130" s="1" t="n">
        <v>45189</v>
      </c>
      <c r="D130" t="inlineStr">
        <is>
          <t>DALARNAS LÄN</t>
        </is>
      </c>
      <c r="E130" t="inlineStr">
        <is>
          <t>BORLÄNGE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18393-2021</t>
        </is>
      </c>
      <c r="B131" s="1" t="n">
        <v>44305</v>
      </c>
      <c r="C131" s="1" t="n">
        <v>45189</v>
      </c>
      <c r="D131" t="inlineStr">
        <is>
          <t>DALARNAS LÄN</t>
        </is>
      </c>
      <c r="E131" t="inlineStr">
        <is>
          <t>BORLÄNGE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18481-2021</t>
        </is>
      </c>
      <c r="B132" s="1" t="n">
        <v>44306</v>
      </c>
      <c r="C132" s="1" t="n">
        <v>45189</v>
      </c>
      <c r="D132" t="inlineStr">
        <is>
          <t>DALARNAS LÄN</t>
        </is>
      </c>
      <c r="E132" t="inlineStr">
        <is>
          <t>BORLÄNGE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19096-2021</t>
        </is>
      </c>
      <c r="B133" s="1" t="n">
        <v>44308</v>
      </c>
      <c r="C133" s="1" t="n">
        <v>45189</v>
      </c>
      <c r="D133" t="inlineStr">
        <is>
          <t>DALARNAS LÄN</t>
        </is>
      </c>
      <c r="E133" t="inlineStr">
        <is>
          <t>BORLÄNGE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20865-2021</t>
        </is>
      </c>
      <c r="B134" s="1" t="n">
        <v>44319</v>
      </c>
      <c r="C134" s="1" t="n">
        <v>45189</v>
      </c>
      <c r="D134" t="inlineStr">
        <is>
          <t>DALARNAS LÄN</t>
        </is>
      </c>
      <c r="E134" t="inlineStr">
        <is>
          <t>BORLÄNGE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24350-2021</t>
        </is>
      </c>
      <c r="B135" s="1" t="n">
        <v>44337</v>
      </c>
      <c r="C135" s="1" t="n">
        <v>45189</v>
      </c>
      <c r="D135" t="inlineStr">
        <is>
          <t>DALARNAS LÄN</t>
        </is>
      </c>
      <c r="E135" t="inlineStr">
        <is>
          <t>BORLÄNGE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24992-2021</t>
        </is>
      </c>
      <c r="B136" s="1" t="n">
        <v>44341</v>
      </c>
      <c r="C136" s="1" t="n">
        <v>45189</v>
      </c>
      <c r="D136" t="inlineStr">
        <is>
          <t>DALARNAS LÄN</t>
        </is>
      </c>
      <c r="E136" t="inlineStr">
        <is>
          <t>BORLÄNGE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29305-2021</t>
        </is>
      </c>
      <c r="B137" s="1" t="n">
        <v>44361</v>
      </c>
      <c r="C137" s="1" t="n">
        <v>45189</v>
      </c>
      <c r="D137" t="inlineStr">
        <is>
          <t>DALARNAS LÄN</t>
        </is>
      </c>
      <c r="E137" t="inlineStr">
        <is>
          <t>BORLÄNGE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32977-2021</t>
        </is>
      </c>
      <c r="B138" s="1" t="n">
        <v>44376</v>
      </c>
      <c r="C138" s="1" t="n">
        <v>45189</v>
      </c>
      <c r="D138" t="inlineStr">
        <is>
          <t>DALARNAS LÄN</t>
        </is>
      </c>
      <c r="E138" t="inlineStr">
        <is>
          <t>BORLÄNGE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33460-2021</t>
        </is>
      </c>
      <c r="B139" s="1" t="n">
        <v>44377</v>
      </c>
      <c r="C139" s="1" t="n">
        <v>45189</v>
      </c>
      <c r="D139" t="inlineStr">
        <is>
          <t>DALARNAS LÄN</t>
        </is>
      </c>
      <c r="E139" t="inlineStr">
        <is>
          <t>BORLÄNGE</t>
        </is>
      </c>
      <c r="F139" t="inlineStr">
        <is>
          <t>Bergvik skog väst AB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34087-2021</t>
        </is>
      </c>
      <c r="B140" s="1" t="n">
        <v>44379</v>
      </c>
      <c r="C140" s="1" t="n">
        <v>45189</v>
      </c>
      <c r="D140" t="inlineStr">
        <is>
          <t>DALARNAS LÄN</t>
        </is>
      </c>
      <c r="E140" t="inlineStr">
        <is>
          <t>BORLÄNGE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34107-2021</t>
        </is>
      </c>
      <c r="B141" s="1" t="n">
        <v>44379</v>
      </c>
      <c r="C141" s="1" t="n">
        <v>45189</v>
      </c>
      <c r="D141" t="inlineStr">
        <is>
          <t>DALARNAS LÄN</t>
        </is>
      </c>
      <c r="E141" t="inlineStr">
        <is>
          <t>BORLÄNGE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36356-2021</t>
        </is>
      </c>
      <c r="B142" s="1" t="n">
        <v>44384</v>
      </c>
      <c r="C142" s="1" t="n">
        <v>45189</v>
      </c>
      <c r="D142" t="inlineStr">
        <is>
          <t>DALARNAS LÄN</t>
        </is>
      </c>
      <c r="E142" t="inlineStr">
        <is>
          <t>BORLÄNGE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36349-2021</t>
        </is>
      </c>
      <c r="B143" s="1" t="n">
        <v>44384</v>
      </c>
      <c r="C143" s="1" t="n">
        <v>45189</v>
      </c>
      <c r="D143" t="inlineStr">
        <is>
          <t>DALARNAS LÄN</t>
        </is>
      </c>
      <c r="E143" t="inlineStr">
        <is>
          <t>BORLÄNGE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35237-2021</t>
        </is>
      </c>
      <c r="B144" s="1" t="n">
        <v>44384</v>
      </c>
      <c r="C144" s="1" t="n">
        <v>45189</v>
      </c>
      <c r="D144" t="inlineStr">
        <is>
          <t>DALARNAS LÄN</t>
        </is>
      </c>
      <c r="E144" t="inlineStr">
        <is>
          <t>BORLÄNGE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36269-2021</t>
        </is>
      </c>
      <c r="B145" s="1" t="n">
        <v>44389</v>
      </c>
      <c r="C145" s="1" t="n">
        <v>45189</v>
      </c>
      <c r="D145" t="inlineStr">
        <is>
          <t>DALARNAS LÄN</t>
        </is>
      </c>
      <c r="E145" t="inlineStr">
        <is>
          <t>BORLÄNGE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36261-2021</t>
        </is>
      </c>
      <c r="B146" s="1" t="n">
        <v>44389</v>
      </c>
      <c r="C146" s="1" t="n">
        <v>45189</v>
      </c>
      <c r="D146" t="inlineStr">
        <is>
          <t>DALARNAS LÄN</t>
        </is>
      </c>
      <c r="E146" t="inlineStr">
        <is>
          <t>BORLÄNGE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36863-2021</t>
        </is>
      </c>
      <c r="B147" s="1" t="n">
        <v>44393</v>
      </c>
      <c r="C147" s="1" t="n">
        <v>45189</v>
      </c>
      <c r="D147" t="inlineStr">
        <is>
          <t>DALARNAS LÄN</t>
        </is>
      </c>
      <c r="E147" t="inlineStr">
        <is>
          <t>BORLÄNGE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36860-2021</t>
        </is>
      </c>
      <c r="B148" s="1" t="n">
        <v>44393</v>
      </c>
      <c r="C148" s="1" t="n">
        <v>45189</v>
      </c>
      <c r="D148" t="inlineStr">
        <is>
          <t>DALARNAS LÄN</t>
        </is>
      </c>
      <c r="E148" t="inlineStr">
        <is>
          <t>BORLÄNGE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37535-2021</t>
        </is>
      </c>
      <c r="B149" s="1" t="n">
        <v>44399</v>
      </c>
      <c r="C149" s="1" t="n">
        <v>45189</v>
      </c>
      <c r="D149" t="inlineStr">
        <is>
          <t>DALARNAS LÄN</t>
        </is>
      </c>
      <c r="E149" t="inlineStr">
        <is>
          <t>BORLÄNGE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37534-2021</t>
        </is>
      </c>
      <c r="B150" s="1" t="n">
        <v>44399</v>
      </c>
      <c r="C150" s="1" t="n">
        <v>45189</v>
      </c>
      <c r="D150" t="inlineStr">
        <is>
          <t>DALARNAS LÄN</t>
        </is>
      </c>
      <c r="E150" t="inlineStr">
        <is>
          <t>BORLÄNGE</t>
        </is>
      </c>
      <c r="F150" t="inlineStr">
        <is>
          <t>Bergvik skog väst AB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39970-2021</t>
        </is>
      </c>
      <c r="B151" s="1" t="n">
        <v>44417</v>
      </c>
      <c r="C151" s="1" t="n">
        <v>45189</v>
      </c>
      <c r="D151" t="inlineStr">
        <is>
          <t>DALARNAS LÄN</t>
        </is>
      </c>
      <c r="E151" t="inlineStr">
        <is>
          <t>BORLÄNGE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40570-2021</t>
        </is>
      </c>
      <c r="B152" s="1" t="n">
        <v>44420</v>
      </c>
      <c r="C152" s="1" t="n">
        <v>45189</v>
      </c>
      <c r="D152" t="inlineStr">
        <is>
          <t>DALARNAS LÄN</t>
        </is>
      </c>
      <c r="E152" t="inlineStr">
        <is>
          <t>BORLÄNGE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41857-2021</t>
        </is>
      </c>
      <c r="B153" s="1" t="n">
        <v>44426</v>
      </c>
      <c r="C153" s="1" t="n">
        <v>45189</v>
      </c>
      <c r="D153" t="inlineStr">
        <is>
          <t>DALARNAS LÄN</t>
        </is>
      </c>
      <c r="E153" t="inlineStr">
        <is>
          <t>BORLÄNGE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42478-2021</t>
        </is>
      </c>
      <c r="B154" s="1" t="n">
        <v>44427</v>
      </c>
      <c r="C154" s="1" t="n">
        <v>45189</v>
      </c>
      <c r="D154" t="inlineStr">
        <is>
          <t>DALARNAS LÄN</t>
        </is>
      </c>
      <c r="E154" t="inlineStr">
        <is>
          <t>BORLÄNGE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43531-2021</t>
        </is>
      </c>
      <c r="B155" s="1" t="n">
        <v>44433</v>
      </c>
      <c r="C155" s="1" t="n">
        <v>45189</v>
      </c>
      <c r="D155" t="inlineStr">
        <is>
          <t>DALARNAS LÄN</t>
        </is>
      </c>
      <c r="E155" t="inlineStr">
        <is>
          <t>BORLÄNGE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43944-2021</t>
        </is>
      </c>
      <c r="B156" s="1" t="n">
        <v>44434</v>
      </c>
      <c r="C156" s="1" t="n">
        <v>45189</v>
      </c>
      <c r="D156" t="inlineStr">
        <is>
          <t>DALARNAS LÄN</t>
        </is>
      </c>
      <c r="E156" t="inlineStr">
        <is>
          <t>BORLÄNGE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50325-2021</t>
        </is>
      </c>
      <c r="B157" s="1" t="n">
        <v>44438</v>
      </c>
      <c r="C157" s="1" t="n">
        <v>45189</v>
      </c>
      <c r="D157" t="inlineStr">
        <is>
          <t>DALARNAS LÄN</t>
        </is>
      </c>
      <c r="E157" t="inlineStr">
        <is>
          <t>BORLÄNGE</t>
        </is>
      </c>
      <c r="F157" t="inlineStr">
        <is>
          <t>Bergvik skog väst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50418-2021</t>
        </is>
      </c>
      <c r="B158" s="1" t="n">
        <v>44438</v>
      </c>
      <c r="C158" s="1" t="n">
        <v>45189</v>
      </c>
      <c r="D158" t="inlineStr">
        <is>
          <t>DALARNAS LÄN</t>
        </is>
      </c>
      <c r="E158" t="inlineStr">
        <is>
          <t>BORLÄNGE</t>
        </is>
      </c>
      <c r="F158" t="inlineStr">
        <is>
          <t>Bergvik skog väst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45083-2021</t>
        </is>
      </c>
      <c r="B159" s="1" t="n">
        <v>44438</v>
      </c>
      <c r="C159" s="1" t="n">
        <v>45189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45085-2021</t>
        </is>
      </c>
      <c r="B160" s="1" t="n">
        <v>44439</v>
      </c>
      <c r="C160" s="1" t="n">
        <v>45189</v>
      </c>
      <c r="D160" t="inlineStr">
        <is>
          <t>DALARNAS LÄN</t>
        </is>
      </c>
      <c r="E160" t="inlineStr">
        <is>
          <t>BORLÄNGE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45755-2021</t>
        </is>
      </c>
      <c r="B161" s="1" t="n">
        <v>44441</v>
      </c>
      <c r="C161" s="1" t="n">
        <v>45189</v>
      </c>
      <c r="D161" t="inlineStr">
        <is>
          <t>DALARNAS LÄN</t>
        </is>
      </c>
      <c r="E161" t="inlineStr">
        <is>
          <t>BORLÄNGE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48524-2021</t>
        </is>
      </c>
      <c r="B162" s="1" t="n">
        <v>44452</v>
      </c>
      <c r="C162" s="1" t="n">
        <v>45189</v>
      </c>
      <c r="D162" t="inlineStr">
        <is>
          <t>DALARNAS LÄN</t>
        </is>
      </c>
      <c r="E162" t="inlineStr">
        <is>
          <t>BORLÄNGE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48450-2021</t>
        </is>
      </c>
      <c r="B163" s="1" t="n">
        <v>44452</v>
      </c>
      <c r="C163" s="1" t="n">
        <v>45189</v>
      </c>
      <c r="D163" t="inlineStr">
        <is>
          <t>DALARNAS LÄN</t>
        </is>
      </c>
      <c r="E163" t="inlineStr">
        <is>
          <t>BORLÄNGE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48493-2021</t>
        </is>
      </c>
      <c r="B164" s="1" t="n">
        <v>44452</v>
      </c>
      <c r="C164" s="1" t="n">
        <v>45189</v>
      </c>
      <c r="D164" t="inlineStr">
        <is>
          <t>DALARNAS LÄN</t>
        </is>
      </c>
      <c r="E164" t="inlineStr">
        <is>
          <t>BORLÄNGE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48511-2021</t>
        </is>
      </c>
      <c r="B165" s="1" t="n">
        <v>44452</v>
      </c>
      <c r="C165" s="1" t="n">
        <v>45189</v>
      </c>
      <c r="D165" t="inlineStr">
        <is>
          <t>DALARNAS LÄN</t>
        </is>
      </c>
      <c r="E165" t="inlineStr">
        <is>
          <t>BORLÄNGE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49737-2021</t>
        </is>
      </c>
      <c r="B166" s="1" t="n">
        <v>44454</v>
      </c>
      <c r="C166" s="1" t="n">
        <v>45189</v>
      </c>
      <c r="D166" t="inlineStr">
        <is>
          <t>DALARNAS LÄN</t>
        </is>
      </c>
      <c r="E166" t="inlineStr">
        <is>
          <t>BORLÄNGE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51308-2021</t>
        </is>
      </c>
      <c r="B167" s="1" t="n">
        <v>44461</v>
      </c>
      <c r="C167" s="1" t="n">
        <v>45189</v>
      </c>
      <c r="D167" t="inlineStr">
        <is>
          <t>DALARNAS LÄN</t>
        </is>
      </c>
      <c r="E167" t="inlineStr">
        <is>
          <t>BORLÄNGE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52634-2021</t>
        </is>
      </c>
      <c r="B168" s="1" t="n">
        <v>44466</v>
      </c>
      <c r="C168" s="1" t="n">
        <v>45189</v>
      </c>
      <c r="D168" t="inlineStr">
        <is>
          <t>DALARNAS LÄN</t>
        </is>
      </c>
      <c r="E168" t="inlineStr">
        <is>
          <t>BORLÄNGE</t>
        </is>
      </c>
      <c r="G168" t="n">
        <v>10.9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52681-2021</t>
        </is>
      </c>
      <c r="B169" s="1" t="n">
        <v>44466</v>
      </c>
      <c r="C169" s="1" t="n">
        <v>45189</v>
      </c>
      <c r="D169" t="inlineStr">
        <is>
          <t>DALARNAS LÄN</t>
        </is>
      </c>
      <c r="E169" t="inlineStr">
        <is>
          <t>BORLÄNGE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53092-2021</t>
        </is>
      </c>
      <c r="B170" s="1" t="n">
        <v>44467</v>
      </c>
      <c r="C170" s="1" t="n">
        <v>45189</v>
      </c>
      <c r="D170" t="inlineStr">
        <is>
          <t>DALARNAS LÄN</t>
        </is>
      </c>
      <c r="E170" t="inlineStr">
        <is>
          <t>BORLÄNGE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53455-2021</t>
        </is>
      </c>
      <c r="B171" s="1" t="n">
        <v>44468</v>
      </c>
      <c r="C171" s="1" t="n">
        <v>45189</v>
      </c>
      <c r="D171" t="inlineStr">
        <is>
          <t>DALARNAS LÄN</t>
        </is>
      </c>
      <c r="E171" t="inlineStr">
        <is>
          <t>BORLÄNGE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55525-2021</t>
        </is>
      </c>
      <c r="B172" s="1" t="n">
        <v>44475</v>
      </c>
      <c r="C172" s="1" t="n">
        <v>45189</v>
      </c>
      <c r="D172" t="inlineStr">
        <is>
          <t>DALARNAS LÄN</t>
        </is>
      </c>
      <c r="E172" t="inlineStr">
        <is>
          <t>BORLÄNGE</t>
        </is>
      </c>
      <c r="F172" t="inlineStr">
        <is>
          <t>Bergvik skog väst AB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55707-2021</t>
        </is>
      </c>
      <c r="B173" s="1" t="n">
        <v>44475</v>
      </c>
      <c r="C173" s="1" t="n">
        <v>45189</v>
      </c>
      <c r="D173" t="inlineStr">
        <is>
          <t>DALARNAS LÄN</t>
        </is>
      </c>
      <c r="E173" t="inlineStr">
        <is>
          <t>BORLÄNGE</t>
        </is>
      </c>
      <c r="F173" t="inlineStr">
        <is>
          <t>Övriga statliga verk och myndigheter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58237-2021</t>
        </is>
      </c>
      <c r="B174" s="1" t="n">
        <v>44487</v>
      </c>
      <c r="C174" s="1" t="n">
        <v>45189</v>
      </c>
      <c r="D174" t="inlineStr">
        <is>
          <t>DALARNAS LÄN</t>
        </is>
      </c>
      <c r="E174" t="inlineStr">
        <is>
          <t>BORLÄNGE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58242-2021</t>
        </is>
      </c>
      <c r="B175" s="1" t="n">
        <v>44487</v>
      </c>
      <c r="C175" s="1" t="n">
        <v>45189</v>
      </c>
      <c r="D175" t="inlineStr">
        <is>
          <t>DALARNAS LÄN</t>
        </is>
      </c>
      <c r="E175" t="inlineStr">
        <is>
          <t>BORLÄNGE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58556-2021</t>
        </is>
      </c>
      <c r="B176" s="1" t="n">
        <v>44488</v>
      </c>
      <c r="C176" s="1" t="n">
        <v>45189</v>
      </c>
      <c r="D176" t="inlineStr">
        <is>
          <t>DALARNAS LÄN</t>
        </is>
      </c>
      <c r="E176" t="inlineStr">
        <is>
          <t>BORLÄNGE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58747-2021</t>
        </is>
      </c>
      <c r="B177" s="1" t="n">
        <v>44488</v>
      </c>
      <c r="C177" s="1" t="n">
        <v>45189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59633-2021</t>
        </is>
      </c>
      <c r="B178" s="1" t="n">
        <v>44493</v>
      </c>
      <c r="C178" s="1" t="n">
        <v>45189</v>
      </c>
      <c r="D178" t="inlineStr">
        <is>
          <t>DALARNAS LÄN</t>
        </is>
      </c>
      <c r="E178" t="inlineStr">
        <is>
          <t>BORLÄNGE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59764-2021</t>
        </is>
      </c>
      <c r="B179" s="1" t="n">
        <v>44494</v>
      </c>
      <c r="C179" s="1" t="n">
        <v>45189</v>
      </c>
      <c r="D179" t="inlineStr">
        <is>
          <t>DALARNAS LÄN</t>
        </is>
      </c>
      <c r="E179" t="inlineStr">
        <is>
          <t>BORLÄNGE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59772-2021</t>
        </is>
      </c>
      <c r="B180" s="1" t="n">
        <v>44494</v>
      </c>
      <c r="C180" s="1" t="n">
        <v>45189</v>
      </c>
      <c r="D180" t="inlineStr">
        <is>
          <t>DALARNAS LÄN</t>
        </is>
      </c>
      <c r="E180" t="inlineStr">
        <is>
          <t>BORLÄNGE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59759-2021</t>
        </is>
      </c>
      <c r="B181" s="1" t="n">
        <v>44494</v>
      </c>
      <c r="C181" s="1" t="n">
        <v>45189</v>
      </c>
      <c r="D181" t="inlineStr">
        <is>
          <t>DALARNAS LÄN</t>
        </is>
      </c>
      <c r="E181" t="inlineStr">
        <is>
          <t>BORLÄNGE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59674-2021</t>
        </is>
      </c>
      <c r="B182" s="1" t="n">
        <v>44494</v>
      </c>
      <c r="C182" s="1" t="n">
        <v>45189</v>
      </c>
      <c r="D182" t="inlineStr">
        <is>
          <t>DALARNAS LÄN</t>
        </is>
      </c>
      <c r="E182" t="inlineStr">
        <is>
          <t>BORLÄNGE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  <c r="U182">
        <f>HYPERLINK("https://klasma.github.io/Logging_BORLANGE/knärot/A 59674-2021.png", "A 59674-2021")</f>
        <v/>
      </c>
      <c r="V182">
        <f>HYPERLINK("https://klasma.github.io/Logging_BORLANGE/klagomål/A 59674-2021.docx", "A 59674-2021")</f>
        <v/>
      </c>
      <c r="W182">
        <f>HYPERLINK("https://klasma.github.io/Logging_BORLANGE/klagomålsmail/A 59674-2021.docx", "A 59674-2021")</f>
        <v/>
      </c>
      <c r="X182">
        <f>HYPERLINK("https://klasma.github.io/Logging_BORLANGE/tillsyn/A 59674-2021.docx", "A 59674-2021")</f>
        <v/>
      </c>
      <c r="Y182">
        <f>HYPERLINK("https://klasma.github.io/Logging_BORLANGE/tillsynsmail/A 59674-2021.docx", "A 59674-2021")</f>
        <v/>
      </c>
    </row>
    <row r="183" ht="15" customHeight="1">
      <c r="A183" t="inlineStr">
        <is>
          <t>A 59701-2021</t>
        </is>
      </c>
      <c r="B183" s="1" t="n">
        <v>44494</v>
      </c>
      <c r="C183" s="1" t="n">
        <v>45189</v>
      </c>
      <c r="D183" t="inlineStr">
        <is>
          <t>DALARNAS LÄN</t>
        </is>
      </c>
      <c r="E183" t="inlineStr">
        <is>
          <t>BORLÄNGE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60342-2021</t>
        </is>
      </c>
      <c r="B184" s="1" t="n">
        <v>44495</v>
      </c>
      <c r="C184" s="1" t="n">
        <v>45189</v>
      </c>
      <c r="D184" t="inlineStr">
        <is>
          <t>DALARNAS LÄN</t>
        </is>
      </c>
      <c r="E184" t="inlineStr">
        <is>
          <t>BORLÄNGE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60580-2021</t>
        </is>
      </c>
      <c r="B185" s="1" t="n">
        <v>44496</v>
      </c>
      <c r="C185" s="1" t="n">
        <v>45189</v>
      </c>
      <c r="D185" t="inlineStr">
        <is>
          <t>DALARNAS LÄN</t>
        </is>
      </c>
      <c r="E185" t="inlineStr">
        <is>
          <t>BORLÄNGE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60960-2021</t>
        </is>
      </c>
      <c r="B186" s="1" t="n">
        <v>44497</v>
      </c>
      <c r="C186" s="1" t="n">
        <v>45189</v>
      </c>
      <c r="D186" t="inlineStr">
        <is>
          <t>DALARNAS LÄN</t>
        </is>
      </c>
      <c r="E186" t="inlineStr">
        <is>
          <t>BORLÄNGE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61396-2021</t>
        </is>
      </c>
      <c r="B187" s="1" t="n">
        <v>44500</v>
      </c>
      <c r="C187" s="1" t="n">
        <v>45189</v>
      </c>
      <c r="D187" t="inlineStr">
        <is>
          <t>DALARNAS LÄN</t>
        </is>
      </c>
      <c r="E187" t="inlineStr">
        <is>
          <t>BORLÄNGE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62976-2021</t>
        </is>
      </c>
      <c r="B188" s="1" t="n">
        <v>44505</v>
      </c>
      <c r="C188" s="1" t="n">
        <v>45189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64262-2021</t>
        </is>
      </c>
      <c r="B189" s="1" t="n">
        <v>44510</v>
      </c>
      <c r="C189" s="1" t="n">
        <v>45189</v>
      </c>
      <c r="D189" t="inlineStr">
        <is>
          <t>DALARNAS LÄN</t>
        </is>
      </c>
      <c r="E189" t="inlineStr">
        <is>
          <t>BORLÄNGE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67422-2021</t>
        </is>
      </c>
      <c r="B190" s="1" t="n">
        <v>44524</v>
      </c>
      <c r="C190" s="1" t="n">
        <v>45189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68735-2021</t>
        </is>
      </c>
      <c r="B191" s="1" t="n">
        <v>44529</v>
      </c>
      <c r="C191" s="1" t="n">
        <v>45189</v>
      </c>
      <c r="D191" t="inlineStr">
        <is>
          <t>DALARNAS LÄN</t>
        </is>
      </c>
      <c r="E191" t="inlineStr">
        <is>
          <t>BORLÄNGE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72837-2021</t>
        </is>
      </c>
      <c r="B192" s="1" t="n">
        <v>44547</v>
      </c>
      <c r="C192" s="1" t="n">
        <v>45189</v>
      </c>
      <c r="D192" t="inlineStr">
        <is>
          <t>DALARNAS LÄN</t>
        </is>
      </c>
      <c r="E192" t="inlineStr">
        <is>
          <t>BORLÄNGE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72999-2021</t>
        </is>
      </c>
      <c r="B193" s="1" t="n">
        <v>44550</v>
      </c>
      <c r="C193" s="1" t="n">
        <v>45189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73001-2021</t>
        </is>
      </c>
      <c r="B194" s="1" t="n">
        <v>44550</v>
      </c>
      <c r="C194" s="1" t="n">
        <v>45189</v>
      </c>
      <c r="D194" t="inlineStr">
        <is>
          <t>DALARNAS LÄN</t>
        </is>
      </c>
      <c r="E194" t="inlineStr">
        <is>
          <t>BORLÄNGE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383-2022</t>
        </is>
      </c>
      <c r="B195" s="1" t="n">
        <v>44565</v>
      </c>
      <c r="C195" s="1" t="n">
        <v>45189</v>
      </c>
      <c r="D195" t="inlineStr">
        <is>
          <t>DALARNAS LÄN</t>
        </is>
      </c>
      <c r="E195" t="inlineStr">
        <is>
          <t>BORLÄNGE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2008-2022</t>
        </is>
      </c>
      <c r="B196" s="1" t="n">
        <v>44575</v>
      </c>
      <c r="C196" s="1" t="n">
        <v>45189</v>
      </c>
      <c r="D196" t="inlineStr">
        <is>
          <t>DALARNAS LÄN</t>
        </is>
      </c>
      <c r="E196" t="inlineStr">
        <is>
          <t>BORLÄNGE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2454-2022</t>
        </is>
      </c>
      <c r="B197" s="1" t="n">
        <v>44579</v>
      </c>
      <c r="C197" s="1" t="n">
        <v>45189</v>
      </c>
      <c r="D197" t="inlineStr">
        <is>
          <t>DALARNAS LÄN</t>
        </is>
      </c>
      <c r="E197" t="inlineStr">
        <is>
          <t>BORLÄNGE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3978-2022</t>
        </is>
      </c>
      <c r="B198" s="1" t="n">
        <v>44587</v>
      </c>
      <c r="C198" s="1" t="n">
        <v>45189</v>
      </c>
      <c r="D198" t="inlineStr">
        <is>
          <t>DALARNAS LÄN</t>
        </is>
      </c>
      <c r="E198" t="inlineStr">
        <is>
          <t>BORLÄNGE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4203-2022</t>
        </is>
      </c>
      <c r="B199" s="1" t="n">
        <v>44588</v>
      </c>
      <c r="C199" s="1" t="n">
        <v>45189</v>
      </c>
      <c r="D199" t="inlineStr">
        <is>
          <t>DALARNAS LÄN</t>
        </is>
      </c>
      <c r="E199" t="inlineStr">
        <is>
          <t>BORLÄNGE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4750-2022</t>
        </is>
      </c>
      <c r="B200" s="1" t="n">
        <v>44592</v>
      </c>
      <c r="C200" s="1" t="n">
        <v>45189</v>
      </c>
      <c r="D200" t="inlineStr">
        <is>
          <t>DALARNAS LÄN</t>
        </is>
      </c>
      <c r="E200" t="inlineStr">
        <is>
          <t>BORLÄNGE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6436-2022</t>
        </is>
      </c>
      <c r="B201" s="1" t="n">
        <v>44601</v>
      </c>
      <c r="C201" s="1" t="n">
        <v>45189</v>
      </c>
      <c r="D201" t="inlineStr">
        <is>
          <t>DALARNAS LÄN</t>
        </is>
      </c>
      <c r="E201" t="inlineStr">
        <is>
          <t>BORLÄNGE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8309-2022</t>
        </is>
      </c>
      <c r="B202" s="1" t="n">
        <v>44610</v>
      </c>
      <c r="C202" s="1" t="n">
        <v>45189</v>
      </c>
      <c r="D202" t="inlineStr">
        <is>
          <t>DALARNAS LÄN</t>
        </is>
      </c>
      <c r="E202" t="inlineStr">
        <is>
          <t>BORLÄNGE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10421-2022</t>
        </is>
      </c>
      <c r="B203" s="1" t="n">
        <v>44623</v>
      </c>
      <c r="C203" s="1" t="n">
        <v>45189</v>
      </c>
      <c r="D203" t="inlineStr">
        <is>
          <t>DALARNAS LÄN</t>
        </is>
      </c>
      <c r="E203" t="inlineStr">
        <is>
          <t>BORLÄNGE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10569-2022</t>
        </is>
      </c>
      <c r="B204" s="1" t="n">
        <v>44624</v>
      </c>
      <c r="C204" s="1" t="n">
        <v>45189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16319-2022</t>
        </is>
      </c>
      <c r="B205" s="1" t="n">
        <v>44670</v>
      </c>
      <c r="C205" s="1" t="n">
        <v>45189</v>
      </c>
      <c r="D205" t="inlineStr">
        <is>
          <t>DALARNAS LÄN</t>
        </is>
      </c>
      <c r="E205" t="inlineStr">
        <is>
          <t>BORLÄNGE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16767-2022</t>
        </is>
      </c>
      <c r="B206" s="1" t="n">
        <v>44673</v>
      </c>
      <c r="C206" s="1" t="n">
        <v>45189</v>
      </c>
      <c r="D206" t="inlineStr">
        <is>
          <t>DALARNAS LÄN</t>
        </is>
      </c>
      <c r="E206" t="inlineStr">
        <is>
          <t>BORLÄNGE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16890-2022</t>
        </is>
      </c>
      <c r="B207" s="1" t="n">
        <v>44675</v>
      </c>
      <c r="C207" s="1" t="n">
        <v>45189</v>
      </c>
      <c r="D207" t="inlineStr">
        <is>
          <t>DALARNAS LÄN</t>
        </is>
      </c>
      <c r="E207" t="inlineStr">
        <is>
          <t>BORLÄNGE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21322-2022</t>
        </is>
      </c>
      <c r="B208" s="1" t="n">
        <v>44705</v>
      </c>
      <c r="C208" s="1" t="n">
        <v>45189</v>
      </c>
      <c r="D208" t="inlineStr">
        <is>
          <t>DALARNAS LÄN</t>
        </is>
      </c>
      <c r="E208" t="inlineStr">
        <is>
          <t>BORLÄNGE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22363-2022</t>
        </is>
      </c>
      <c r="B209" s="1" t="n">
        <v>44713</v>
      </c>
      <c r="C209" s="1" t="n">
        <v>45189</v>
      </c>
      <c r="D209" t="inlineStr">
        <is>
          <t>DALARNAS LÄN</t>
        </is>
      </c>
      <c r="E209" t="inlineStr">
        <is>
          <t>BORLÄNGE</t>
        </is>
      </c>
      <c r="F209" t="inlineStr">
        <is>
          <t>Naturvårdsverket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22983-2022</t>
        </is>
      </c>
      <c r="B210" s="1" t="n">
        <v>44717</v>
      </c>
      <c r="C210" s="1" t="n">
        <v>45189</v>
      </c>
      <c r="D210" t="inlineStr">
        <is>
          <t>DALARNAS LÄN</t>
        </is>
      </c>
      <c r="E210" t="inlineStr">
        <is>
          <t>BORLÄNGE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24902-2022</t>
        </is>
      </c>
      <c r="B211" s="1" t="n">
        <v>44728</v>
      </c>
      <c r="C211" s="1" t="n">
        <v>45189</v>
      </c>
      <c r="D211" t="inlineStr">
        <is>
          <t>DALARNAS LÄN</t>
        </is>
      </c>
      <c r="E211" t="inlineStr">
        <is>
          <t>BORLÄNGE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25896-2022</t>
        </is>
      </c>
      <c r="B212" s="1" t="n">
        <v>44733</v>
      </c>
      <c r="C212" s="1" t="n">
        <v>45189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25895-2022</t>
        </is>
      </c>
      <c r="B213" s="1" t="n">
        <v>44733</v>
      </c>
      <c r="C213" s="1" t="n">
        <v>45189</v>
      </c>
      <c r="D213" t="inlineStr">
        <is>
          <t>DALARNAS LÄN</t>
        </is>
      </c>
      <c r="E213" t="inlineStr">
        <is>
          <t>BORLÄNGE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27048-2022</t>
        </is>
      </c>
      <c r="B214" s="1" t="n">
        <v>44741</v>
      </c>
      <c r="C214" s="1" t="n">
        <v>45189</v>
      </c>
      <c r="D214" t="inlineStr">
        <is>
          <t>DALARNAS LÄN</t>
        </is>
      </c>
      <c r="E214" t="inlineStr">
        <is>
          <t>BORLÄNGE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29810-2022</t>
        </is>
      </c>
      <c r="B215" s="1" t="n">
        <v>44755</v>
      </c>
      <c r="C215" s="1" t="n">
        <v>45189</v>
      </c>
      <c r="D215" t="inlineStr">
        <is>
          <t>DALARNAS LÄN</t>
        </is>
      </c>
      <c r="E215" t="inlineStr">
        <is>
          <t>BORLÄNGE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29808-2022</t>
        </is>
      </c>
      <c r="B216" s="1" t="n">
        <v>44755</v>
      </c>
      <c r="C216" s="1" t="n">
        <v>45189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32154-2022</t>
        </is>
      </c>
      <c r="B217" s="1" t="n">
        <v>44781</v>
      </c>
      <c r="C217" s="1" t="n">
        <v>45189</v>
      </c>
      <c r="D217" t="inlineStr">
        <is>
          <t>DALARNAS LÄN</t>
        </is>
      </c>
      <c r="E217" t="inlineStr">
        <is>
          <t>BORLÄNGE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32170-2022</t>
        </is>
      </c>
      <c r="B218" s="1" t="n">
        <v>44781</v>
      </c>
      <c r="C218" s="1" t="n">
        <v>45189</v>
      </c>
      <c r="D218" t="inlineStr">
        <is>
          <t>DALARNAS LÄN</t>
        </is>
      </c>
      <c r="E218" t="inlineStr">
        <is>
          <t>BORLÄNGE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33412-2022</t>
        </is>
      </c>
      <c r="B219" s="1" t="n">
        <v>44788</v>
      </c>
      <c r="C219" s="1" t="n">
        <v>45189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34320-2022</t>
        </is>
      </c>
      <c r="B220" s="1" t="n">
        <v>44792</v>
      </c>
      <c r="C220" s="1" t="n">
        <v>45189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34323-2022</t>
        </is>
      </c>
      <c r="B221" s="1" t="n">
        <v>44792</v>
      </c>
      <c r="C221" s="1" t="n">
        <v>45189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35357-2022</t>
        </is>
      </c>
      <c r="B222" s="1" t="n">
        <v>44798</v>
      </c>
      <c r="C222" s="1" t="n">
        <v>45189</v>
      </c>
      <c r="D222" t="inlineStr">
        <is>
          <t>DALARNAS LÄN</t>
        </is>
      </c>
      <c r="E222" t="inlineStr">
        <is>
          <t>BORLÄNGE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35594-2022</t>
        </is>
      </c>
      <c r="B223" s="1" t="n">
        <v>44799</v>
      </c>
      <c r="C223" s="1" t="n">
        <v>45189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35678-2022</t>
        </is>
      </c>
      <c r="B224" s="1" t="n">
        <v>44799</v>
      </c>
      <c r="C224" s="1" t="n">
        <v>45189</v>
      </c>
      <c r="D224" t="inlineStr">
        <is>
          <t>DALARNAS LÄN</t>
        </is>
      </c>
      <c r="E224" t="inlineStr">
        <is>
          <t>BORLÄNGE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35593-2022</t>
        </is>
      </c>
      <c r="B225" s="1" t="n">
        <v>44799</v>
      </c>
      <c r="C225" s="1" t="n">
        <v>45189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35592-2022</t>
        </is>
      </c>
      <c r="B226" s="1" t="n">
        <v>44799</v>
      </c>
      <c r="C226" s="1" t="n">
        <v>45189</v>
      </c>
      <c r="D226" t="inlineStr">
        <is>
          <t>DALARNAS LÄN</t>
        </is>
      </c>
      <c r="E226" t="inlineStr">
        <is>
          <t>BORLÄNGE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36544-2022</t>
        </is>
      </c>
      <c r="B227" s="1" t="n">
        <v>44804</v>
      </c>
      <c r="C227" s="1" t="n">
        <v>45189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36759-2022</t>
        </is>
      </c>
      <c r="B228" s="1" t="n">
        <v>44805</v>
      </c>
      <c r="C228" s="1" t="n">
        <v>45189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38283-2022</t>
        </is>
      </c>
      <c r="B229" s="1" t="n">
        <v>44812</v>
      </c>
      <c r="C229" s="1" t="n">
        <v>45189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40078-2022</t>
        </is>
      </c>
      <c r="B230" s="1" t="n">
        <v>44820</v>
      </c>
      <c r="C230" s="1" t="n">
        <v>45189</v>
      </c>
      <c r="D230" t="inlineStr">
        <is>
          <t>DALARNAS LÄN</t>
        </is>
      </c>
      <c r="E230" t="inlineStr">
        <is>
          <t>BORLÄNGE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40124-2022</t>
        </is>
      </c>
      <c r="B231" s="1" t="n">
        <v>44820</v>
      </c>
      <c r="C231" s="1" t="n">
        <v>45189</v>
      </c>
      <c r="D231" t="inlineStr">
        <is>
          <t>DALARNAS LÄN</t>
        </is>
      </c>
      <c r="E231" t="inlineStr">
        <is>
          <t>BORLÄNGE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41978-2022</t>
        </is>
      </c>
      <c r="B232" s="1" t="n">
        <v>44830</v>
      </c>
      <c r="C232" s="1" t="n">
        <v>45189</v>
      </c>
      <c r="D232" t="inlineStr">
        <is>
          <t>DALARNAS LÄN</t>
        </is>
      </c>
      <c r="E232" t="inlineStr">
        <is>
          <t>BORLÄNGE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41973-2022</t>
        </is>
      </c>
      <c r="B233" s="1" t="n">
        <v>44830</v>
      </c>
      <c r="C233" s="1" t="n">
        <v>45189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42732-2022</t>
        </is>
      </c>
      <c r="B234" s="1" t="n">
        <v>44832</v>
      </c>
      <c r="C234" s="1" t="n">
        <v>45189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42861-2022</t>
        </is>
      </c>
      <c r="B235" s="1" t="n">
        <v>44832</v>
      </c>
      <c r="C235" s="1" t="n">
        <v>45189</v>
      </c>
      <c r="D235" t="inlineStr">
        <is>
          <t>DALARNAS LÄN</t>
        </is>
      </c>
      <c r="E235" t="inlineStr">
        <is>
          <t>BORLÄNGE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43639-2022</t>
        </is>
      </c>
      <c r="B236" s="1" t="n">
        <v>44837</v>
      </c>
      <c r="C236" s="1" t="n">
        <v>45189</v>
      </c>
      <c r="D236" t="inlineStr">
        <is>
          <t>DALARNAS LÄN</t>
        </is>
      </c>
      <c r="E236" t="inlineStr">
        <is>
          <t>BORLÄNGE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43662-2022</t>
        </is>
      </c>
      <c r="B237" s="1" t="n">
        <v>44837</v>
      </c>
      <c r="C237" s="1" t="n">
        <v>45189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52278-2022</t>
        </is>
      </c>
      <c r="B238" s="1" t="n">
        <v>44869</v>
      </c>
      <c r="C238" s="1" t="n">
        <v>45189</v>
      </c>
      <c r="D238" t="inlineStr">
        <is>
          <t>DALARNAS LÄN</t>
        </is>
      </c>
      <c r="E238" t="inlineStr">
        <is>
          <t>BORLÄNGE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53544-2022</t>
        </is>
      </c>
      <c r="B239" s="1" t="n">
        <v>44879</v>
      </c>
      <c r="C239" s="1" t="n">
        <v>45189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55123-2022</t>
        </is>
      </c>
      <c r="B240" s="1" t="n">
        <v>44886</v>
      </c>
      <c r="C240" s="1" t="n">
        <v>45189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55274-2022</t>
        </is>
      </c>
      <c r="B241" s="1" t="n">
        <v>44887</v>
      </c>
      <c r="C241" s="1" t="n">
        <v>45189</v>
      </c>
      <c r="D241" t="inlineStr">
        <is>
          <t>DALARNAS LÄN</t>
        </is>
      </c>
      <c r="E241" t="inlineStr">
        <is>
          <t>BORLÄNGE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55910-2022</t>
        </is>
      </c>
      <c r="B242" s="1" t="n">
        <v>44889</v>
      </c>
      <c r="C242" s="1" t="n">
        <v>45189</v>
      </c>
      <c r="D242" t="inlineStr">
        <is>
          <t>DALARNAS LÄN</t>
        </is>
      </c>
      <c r="E242" t="inlineStr">
        <is>
          <t>BORLÄNGE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58032-2022</t>
        </is>
      </c>
      <c r="B243" s="1" t="n">
        <v>44900</v>
      </c>
      <c r="C243" s="1" t="n">
        <v>45189</v>
      </c>
      <c r="D243" t="inlineStr">
        <is>
          <t>DALARNAS LÄN</t>
        </is>
      </c>
      <c r="E243" t="inlineStr">
        <is>
          <t>BORLÄNGE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59682-2022</t>
        </is>
      </c>
      <c r="B244" s="1" t="n">
        <v>44908</v>
      </c>
      <c r="C244" s="1" t="n">
        <v>45189</v>
      </c>
      <c r="D244" t="inlineStr">
        <is>
          <t>DALARNAS LÄN</t>
        </is>
      </c>
      <c r="E244" t="inlineStr">
        <is>
          <t>BORLÄNGE</t>
        </is>
      </c>
      <c r="G244" t="n">
        <v>12.1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60625-2022</t>
        </is>
      </c>
      <c r="B245" s="1" t="n">
        <v>44911</v>
      </c>
      <c r="C245" s="1" t="n">
        <v>45189</v>
      </c>
      <c r="D245" t="inlineStr">
        <is>
          <t>DALARNAS LÄN</t>
        </is>
      </c>
      <c r="E245" t="inlineStr">
        <is>
          <t>BORLÄNGE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971-2023</t>
        </is>
      </c>
      <c r="B246" s="1" t="n">
        <v>44935</v>
      </c>
      <c r="C246" s="1" t="n">
        <v>45189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1088-2023</t>
        </is>
      </c>
      <c r="B247" s="1" t="n">
        <v>44935</v>
      </c>
      <c r="C247" s="1" t="n">
        <v>45189</v>
      </c>
      <c r="D247" t="inlineStr">
        <is>
          <t>DALARNAS LÄN</t>
        </is>
      </c>
      <c r="E247" t="inlineStr">
        <is>
          <t>BORLÄNGE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3515-2023</t>
        </is>
      </c>
      <c r="B248" s="1" t="n">
        <v>44950</v>
      </c>
      <c r="C248" s="1" t="n">
        <v>45189</v>
      </c>
      <c r="D248" t="inlineStr">
        <is>
          <t>DALARNAS LÄN</t>
        </is>
      </c>
      <c r="E248" t="inlineStr">
        <is>
          <t>BORLÄNGE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3722-2023</t>
        </is>
      </c>
      <c r="B249" s="1" t="n">
        <v>44951</v>
      </c>
      <c r="C249" s="1" t="n">
        <v>45189</v>
      </c>
      <c r="D249" t="inlineStr">
        <is>
          <t>DALARNAS LÄN</t>
        </is>
      </c>
      <c r="E249" t="inlineStr">
        <is>
          <t>BORLÄNGE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5108-2023</t>
        </is>
      </c>
      <c r="B250" s="1" t="n">
        <v>44958</v>
      </c>
      <c r="C250" s="1" t="n">
        <v>45189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7588-2023</t>
        </is>
      </c>
      <c r="B251" s="1" t="n">
        <v>44972</v>
      </c>
      <c r="C251" s="1" t="n">
        <v>45189</v>
      </c>
      <c r="D251" t="inlineStr">
        <is>
          <t>DALARNAS LÄN</t>
        </is>
      </c>
      <c r="E251" t="inlineStr">
        <is>
          <t>BORLÄNGE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8554-2023</t>
        </is>
      </c>
      <c r="B252" s="1" t="n">
        <v>44977</v>
      </c>
      <c r="C252" s="1" t="n">
        <v>45189</v>
      </c>
      <c r="D252" t="inlineStr">
        <is>
          <t>DALARNAS LÄN</t>
        </is>
      </c>
      <c r="E252" t="inlineStr">
        <is>
          <t>BORLÄNGE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8556-2023</t>
        </is>
      </c>
      <c r="B253" s="1" t="n">
        <v>44977</v>
      </c>
      <c r="C253" s="1" t="n">
        <v>45189</v>
      </c>
      <c r="D253" t="inlineStr">
        <is>
          <t>DALARNAS LÄN</t>
        </is>
      </c>
      <c r="E253" t="inlineStr">
        <is>
          <t>BORLÄNGE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9442-2023</t>
        </is>
      </c>
      <c r="B254" s="1" t="n">
        <v>44981</v>
      </c>
      <c r="C254" s="1" t="n">
        <v>45189</v>
      </c>
      <c r="D254" t="inlineStr">
        <is>
          <t>DALARNAS LÄN</t>
        </is>
      </c>
      <c r="E254" t="inlineStr">
        <is>
          <t>BORLÄNGE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10498-2023</t>
        </is>
      </c>
      <c r="B255" s="1" t="n">
        <v>44987</v>
      </c>
      <c r="C255" s="1" t="n">
        <v>45189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10751-2023</t>
        </is>
      </c>
      <c r="B256" s="1" t="n">
        <v>44988</v>
      </c>
      <c r="C256" s="1" t="n">
        <v>45189</v>
      </c>
      <c r="D256" t="inlineStr">
        <is>
          <t>DALARNAS LÄN</t>
        </is>
      </c>
      <c r="E256" t="inlineStr">
        <is>
          <t>BORLÄNGE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  <c r="U256">
        <f>HYPERLINK("https://klasma.github.io/Logging_BORLANGE/knärot/A 10751-2023.png", "A 10751-2023")</f>
        <v/>
      </c>
      <c r="V256">
        <f>HYPERLINK("https://klasma.github.io/Logging_BORLANGE/klagomål/A 10751-2023.docx", "A 10751-2023")</f>
        <v/>
      </c>
      <c r="W256">
        <f>HYPERLINK("https://klasma.github.io/Logging_BORLANGE/klagomålsmail/A 10751-2023.docx", "A 10751-2023")</f>
        <v/>
      </c>
      <c r="X256">
        <f>HYPERLINK("https://klasma.github.io/Logging_BORLANGE/tillsyn/A 10751-2023.docx", "A 10751-2023")</f>
        <v/>
      </c>
      <c r="Y256">
        <f>HYPERLINK("https://klasma.github.io/Logging_BORLANGE/tillsynsmail/A 10751-2023.docx", "A 10751-2023")</f>
        <v/>
      </c>
    </row>
    <row r="257" ht="15" customHeight="1">
      <c r="A257" t="inlineStr">
        <is>
          <t>A 11136-2023</t>
        </is>
      </c>
      <c r="B257" s="1" t="n">
        <v>44992</v>
      </c>
      <c r="C257" s="1" t="n">
        <v>45189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11138-2023</t>
        </is>
      </c>
      <c r="B258" s="1" t="n">
        <v>44992</v>
      </c>
      <c r="C258" s="1" t="n">
        <v>45189</v>
      </c>
      <c r="D258" t="inlineStr">
        <is>
          <t>DALARNAS LÄN</t>
        </is>
      </c>
      <c r="E258" t="inlineStr">
        <is>
          <t>BORLÄNGE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11105-2023</t>
        </is>
      </c>
      <c r="B259" s="1" t="n">
        <v>44992</v>
      </c>
      <c r="C259" s="1" t="n">
        <v>45189</v>
      </c>
      <c r="D259" t="inlineStr">
        <is>
          <t>DALARNAS LÄN</t>
        </is>
      </c>
      <c r="E259" t="inlineStr">
        <is>
          <t>BORLÄNGE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12448-2023</t>
        </is>
      </c>
      <c r="B260" s="1" t="n">
        <v>44999</v>
      </c>
      <c r="C260" s="1" t="n">
        <v>45189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12446-2023</t>
        </is>
      </c>
      <c r="B261" s="1" t="n">
        <v>44999</v>
      </c>
      <c r="C261" s="1" t="n">
        <v>45189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13969-2023</t>
        </is>
      </c>
      <c r="B262" s="1" t="n">
        <v>45008</v>
      </c>
      <c r="C262" s="1" t="n">
        <v>45189</v>
      </c>
      <c r="D262" t="inlineStr">
        <is>
          <t>DALARNAS LÄN</t>
        </is>
      </c>
      <c r="E262" t="inlineStr">
        <is>
          <t>BORLÄNGE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14995-2023</t>
        </is>
      </c>
      <c r="B263" s="1" t="n">
        <v>45015</v>
      </c>
      <c r="C263" s="1" t="n">
        <v>45189</v>
      </c>
      <c r="D263" t="inlineStr">
        <is>
          <t>DALARNAS LÄN</t>
        </is>
      </c>
      <c r="E263" t="inlineStr">
        <is>
          <t>BORLÄNGE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15389-2023</t>
        </is>
      </c>
      <c r="B264" s="1" t="n">
        <v>45016</v>
      </c>
      <c r="C264" s="1" t="n">
        <v>45189</v>
      </c>
      <c r="D264" t="inlineStr">
        <is>
          <t>DALARNAS LÄN</t>
        </is>
      </c>
      <c r="E264" t="inlineStr">
        <is>
          <t>BORLÄNGE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15393-2023</t>
        </is>
      </c>
      <c r="B265" s="1" t="n">
        <v>45016</v>
      </c>
      <c r="C265" s="1" t="n">
        <v>45189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15729-2023</t>
        </is>
      </c>
      <c r="B266" s="1" t="n">
        <v>45021</v>
      </c>
      <c r="C266" s="1" t="n">
        <v>45189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16082-2023</t>
        </is>
      </c>
      <c r="B267" s="1" t="n">
        <v>45027</v>
      </c>
      <c r="C267" s="1" t="n">
        <v>45189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17573-2023</t>
        </is>
      </c>
      <c r="B268" s="1" t="n">
        <v>45036</v>
      </c>
      <c r="C268" s="1" t="n">
        <v>45189</v>
      </c>
      <c r="D268" t="inlineStr">
        <is>
          <t>DALARNAS LÄN</t>
        </is>
      </c>
      <c r="E268" t="inlineStr">
        <is>
          <t>BORLÄNGE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17577-2023</t>
        </is>
      </c>
      <c r="B269" s="1" t="n">
        <v>45036</v>
      </c>
      <c r="C269" s="1" t="n">
        <v>45189</v>
      </c>
      <c r="D269" t="inlineStr">
        <is>
          <t>DALARNAS LÄN</t>
        </is>
      </c>
      <c r="E269" t="inlineStr">
        <is>
          <t>BORLÄNGE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17569-2023</t>
        </is>
      </c>
      <c r="B270" s="1" t="n">
        <v>45036</v>
      </c>
      <c r="C270" s="1" t="n">
        <v>45189</v>
      </c>
      <c r="D270" t="inlineStr">
        <is>
          <t>DALARNAS LÄN</t>
        </is>
      </c>
      <c r="E270" t="inlineStr">
        <is>
          <t>BORLÄNGE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17567-2023</t>
        </is>
      </c>
      <c r="B271" s="1" t="n">
        <v>45036</v>
      </c>
      <c r="C271" s="1" t="n">
        <v>45189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18925-2023</t>
        </is>
      </c>
      <c r="B272" s="1" t="n">
        <v>45044</v>
      </c>
      <c r="C272" s="1" t="n">
        <v>45189</v>
      </c>
      <c r="D272" t="inlineStr">
        <is>
          <t>DALARNAS LÄN</t>
        </is>
      </c>
      <c r="E272" t="inlineStr">
        <is>
          <t>BORLÄNGE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18947-2023</t>
        </is>
      </c>
      <c r="B273" s="1" t="n">
        <v>45044</v>
      </c>
      <c r="C273" s="1" t="n">
        <v>45189</v>
      </c>
      <c r="D273" t="inlineStr">
        <is>
          <t>DALARNAS LÄN</t>
        </is>
      </c>
      <c r="E273" t="inlineStr">
        <is>
          <t>BORLÄNGE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19287-2023</t>
        </is>
      </c>
      <c r="B274" s="1" t="n">
        <v>45049</v>
      </c>
      <c r="C274" s="1" t="n">
        <v>45189</v>
      </c>
      <c r="D274" t="inlineStr">
        <is>
          <t>DALARNAS LÄN</t>
        </is>
      </c>
      <c r="E274" t="inlineStr">
        <is>
          <t>BORLÄNGE</t>
        </is>
      </c>
      <c r="F274" t="inlineStr">
        <is>
          <t>Bergvik skog väst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19990-2023</t>
        </is>
      </c>
      <c r="B275" s="1" t="n">
        <v>45054</v>
      </c>
      <c r="C275" s="1" t="n">
        <v>45189</v>
      </c>
      <c r="D275" t="inlineStr">
        <is>
          <t>DALARNAS LÄN</t>
        </is>
      </c>
      <c r="E275" t="inlineStr">
        <is>
          <t>BORLÄNGE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19883-2023</t>
        </is>
      </c>
      <c r="B276" s="1" t="n">
        <v>45054</v>
      </c>
      <c r="C276" s="1" t="n">
        <v>45189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19988-2023</t>
        </is>
      </c>
      <c r="B277" s="1" t="n">
        <v>45054</v>
      </c>
      <c r="C277" s="1" t="n">
        <v>45189</v>
      </c>
      <c r="D277" t="inlineStr">
        <is>
          <t>DALARNAS LÄN</t>
        </is>
      </c>
      <c r="E277" t="inlineStr">
        <is>
          <t>BORLÄNGE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20033-2023</t>
        </is>
      </c>
      <c r="B278" s="1" t="n">
        <v>45054</v>
      </c>
      <c r="C278" s="1" t="n">
        <v>45189</v>
      </c>
      <c r="D278" t="inlineStr">
        <is>
          <t>DALARNAS LÄN</t>
        </is>
      </c>
      <c r="E278" t="inlineStr">
        <is>
          <t>BORLÄNGE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19986-2023</t>
        </is>
      </c>
      <c r="B279" s="1" t="n">
        <v>45054</v>
      </c>
      <c r="C279" s="1" t="n">
        <v>45189</v>
      </c>
      <c r="D279" t="inlineStr">
        <is>
          <t>DALARNAS LÄN</t>
        </is>
      </c>
      <c r="E279" t="inlineStr">
        <is>
          <t>BORLÄNGE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20368-2023</t>
        </is>
      </c>
      <c r="B280" s="1" t="n">
        <v>45056</v>
      </c>
      <c r="C280" s="1" t="n">
        <v>45189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21134-2023</t>
        </is>
      </c>
      <c r="B281" s="1" t="n">
        <v>45062</v>
      </c>
      <c r="C281" s="1" t="n">
        <v>45189</v>
      </c>
      <c r="D281" t="inlineStr">
        <is>
          <t>DALARNAS LÄN</t>
        </is>
      </c>
      <c r="E281" t="inlineStr">
        <is>
          <t>BORLÄNGE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21928-2023</t>
        </is>
      </c>
      <c r="B282" s="1" t="n">
        <v>45068</v>
      </c>
      <c r="C282" s="1" t="n">
        <v>45189</v>
      </c>
      <c r="D282" t="inlineStr">
        <is>
          <t>DALARNAS LÄN</t>
        </is>
      </c>
      <c r="E282" t="inlineStr">
        <is>
          <t>BORLÄNGE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23378-2023</t>
        </is>
      </c>
      <c r="B283" s="1" t="n">
        <v>45076</v>
      </c>
      <c r="C283" s="1" t="n">
        <v>45189</v>
      </c>
      <c r="D283" t="inlineStr">
        <is>
          <t>DALARNAS LÄN</t>
        </is>
      </c>
      <c r="E283" t="inlineStr">
        <is>
          <t>BORLÄNGE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24181-2023</t>
        </is>
      </c>
      <c r="B284" s="1" t="n">
        <v>45079</v>
      </c>
      <c r="C284" s="1" t="n">
        <v>45189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24178-2023</t>
        </is>
      </c>
      <c r="B285" s="1" t="n">
        <v>45079</v>
      </c>
      <c r="C285" s="1" t="n">
        <v>45189</v>
      </c>
      <c r="D285" t="inlineStr">
        <is>
          <t>DALARNAS LÄN</t>
        </is>
      </c>
      <c r="E285" t="inlineStr">
        <is>
          <t>BORLÄNGE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27213-2023</t>
        </is>
      </c>
      <c r="B286" s="1" t="n">
        <v>45096</v>
      </c>
      <c r="C286" s="1" t="n">
        <v>45189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27438-2023</t>
        </is>
      </c>
      <c r="B287" s="1" t="n">
        <v>45097</v>
      </c>
      <c r="C287" s="1" t="n">
        <v>45189</v>
      </c>
      <c r="D287" t="inlineStr">
        <is>
          <t>DALARNAS LÄN</t>
        </is>
      </c>
      <c r="E287" t="inlineStr">
        <is>
          <t>BORLÄNGE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28039-2023</t>
        </is>
      </c>
      <c r="B288" s="1" t="n">
        <v>45099</v>
      </c>
      <c r="C288" s="1" t="n">
        <v>45189</v>
      </c>
      <c r="D288" t="inlineStr">
        <is>
          <t>DALARNAS LÄN</t>
        </is>
      </c>
      <c r="E288" t="inlineStr">
        <is>
          <t>BORLÄNGE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28147-2023</t>
        </is>
      </c>
      <c r="B289" s="1" t="n">
        <v>45099</v>
      </c>
      <c r="C289" s="1" t="n">
        <v>45189</v>
      </c>
      <c r="D289" t="inlineStr">
        <is>
          <t>DALARNAS LÄN</t>
        </is>
      </c>
      <c r="E289" t="inlineStr">
        <is>
          <t>BORLÄNGE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29266-2023</t>
        </is>
      </c>
      <c r="B290" s="1" t="n">
        <v>45105</v>
      </c>
      <c r="C290" s="1" t="n">
        <v>45189</v>
      </c>
      <c r="D290" t="inlineStr">
        <is>
          <t>DALARNAS LÄN</t>
        </is>
      </c>
      <c r="E290" t="inlineStr">
        <is>
          <t>BORLÄNGE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30248-2023</t>
        </is>
      </c>
      <c r="B291" s="1" t="n">
        <v>45110</v>
      </c>
      <c r="C291" s="1" t="n">
        <v>45189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30253-2023</t>
        </is>
      </c>
      <c r="B292" s="1" t="n">
        <v>45110</v>
      </c>
      <c r="C292" s="1" t="n">
        <v>45189</v>
      </c>
      <c r="D292" t="inlineStr">
        <is>
          <t>DALARNAS LÄN</t>
        </is>
      </c>
      <c r="E292" t="inlineStr">
        <is>
          <t>BORLÄNGE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30252-2023</t>
        </is>
      </c>
      <c r="B293" s="1" t="n">
        <v>45110</v>
      </c>
      <c r="C293" s="1" t="n">
        <v>45189</v>
      </c>
      <c r="D293" t="inlineStr">
        <is>
          <t>DALARNAS LÄN</t>
        </is>
      </c>
      <c r="E293" t="inlineStr">
        <is>
          <t>BORLÄNGE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31530-2023</t>
        </is>
      </c>
      <c r="B294" s="1" t="n">
        <v>45116</v>
      </c>
      <c r="C294" s="1" t="n">
        <v>45189</v>
      </c>
      <c r="D294" t="inlineStr">
        <is>
          <t>DALARNAS LÄN</t>
        </is>
      </c>
      <c r="E294" t="inlineStr">
        <is>
          <t>BORLÄNGE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31679-2023</t>
        </is>
      </c>
      <c r="B295" s="1" t="n">
        <v>45117</v>
      </c>
      <c r="C295" s="1" t="n">
        <v>45189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31678-2023</t>
        </is>
      </c>
      <c r="B296" s="1" t="n">
        <v>45117</v>
      </c>
      <c r="C296" s="1" t="n">
        <v>45189</v>
      </c>
      <c r="D296" t="inlineStr">
        <is>
          <t>DALARNAS LÄN</t>
        </is>
      </c>
      <c r="E296" t="inlineStr">
        <is>
          <t>BORLÄNGE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34334-2023</t>
        </is>
      </c>
      <c r="B297" s="1" t="n">
        <v>45139</v>
      </c>
      <c r="C297" s="1" t="n">
        <v>45189</v>
      </c>
      <c r="D297" t="inlineStr">
        <is>
          <t>DALARNAS LÄN</t>
        </is>
      </c>
      <c r="E297" t="inlineStr">
        <is>
          <t>BORLÄNGE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34674-2023</t>
        </is>
      </c>
      <c r="B298" s="1" t="n">
        <v>45140</v>
      </c>
      <c r="C298" s="1" t="n">
        <v>45189</v>
      </c>
      <c r="D298" t="inlineStr">
        <is>
          <t>DALARNAS LÄN</t>
        </is>
      </c>
      <c r="E298" t="inlineStr">
        <is>
          <t>BORLÄNGE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35501-2023</t>
        </is>
      </c>
      <c r="B299" s="1" t="n">
        <v>45146</v>
      </c>
      <c r="C299" s="1" t="n">
        <v>45189</v>
      </c>
      <c r="D299" t="inlineStr">
        <is>
          <t>DALARNAS LÄN</t>
        </is>
      </c>
      <c r="E299" t="inlineStr">
        <is>
          <t>BORLÄNGE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40954-2023</t>
        </is>
      </c>
      <c r="B300" s="1" t="n">
        <v>45173</v>
      </c>
      <c r="C300" s="1" t="n">
        <v>45189</v>
      </c>
      <c r="D300" t="inlineStr">
        <is>
          <t>DALARNAS LÄN</t>
        </is>
      </c>
      <c r="E300" t="inlineStr">
        <is>
          <t>BORLÄNGE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42986-2023</t>
        </is>
      </c>
      <c r="B301" s="1" t="n">
        <v>45182</v>
      </c>
      <c r="C301" s="1" t="n">
        <v>45189</v>
      </c>
      <c r="D301" t="inlineStr">
        <is>
          <t>DALARNAS LÄN</t>
        </is>
      </c>
      <c r="E301" t="inlineStr">
        <is>
          <t>BORLÄNGE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2023-09-20T07:11:32Z</dcterms:created>
  <dcterms:modified xmlns:dcterms="http://purl.org/dc/terms/" xmlns:xsi="http://www.w3.org/2001/XMLSchema-instance" xsi:type="dcterms:W3CDTF">2023-09-20T07:11:32Z</dcterms:modified>
</cp:coreProperties>
</file>