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45186</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45186</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45186</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45186</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18972-2022</t>
        </is>
      </c>
      <c r="B6" s="1" t="n">
        <v>44690</v>
      </c>
      <c r="C6" s="1" t="n">
        <v>45186</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 "A 18972-2022")</f>
        <v/>
      </c>
      <c r="T6">
        <f>HYPERLINK("https://klasma.github.io/Logging_BRACKE/kartor/A 18972-2022.png", "A 18972-2022")</f>
        <v/>
      </c>
      <c r="U6">
        <f>HYPERLINK("https://klasma.github.io/Logging_BRACKE/knärot/A 18972-2022.png", "A 18972-2022")</f>
        <v/>
      </c>
      <c r="V6">
        <f>HYPERLINK("https://klasma.github.io/Logging_BRACKE/klagomål/A 18972-2022.docx", "A 18972-2022")</f>
        <v/>
      </c>
      <c r="W6">
        <f>HYPERLINK("https://klasma.github.io/Logging_BRACKE/klagomålsmail/A 18972-2022.docx", "A 18972-2022")</f>
        <v/>
      </c>
      <c r="X6">
        <f>HYPERLINK("https://klasma.github.io/Logging_BRACKE/tillsyn/A 18972-2022.docx", "A 18972-2022")</f>
        <v/>
      </c>
      <c r="Y6">
        <f>HYPERLINK("https://klasma.github.io/Logging_BRACKE/tillsynsmail/A 18972-2022.docx", "A 18972-2022")</f>
        <v/>
      </c>
    </row>
    <row r="7" ht="15" customHeight="1">
      <c r="A7" t="inlineStr">
        <is>
          <t>A 23037-2021</t>
        </is>
      </c>
      <c r="B7" s="1" t="n">
        <v>44328</v>
      </c>
      <c r="C7" s="1" t="n">
        <v>45186</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 "A 23037-2021")</f>
        <v/>
      </c>
      <c r="T7">
        <f>HYPERLINK("https://klasma.github.io/Logging_BRACKE/kartor/A 23037-2021.png", "A 23037-2021")</f>
        <v/>
      </c>
      <c r="U7">
        <f>HYPERLINK("https://klasma.github.io/Logging_BRACKE/knärot/A 23037-2021.png", "A 23037-2021")</f>
        <v/>
      </c>
      <c r="V7">
        <f>HYPERLINK("https://klasma.github.io/Logging_BRACKE/klagomål/A 23037-2021.docx", "A 23037-2021")</f>
        <v/>
      </c>
      <c r="W7">
        <f>HYPERLINK("https://klasma.github.io/Logging_BRACKE/klagomålsmail/A 23037-2021.docx", "A 23037-2021")</f>
        <v/>
      </c>
      <c r="X7">
        <f>HYPERLINK("https://klasma.github.io/Logging_BRACKE/tillsyn/A 23037-2021.docx", "A 23037-2021")</f>
        <v/>
      </c>
      <c r="Y7">
        <f>HYPERLINK("https://klasma.github.io/Logging_BRACKE/tillsynsmail/A 23037-2021.docx", "A 23037-2021")</f>
        <v/>
      </c>
    </row>
    <row r="8" ht="15" customHeight="1">
      <c r="A8" t="inlineStr">
        <is>
          <t>A 4221-2023</t>
        </is>
      </c>
      <c r="B8" s="1" t="n">
        <v>44951</v>
      </c>
      <c r="C8" s="1" t="n">
        <v>45186</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 "A 4221-2023")</f>
        <v/>
      </c>
      <c r="T8">
        <f>HYPERLINK("https://klasma.github.io/Logging_BRACKE/kartor/A 4221-2023.png", "A 4221-2023")</f>
        <v/>
      </c>
      <c r="U8">
        <f>HYPERLINK("https://klasma.github.io/Logging_BRACKE/knärot/A 4221-2023.png", "A 4221-2023")</f>
        <v/>
      </c>
      <c r="V8">
        <f>HYPERLINK("https://klasma.github.io/Logging_BRACKE/klagomål/A 4221-2023.docx", "A 4221-2023")</f>
        <v/>
      </c>
      <c r="W8">
        <f>HYPERLINK("https://klasma.github.io/Logging_BRACKE/klagomålsmail/A 4221-2023.docx", "A 4221-2023")</f>
        <v/>
      </c>
      <c r="X8">
        <f>HYPERLINK("https://klasma.github.io/Logging_BRACKE/tillsyn/A 4221-2023.docx", "A 4221-2023")</f>
        <v/>
      </c>
      <c r="Y8">
        <f>HYPERLINK("https://klasma.github.io/Logging_BRACKE/tillsynsmail/A 4221-2023.docx", "A 4221-2023")</f>
        <v/>
      </c>
    </row>
    <row r="9" ht="15" customHeight="1">
      <c r="A9" t="inlineStr">
        <is>
          <t>A 29943-2023</t>
        </is>
      </c>
      <c r="B9" s="1" t="n">
        <v>45107</v>
      </c>
      <c r="C9" s="1" t="n">
        <v>45186</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 "A 29943-2023")</f>
        <v/>
      </c>
      <c r="T9">
        <f>HYPERLINK("https://klasma.github.io/Logging_BRACKE/kartor/A 29943-2023.png", "A 29943-2023")</f>
        <v/>
      </c>
      <c r="V9">
        <f>HYPERLINK("https://klasma.github.io/Logging_BRACKE/klagomål/A 29943-2023.docx", "A 29943-2023")</f>
        <v/>
      </c>
      <c r="W9">
        <f>HYPERLINK("https://klasma.github.io/Logging_BRACKE/klagomålsmail/A 29943-2023.docx", "A 29943-2023")</f>
        <v/>
      </c>
      <c r="X9">
        <f>HYPERLINK("https://klasma.github.io/Logging_BRACKE/tillsyn/A 29943-2023.docx", "A 29943-2023")</f>
        <v/>
      </c>
      <c r="Y9">
        <f>HYPERLINK("https://klasma.github.io/Logging_BRACKE/tillsynsmail/A 29943-2023.docx", "A 29943-2023")</f>
        <v/>
      </c>
    </row>
    <row r="10" ht="15" customHeight="1">
      <c r="A10" t="inlineStr">
        <is>
          <t>A 40056-2020</t>
        </is>
      </c>
      <c r="B10" s="1" t="n">
        <v>44067</v>
      </c>
      <c r="C10" s="1" t="n">
        <v>45186</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 "A 40056-2020")</f>
        <v/>
      </c>
      <c r="T10">
        <f>HYPERLINK("https://klasma.github.io/Logging_BRACKE/kartor/A 40056-2020.png", "A 40056-2020")</f>
        <v/>
      </c>
      <c r="U10">
        <f>HYPERLINK("https://klasma.github.io/Logging_BRACKE/knärot/A 40056-2020.png", "A 40056-2020")</f>
        <v/>
      </c>
      <c r="V10">
        <f>HYPERLINK("https://klasma.github.io/Logging_BRACKE/klagomål/A 40056-2020.docx", "A 40056-2020")</f>
        <v/>
      </c>
      <c r="W10">
        <f>HYPERLINK("https://klasma.github.io/Logging_BRACKE/klagomålsmail/A 40056-2020.docx", "A 40056-2020")</f>
        <v/>
      </c>
      <c r="X10">
        <f>HYPERLINK("https://klasma.github.io/Logging_BRACKE/tillsyn/A 40056-2020.docx", "A 40056-2020")</f>
        <v/>
      </c>
      <c r="Y10">
        <f>HYPERLINK("https://klasma.github.io/Logging_BRACKE/tillsynsmail/A 40056-2020.docx", "A 40056-2020")</f>
        <v/>
      </c>
    </row>
    <row r="11" ht="15" customHeight="1">
      <c r="A11" t="inlineStr">
        <is>
          <t>A 46328-2022</t>
        </is>
      </c>
      <c r="B11" s="1" t="n">
        <v>44847</v>
      </c>
      <c r="C11" s="1" t="n">
        <v>45186</v>
      </c>
      <c r="D11" t="inlineStr">
        <is>
          <t>JÄMTLANDS LÄN</t>
        </is>
      </c>
      <c r="E11" t="inlineStr">
        <is>
          <t>BRÄCKE</t>
        </is>
      </c>
      <c r="F11" t="inlineStr">
        <is>
          <t>SCA</t>
        </is>
      </c>
      <c r="G11" t="n">
        <v>17.7</v>
      </c>
      <c r="H11" t="n">
        <v>2</v>
      </c>
      <c r="I11" t="n">
        <v>3</v>
      </c>
      <c r="J11" t="n">
        <v>7</v>
      </c>
      <c r="K11" t="n">
        <v>1</v>
      </c>
      <c r="L11" t="n">
        <v>0</v>
      </c>
      <c r="M11" t="n">
        <v>0</v>
      </c>
      <c r="N11" t="n">
        <v>0</v>
      </c>
      <c r="O11" t="n">
        <v>8</v>
      </c>
      <c r="P11" t="n">
        <v>1</v>
      </c>
      <c r="Q11" t="n">
        <v>11</v>
      </c>
      <c r="R11" s="2" t="inlineStr">
        <is>
          <t>Doftticka
Garnlav
Lunglav
Skrovellav
Tallticka
Tretåig hackspett
Ullticka
Äggvaxskivling
Fjällig taggsvamp s.str.
Skarp dropptaggsvamp
Svavelriska</t>
        </is>
      </c>
      <c r="S11">
        <f>HYPERLINK("https://klasma.github.io/Logging_BRACKE/artfynd/A 46328-2022.xlsx", "A 46328-2022")</f>
        <v/>
      </c>
      <c r="T11">
        <f>HYPERLINK("https://klasma.github.io/Logging_BRACKE/kartor/A 46328-2022.png", "A 46328-2022")</f>
        <v/>
      </c>
      <c r="V11">
        <f>HYPERLINK("https://klasma.github.io/Logging_BRACKE/klagomål/A 46328-2022.docx", "A 46328-2022")</f>
        <v/>
      </c>
      <c r="W11">
        <f>HYPERLINK("https://klasma.github.io/Logging_BRACKE/klagomålsmail/A 46328-2022.docx", "A 46328-2022")</f>
        <v/>
      </c>
      <c r="X11">
        <f>HYPERLINK("https://klasma.github.io/Logging_BRACKE/tillsyn/A 46328-2022.docx", "A 46328-2022")</f>
        <v/>
      </c>
      <c r="Y11">
        <f>HYPERLINK("https://klasma.github.io/Logging_BRACKE/tillsynsmail/A 46328-2022.docx", "A 46328-2022")</f>
        <v/>
      </c>
    </row>
    <row r="12" ht="15" customHeight="1">
      <c r="A12" t="inlineStr">
        <is>
          <t>A 67578-2018</t>
        </is>
      </c>
      <c r="B12" s="1" t="n">
        <v>43439</v>
      </c>
      <c r="C12" s="1" t="n">
        <v>45186</v>
      </c>
      <c r="D12" t="inlineStr">
        <is>
          <t>JÄMTLANDS LÄN</t>
        </is>
      </c>
      <c r="E12" t="inlineStr">
        <is>
          <t>BRÄCKE</t>
        </is>
      </c>
      <c r="F12" t="inlineStr">
        <is>
          <t>SCA</t>
        </is>
      </c>
      <c r="G12" t="n">
        <v>32.5</v>
      </c>
      <c r="H12" t="n">
        <v>2</v>
      </c>
      <c r="I12" t="n">
        <v>2</v>
      </c>
      <c r="J12" t="n">
        <v>7</v>
      </c>
      <c r="K12" t="n">
        <v>1</v>
      </c>
      <c r="L12" t="n">
        <v>0</v>
      </c>
      <c r="M12" t="n">
        <v>0</v>
      </c>
      <c r="N12" t="n">
        <v>0</v>
      </c>
      <c r="O12" t="n">
        <v>8</v>
      </c>
      <c r="P12" t="n">
        <v>1</v>
      </c>
      <c r="Q12" t="n">
        <v>10</v>
      </c>
      <c r="R12" s="2" t="inlineStr">
        <is>
          <t>Doftticka
Garnlav
Granticka
Lunglav
Nordtagging
Skrovellav
Tretåig hackspett
Ullticka
Stuplav
Vedticka</t>
        </is>
      </c>
      <c r="S12">
        <f>HYPERLINK("https://klasma.github.io/Logging_BRACKE/artfynd/A 67578-2018.xlsx", "A 67578-2018")</f>
        <v/>
      </c>
      <c r="T12">
        <f>HYPERLINK("https://klasma.github.io/Logging_BRACKE/kartor/A 67578-2018.png", "A 67578-2018")</f>
        <v/>
      </c>
      <c r="V12">
        <f>HYPERLINK("https://klasma.github.io/Logging_BRACKE/klagomål/A 67578-2018.docx", "A 67578-2018")</f>
        <v/>
      </c>
      <c r="W12">
        <f>HYPERLINK("https://klasma.github.io/Logging_BRACKE/klagomålsmail/A 67578-2018.docx", "A 67578-2018")</f>
        <v/>
      </c>
      <c r="X12">
        <f>HYPERLINK("https://klasma.github.io/Logging_BRACKE/tillsyn/A 67578-2018.docx", "A 67578-2018")</f>
        <v/>
      </c>
      <c r="Y12">
        <f>HYPERLINK("https://klasma.github.io/Logging_BRACKE/tillsynsmail/A 67578-2018.docx", "A 67578-2018")</f>
        <v/>
      </c>
    </row>
    <row r="13" ht="15" customHeight="1">
      <c r="A13" t="inlineStr">
        <is>
          <t>A 36371-2022</t>
        </is>
      </c>
      <c r="B13" s="1" t="n">
        <v>44803</v>
      </c>
      <c r="C13" s="1" t="n">
        <v>45186</v>
      </c>
      <c r="D13" t="inlineStr">
        <is>
          <t>JÄMTLANDS LÄN</t>
        </is>
      </c>
      <c r="E13" t="inlineStr">
        <is>
          <t>BRÄCKE</t>
        </is>
      </c>
      <c r="F13" t="inlineStr">
        <is>
          <t>SCA</t>
        </is>
      </c>
      <c r="G13" t="n">
        <v>33.6</v>
      </c>
      <c r="H13" t="n">
        <v>2</v>
      </c>
      <c r="I13" t="n">
        <v>2</v>
      </c>
      <c r="J13" t="n">
        <v>5</v>
      </c>
      <c r="K13" t="n">
        <v>3</v>
      </c>
      <c r="L13" t="n">
        <v>0</v>
      </c>
      <c r="M13" t="n">
        <v>0</v>
      </c>
      <c r="N13" t="n">
        <v>0</v>
      </c>
      <c r="O13" t="n">
        <v>8</v>
      </c>
      <c r="P13" t="n">
        <v>3</v>
      </c>
      <c r="Q13" t="n">
        <v>10</v>
      </c>
      <c r="R13" s="2" t="inlineStr">
        <is>
          <t>Borsttagging
Knärot
Rynkskinn
Kolflarnlav
Lunglav
Rosenticka
Talltita
Ullticka
Stor aspticka
Vedticka</t>
        </is>
      </c>
      <c r="S13">
        <f>HYPERLINK("https://klasma.github.io/Logging_BRACKE/artfynd/A 36371-2022.xlsx", "A 36371-2022")</f>
        <v/>
      </c>
      <c r="T13">
        <f>HYPERLINK("https://klasma.github.io/Logging_BRACKE/kartor/A 36371-2022.png", "A 36371-2022")</f>
        <v/>
      </c>
      <c r="U13">
        <f>HYPERLINK("https://klasma.github.io/Logging_BRACKE/knärot/A 36371-2022.png", "A 36371-2022")</f>
        <v/>
      </c>
      <c r="V13">
        <f>HYPERLINK("https://klasma.github.io/Logging_BRACKE/klagomål/A 36371-2022.docx", "A 36371-2022")</f>
        <v/>
      </c>
      <c r="W13">
        <f>HYPERLINK("https://klasma.github.io/Logging_BRACKE/klagomålsmail/A 36371-2022.docx", "A 36371-2022")</f>
        <v/>
      </c>
      <c r="X13">
        <f>HYPERLINK("https://klasma.github.io/Logging_BRACKE/tillsyn/A 36371-2022.docx", "A 36371-2022")</f>
        <v/>
      </c>
      <c r="Y13">
        <f>HYPERLINK("https://klasma.github.io/Logging_BRACKE/tillsynsmail/A 36371-2022.docx", "A 36371-2022")</f>
        <v/>
      </c>
    </row>
    <row r="14" ht="15" customHeight="1">
      <c r="A14" t="inlineStr">
        <is>
          <t>A 51070-2019</t>
        </is>
      </c>
      <c r="B14" s="1" t="n">
        <v>43739</v>
      </c>
      <c r="C14" s="1" t="n">
        <v>45186</v>
      </c>
      <c r="D14" t="inlineStr">
        <is>
          <t>JÄMTLANDS LÄN</t>
        </is>
      </c>
      <c r="E14" t="inlineStr">
        <is>
          <t>BRÄCKE</t>
        </is>
      </c>
      <c r="F14" t="inlineStr">
        <is>
          <t>Övriga Aktiebolag</t>
        </is>
      </c>
      <c r="G14" t="n">
        <v>10.6</v>
      </c>
      <c r="H14" t="n">
        <v>0</v>
      </c>
      <c r="I14" t="n">
        <v>4</v>
      </c>
      <c r="J14" t="n">
        <v>5</v>
      </c>
      <c r="K14" t="n">
        <v>0</v>
      </c>
      <c r="L14" t="n">
        <v>0</v>
      </c>
      <c r="M14" t="n">
        <v>0</v>
      </c>
      <c r="N14" t="n">
        <v>0</v>
      </c>
      <c r="O14" t="n">
        <v>5</v>
      </c>
      <c r="P14" t="n">
        <v>0</v>
      </c>
      <c r="Q14" t="n">
        <v>9</v>
      </c>
      <c r="R14" s="2" t="inlineStr">
        <is>
          <t>Granticka
Grynig filtlav
Lunglav
Olivbrun gytterlav
Skrovellav
Bårdlav
Nordlig fjädermossa
Skuggblåslav
Stor aspticka</t>
        </is>
      </c>
      <c r="S14">
        <f>HYPERLINK("https://klasma.github.io/Logging_BRACKE/artfynd/A 51070-2019.xlsx", "A 51070-2019")</f>
        <v/>
      </c>
      <c r="T14">
        <f>HYPERLINK("https://klasma.github.io/Logging_BRACKE/kartor/A 51070-2019.png", "A 51070-2019")</f>
        <v/>
      </c>
      <c r="V14">
        <f>HYPERLINK("https://klasma.github.io/Logging_BRACKE/klagomål/A 51070-2019.docx", "A 51070-2019")</f>
        <v/>
      </c>
      <c r="W14">
        <f>HYPERLINK("https://klasma.github.io/Logging_BRACKE/klagomålsmail/A 51070-2019.docx", "A 51070-2019")</f>
        <v/>
      </c>
      <c r="X14">
        <f>HYPERLINK("https://klasma.github.io/Logging_BRACKE/tillsyn/A 51070-2019.docx", "A 51070-2019")</f>
        <v/>
      </c>
      <c r="Y14">
        <f>HYPERLINK("https://klasma.github.io/Logging_BRACKE/tillsynsmail/A 51070-2019.docx", "A 51070-2019")</f>
        <v/>
      </c>
    </row>
    <row r="15" ht="15" customHeight="1">
      <c r="A15" t="inlineStr">
        <is>
          <t>A 7435-2022</t>
        </is>
      </c>
      <c r="B15" s="1" t="n">
        <v>44606</v>
      </c>
      <c r="C15" s="1" t="n">
        <v>45186</v>
      </c>
      <c r="D15" t="inlineStr">
        <is>
          <t>JÄMTLANDS LÄN</t>
        </is>
      </c>
      <c r="E15" t="inlineStr">
        <is>
          <t>BRÄCKE</t>
        </is>
      </c>
      <c r="G15" t="n">
        <v>14.7</v>
      </c>
      <c r="H15" t="n">
        <v>0</v>
      </c>
      <c r="I15" t="n">
        <v>5</v>
      </c>
      <c r="J15" t="n">
        <v>4</v>
      </c>
      <c r="K15" t="n">
        <v>0</v>
      </c>
      <c r="L15" t="n">
        <v>0</v>
      </c>
      <c r="M15" t="n">
        <v>0</v>
      </c>
      <c r="N15" t="n">
        <v>0</v>
      </c>
      <c r="O15" t="n">
        <v>4</v>
      </c>
      <c r="P15" t="n">
        <v>0</v>
      </c>
      <c r="Q15" t="n">
        <v>9</v>
      </c>
      <c r="R15" s="2" t="inlineStr">
        <is>
          <t>Garnlav
Granticka
Lunglav
Skrovellav
Bårdlav
Dropptaggsvamp
Rödgul trumpetsvamp
Skinnlav
Stuplav</t>
        </is>
      </c>
      <c r="S15">
        <f>HYPERLINK("https://klasma.github.io/Logging_BRACKE/artfynd/A 7435-2022.xlsx", "A 7435-2022")</f>
        <v/>
      </c>
      <c r="T15">
        <f>HYPERLINK("https://klasma.github.io/Logging_BRACKE/kartor/A 7435-2022.png", "A 7435-2022")</f>
        <v/>
      </c>
      <c r="U15">
        <f>HYPERLINK("https://klasma.github.io/Logging_BRACKE/knärot/A 7435-2022.png", "A 7435-2022")</f>
        <v/>
      </c>
      <c r="V15">
        <f>HYPERLINK("https://klasma.github.io/Logging_BRACKE/klagomål/A 7435-2022.docx", "A 7435-2022")</f>
        <v/>
      </c>
      <c r="W15">
        <f>HYPERLINK("https://klasma.github.io/Logging_BRACKE/klagomålsmail/A 7435-2022.docx", "A 7435-2022")</f>
        <v/>
      </c>
      <c r="X15">
        <f>HYPERLINK("https://klasma.github.io/Logging_BRACKE/tillsyn/A 7435-2022.docx", "A 7435-2022")</f>
        <v/>
      </c>
      <c r="Y15">
        <f>HYPERLINK("https://klasma.github.io/Logging_BRACKE/tillsynsmail/A 7435-2022.docx", "A 7435-2022")</f>
        <v/>
      </c>
    </row>
    <row r="16" ht="15" customHeight="1">
      <c r="A16" t="inlineStr">
        <is>
          <t>A 29332-2023</t>
        </is>
      </c>
      <c r="B16" s="1" t="n">
        <v>45105</v>
      </c>
      <c r="C16" s="1" t="n">
        <v>45186</v>
      </c>
      <c r="D16" t="inlineStr">
        <is>
          <t>JÄMTLANDS LÄN</t>
        </is>
      </c>
      <c r="E16" t="inlineStr">
        <is>
          <t>BRÄCKE</t>
        </is>
      </c>
      <c r="F16" t="inlineStr">
        <is>
          <t>SCA</t>
        </is>
      </c>
      <c r="G16" t="n">
        <v>11</v>
      </c>
      <c r="H16" t="n">
        <v>0</v>
      </c>
      <c r="I16" t="n">
        <v>4</v>
      </c>
      <c r="J16" t="n">
        <v>4</v>
      </c>
      <c r="K16" t="n">
        <v>1</v>
      </c>
      <c r="L16" t="n">
        <v>0</v>
      </c>
      <c r="M16" t="n">
        <v>0</v>
      </c>
      <c r="N16" t="n">
        <v>0</v>
      </c>
      <c r="O16" t="n">
        <v>5</v>
      </c>
      <c r="P16" t="n">
        <v>1</v>
      </c>
      <c r="Q16" t="n">
        <v>9</v>
      </c>
      <c r="R16" s="2" t="inlineStr">
        <is>
          <t>Gräddporing
Dvärgbägarlav
Lunglav
Skrovellav
Ullticka
Dropptaggsvamp
Korallblylav
Kransrams
Underviol</t>
        </is>
      </c>
      <c r="S16">
        <f>HYPERLINK("https://klasma.github.io/Logging_BRACKE/artfynd/A 29332-2023.xlsx", "A 29332-2023")</f>
        <v/>
      </c>
      <c r="T16">
        <f>HYPERLINK("https://klasma.github.io/Logging_BRACKE/kartor/A 29332-2023.png", "A 29332-2023")</f>
        <v/>
      </c>
      <c r="V16">
        <f>HYPERLINK("https://klasma.github.io/Logging_BRACKE/klagomål/A 29332-2023.docx", "A 29332-2023")</f>
        <v/>
      </c>
      <c r="W16">
        <f>HYPERLINK("https://klasma.github.io/Logging_BRACKE/klagomålsmail/A 29332-2023.docx", "A 29332-2023")</f>
        <v/>
      </c>
      <c r="X16">
        <f>HYPERLINK("https://klasma.github.io/Logging_BRACKE/tillsyn/A 29332-2023.docx", "A 29332-2023")</f>
        <v/>
      </c>
      <c r="Y16">
        <f>HYPERLINK("https://klasma.github.io/Logging_BRACKE/tillsynsmail/A 29332-2023.docx", "A 29332-2023")</f>
        <v/>
      </c>
    </row>
    <row r="17" ht="15" customHeight="1">
      <c r="A17" t="inlineStr">
        <is>
          <t>A 70806-2021</t>
        </is>
      </c>
      <c r="B17" s="1" t="n">
        <v>44537</v>
      </c>
      <c r="C17" s="1" t="n">
        <v>45186</v>
      </c>
      <c r="D17" t="inlineStr">
        <is>
          <t>JÄMTLANDS LÄN</t>
        </is>
      </c>
      <c r="E17" t="inlineStr">
        <is>
          <t>BRÄCKE</t>
        </is>
      </c>
      <c r="G17" t="n">
        <v>3.9</v>
      </c>
      <c r="H17" t="n">
        <v>2</v>
      </c>
      <c r="I17" t="n">
        <v>2</v>
      </c>
      <c r="J17" t="n">
        <v>5</v>
      </c>
      <c r="K17" t="n">
        <v>1</v>
      </c>
      <c r="L17" t="n">
        <v>0</v>
      </c>
      <c r="M17" t="n">
        <v>0</v>
      </c>
      <c r="N17" t="n">
        <v>0</v>
      </c>
      <c r="O17" t="n">
        <v>6</v>
      </c>
      <c r="P17" t="n">
        <v>1</v>
      </c>
      <c r="Q17" t="n">
        <v>8</v>
      </c>
      <c r="R17" s="2" t="inlineStr">
        <is>
          <t>Knärot
Garnlav
Lunglav
Tretåig hackspett
Ullticka
Vedskivlav
Luddlav
Vanlig flatbagge</t>
        </is>
      </c>
      <c r="S17">
        <f>HYPERLINK("https://klasma.github.io/Logging_BRACKE/artfynd/A 70806-2021.xlsx", "A 70806-2021")</f>
        <v/>
      </c>
      <c r="T17">
        <f>HYPERLINK("https://klasma.github.io/Logging_BRACKE/kartor/A 70806-2021.png", "A 70806-2021")</f>
        <v/>
      </c>
      <c r="U17">
        <f>HYPERLINK("https://klasma.github.io/Logging_BRACKE/knärot/A 70806-2021.png", "A 70806-2021")</f>
        <v/>
      </c>
      <c r="V17">
        <f>HYPERLINK("https://klasma.github.io/Logging_BRACKE/klagomål/A 70806-2021.docx", "A 70806-2021")</f>
        <v/>
      </c>
      <c r="W17">
        <f>HYPERLINK("https://klasma.github.io/Logging_BRACKE/klagomålsmail/A 70806-2021.docx", "A 70806-2021")</f>
        <v/>
      </c>
      <c r="X17">
        <f>HYPERLINK("https://klasma.github.io/Logging_BRACKE/tillsyn/A 70806-2021.docx", "A 70806-2021")</f>
        <v/>
      </c>
      <c r="Y17">
        <f>HYPERLINK("https://klasma.github.io/Logging_BRACKE/tillsynsmail/A 70806-2021.docx", "A 70806-2021")</f>
        <v/>
      </c>
    </row>
    <row r="18" ht="15" customHeight="1">
      <c r="A18" t="inlineStr">
        <is>
          <t>A 17851-2019</t>
        </is>
      </c>
      <c r="B18" s="1" t="n">
        <v>43556</v>
      </c>
      <c r="C18" s="1" t="n">
        <v>45186</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17851-2019.xlsx", "A 17851-2019")</f>
        <v/>
      </c>
      <c r="T18">
        <f>HYPERLINK("https://klasma.github.io/Logging_BRACKE/kartor/A 17851-2019.png", "A 17851-2019")</f>
        <v/>
      </c>
      <c r="U18">
        <f>HYPERLINK("https://klasma.github.io/Logging_BRACKE/knärot/A 17851-2019.png", "A 17851-2019")</f>
        <v/>
      </c>
      <c r="V18">
        <f>HYPERLINK("https://klasma.github.io/Logging_BRACKE/klagomål/A 17851-2019.docx", "A 17851-2019")</f>
        <v/>
      </c>
      <c r="W18">
        <f>HYPERLINK("https://klasma.github.io/Logging_BRACKE/klagomålsmail/A 17851-2019.docx", "A 17851-2019")</f>
        <v/>
      </c>
      <c r="X18">
        <f>HYPERLINK("https://klasma.github.io/Logging_BRACKE/tillsyn/A 17851-2019.docx", "A 17851-2019")</f>
        <v/>
      </c>
      <c r="Y18">
        <f>HYPERLINK("https://klasma.github.io/Logging_BRACKE/tillsynsmail/A 17851-2019.docx", "A 17851-2019")</f>
        <v/>
      </c>
    </row>
    <row r="19" ht="15" customHeight="1">
      <c r="A19" t="inlineStr">
        <is>
          <t>A 26637-2019</t>
        </is>
      </c>
      <c r="B19" s="1" t="n">
        <v>43612</v>
      </c>
      <c r="C19" s="1" t="n">
        <v>45186</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26637-2019.xlsx", "A 26637-2019")</f>
        <v/>
      </c>
      <c r="T19">
        <f>HYPERLINK("https://klasma.github.io/Logging_BRACKE/kartor/A 26637-2019.png", "A 26637-2019")</f>
        <v/>
      </c>
      <c r="U19">
        <f>HYPERLINK("https://klasma.github.io/Logging_BRACKE/knärot/A 26637-2019.png", "A 26637-2019")</f>
        <v/>
      </c>
      <c r="V19">
        <f>HYPERLINK("https://klasma.github.io/Logging_BRACKE/klagomål/A 26637-2019.docx", "A 26637-2019")</f>
        <v/>
      </c>
      <c r="W19">
        <f>HYPERLINK("https://klasma.github.io/Logging_BRACKE/klagomålsmail/A 26637-2019.docx", "A 26637-2019")</f>
        <v/>
      </c>
      <c r="X19">
        <f>HYPERLINK("https://klasma.github.io/Logging_BRACKE/tillsyn/A 26637-2019.docx", "A 26637-2019")</f>
        <v/>
      </c>
      <c r="Y19">
        <f>HYPERLINK("https://klasma.github.io/Logging_BRACKE/tillsynsmail/A 26637-2019.docx", "A 26637-2019")</f>
        <v/>
      </c>
    </row>
    <row r="20" ht="15" customHeight="1">
      <c r="A20" t="inlineStr">
        <is>
          <t>A 50583-2019</t>
        </is>
      </c>
      <c r="B20" s="1" t="n">
        <v>43735</v>
      </c>
      <c r="C20" s="1" t="n">
        <v>45186</v>
      </c>
      <c r="D20" t="inlineStr">
        <is>
          <t>JÄMTLANDS LÄN</t>
        </is>
      </c>
      <c r="E20" t="inlineStr">
        <is>
          <t>BRÄCKE</t>
        </is>
      </c>
      <c r="F20" t="inlineStr">
        <is>
          <t>SCA</t>
        </is>
      </c>
      <c r="G20" t="n">
        <v>15.2</v>
      </c>
      <c r="H20" t="n">
        <v>0</v>
      </c>
      <c r="I20" t="n">
        <v>3</v>
      </c>
      <c r="J20" t="n">
        <v>4</v>
      </c>
      <c r="K20" t="n">
        <v>0</v>
      </c>
      <c r="L20" t="n">
        <v>0</v>
      </c>
      <c r="M20" t="n">
        <v>0</v>
      </c>
      <c r="N20" t="n">
        <v>0</v>
      </c>
      <c r="O20" t="n">
        <v>4</v>
      </c>
      <c r="P20" t="n">
        <v>0</v>
      </c>
      <c r="Q20" t="n">
        <v>7</v>
      </c>
      <c r="R20" s="2" t="inlineStr">
        <is>
          <t>Garnlav
Gränsticka
Lunglav
Skrovellav
Korallblylav
Skinnlav
Stuplav</t>
        </is>
      </c>
      <c r="S20">
        <f>HYPERLINK("https://klasma.github.io/Logging_BRACKE/artfynd/A 50583-2019.xlsx", "A 50583-2019")</f>
        <v/>
      </c>
      <c r="T20">
        <f>HYPERLINK("https://klasma.github.io/Logging_BRACKE/kartor/A 50583-2019.png", "A 50583-2019")</f>
        <v/>
      </c>
      <c r="V20">
        <f>HYPERLINK("https://klasma.github.io/Logging_BRACKE/klagomål/A 50583-2019.docx", "A 50583-2019")</f>
        <v/>
      </c>
      <c r="W20">
        <f>HYPERLINK("https://klasma.github.io/Logging_BRACKE/klagomålsmail/A 50583-2019.docx", "A 50583-2019")</f>
        <v/>
      </c>
      <c r="X20">
        <f>HYPERLINK("https://klasma.github.io/Logging_BRACKE/tillsyn/A 50583-2019.docx", "A 50583-2019")</f>
        <v/>
      </c>
      <c r="Y20">
        <f>HYPERLINK("https://klasma.github.io/Logging_BRACKE/tillsynsmail/A 50583-2019.docx", "A 50583-2019")</f>
        <v/>
      </c>
    </row>
    <row r="21" ht="15" customHeight="1">
      <c r="A21" t="inlineStr">
        <is>
          <t>A 40386-2020</t>
        </is>
      </c>
      <c r="B21" s="1" t="n">
        <v>44068</v>
      </c>
      <c r="C21" s="1" t="n">
        <v>45186</v>
      </c>
      <c r="D21" t="inlineStr">
        <is>
          <t>JÄMTLANDS LÄN</t>
        </is>
      </c>
      <c r="E21" t="inlineStr">
        <is>
          <t>BRÄCKE</t>
        </is>
      </c>
      <c r="F21" t="inlineStr">
        <is>
          <t>SCA</t>
        </is>
      </c>
      <c r="G21" t="n">
        <v>1.5</v>
      </c>
      <c r="H21" t="n">
        <v>0</v>
      </c>
      <c r="I21" t="n">
        <v>1</v>
      </c>
      <c r="J21" t="n">
        <v>4</v>
      </c>
      <c r="K21" t="n">
        <v>2</v>
      </c>
      <c r="L21" t="n">
        <v>0</v>
      </c>
      <c r="M21" t="n">
        <v>0</v>
      </c>
      <c r="N21" t="n">
        <v>0</v>
      </c>
      <c r="O21" t="n">
        <v>6</v>
      </c>
      <c r="P21" t="n">
        <v>2</v>
      </c>
      <c r="Q21" t="n">
        <v>7</v>
      </c>
      <c r="R21" s="2" t="inlineStr">
        <is>
          <t>Gyllenspindling
Lammticka
Blekspindling agg.
Mjölsvärting
Persiljespindling
Svartvit taggsvamp
Barrfagerspindling</t>
        </is>
      </c>
      <c r="S21">
        <f>HYPERLINK("https://klasma.github.io/Logging_BRACKE/artfynd/A 40386-2020.xlsx", "A 40386-2020")</f>
        <v/>
      </c>
      <c r="T21">
        <f>HYPERLINK("https://klasma.github.io/Logging_BRACKE/kartor/A 40386-2020.png", "A 40386-2020")</f>
        <v/>
      </c>
      <c r="V21">
        <f>HYPERLINK("https://klasma.github.io/Logging_BRACKE/klagomål/A 40386-2020.docx", "A 40386-2020")</f>
        <v/>
      </c>
      <c r="W21">
        <f>HYPERLINK("https://klasma.github.io/Logging_BRACKE/klagomålsmail/A 40386-2020.docx", "A 40386-2020")</f>
        <v/>
      </c>
      <c r="X21">
        <f>HYPERLINK("https://klasma.github.io/Logging_BRACKE/tillsyn/A 40386-2020.docx", "A 40386-2020")</f>
        <v/>
      </c>
      <c r="Y21">
        <f>HYPERLINK("https://klasma.github.io/Logging_BRACKE/tillsynsmail/A 40386-2020.docx", "A 40386-2020")</f>
        <v/>
      </c>
    </row>
    <row r="22" ht="15" customHeight="1">
      <c r="A22" t="inlineStr">
        <is>
          <t>A 57162-2022</t>
        </is>
      </c>
      <c r="B22" s="1" t="n">
        <v>44895</v>
      </c>
      <c r="C22" s="1" t="n">
        <v>45186</v>
      </c>
      <c r="D22" t="inlineStr">
        <is>
          <t>JÄMTLANDS LÄN</t>
        </is>
      </c>
      <c r="E22" t="inlineStr">
        <is>
          <t>BRÄCKE</t>
        </is>
      </c>
      <c r="F22" t="inlineStr">
        <is>
          <t>Övriga Aktiebolag</t>
        </is>
      </c>
      <c r="G22" t="n">
        <v>5.3</v>
      </c>
      <c r="H22" t="n">
        <v>3</v>
      </c>
      <c r="I22" t="n">
        <v>4</v>
      </c>
      <c r="J22" t="n">
        <v>1</v>
      </c>
      <c r="K22" t="n">
        <v>1</v>
      </c>
      <c r="L22" t="n">
        <v>0</v>
      </c>
      <c r="M22" t="n">
        <v>0</v>
      </c>
      <c r="N22" t="n">
        <v>0</v>
      </c>
      <c r="O22" t="n">
        <v>2</v>
      </c>
      <c r="P22" t="n">
        <v>1</v>
      </c>
      <c r="Q22" t="n">
        <v>7</v>
      </c>
      <c r="R22" s="2" t="inlineStr">
        <is>
          <t>Lammticka
Dofttaggsvamp
Finbräken
Guckusko
Tvåblad
Vårärt
Blåsippa</t>
        </is>
      </c>
      <c r="S22">
        <f>HYPERLINK("https://klasma.github.io/Logging_BRACKE/artfynd/A 57162-2022.xlsx", "A 57162-2022")</f>
        <v/>
      </c>
      <c r="T22">
        <f>HYPERLINK("https://klasma.github.io/Logging_BRACKE/kartor/A 57162-2022.png", "A 57162-2022")</f>
        <v/>
      </c>
      <c r="V22">
        <f>HYPERLINK("https://klasma.github.io/Logging_BRACKE/klagomål/A 57162-2022.docx", "A 57162-2022")</f>
        <v/>
      </c>
      <c r="W22">
        <f>HYPERLINK("https://klasma.github.io/Logging_BRACKE/klagomålsmail/A 57162-2022.docx", "A 57162-2022")</f>
        <v/>
      </c>
      <c r="X22">
        <f>HYPERLINK("https://klasma.github.io/Logging_BRACKE/tillsyn/A 57162-2022.docx", "A 57162-2022")</f>
        <v/>
      </c>
      <c r="Y22">
        <f>HYPERLINK("https://klasma.github.io/Logging_BRACKE/tillsynsmail/A 57162-2022.docx", "A 57162-2022")</f>
        <v/>
      </c>
    </row>
    <row r="23" ht="15" customHeight="1">
      <c r="A23" t="inlineStr">
        <is>
          <t>A 4232-2023</t>
        </is>
      </c>
      <c r="B23" s="1" t="n">
        <v>44951</v>
      </c>
      <c r="C23" s="1" t="n">
        <v>45186</v>
      </c>
      <c r="D23" t="inlineStr">
        <is>
          <t>JÄMTLANDS LÄN</t>
        </is>
      </c>
      <c r="E23" t="inlineStr">
        <is>
          <t>BRÄCKE</t>
        </is>
      </c>
      <c r="G23" t="n">
        <v>12.6</v>
      </c>
      <c r="H23" t="n">
        <v>1</v>
      </c>
      <c r="I23" t="n">
        <v>2</v>
      </c>
      <c r="J23" t="n">
        <v>4</v>
      </c>
      <c r="K23" t="n">
        <v>1</v>
      </c>
      <c r="L23" t="n">
        <v>0</v>
      </c>
      <c r="M23" t="n">
        <v>0</v>
      </c>
      <c r="N23" t="n">
        <v>0</v>
      </c>
      <c r="O23" t="n">
        <v>5</v>
      </c>
      <c r="P23" t="n">
        <v>1</v>
      </c>
      <c r="Q23" t="n">
        <v>7</v>
      </c>
      <c r="R23" s="2" t="inlineStr">
        <is>
          <t>Gräddporing
Garnlav
Kolflarnlav
Lunglav
Mörk kolflarnlav
Dropptaggsvamp
Plattlummer</t>
        </is>
      </c>
      <c r="S23">
        <f>HYPERLINK("https://klasma.github.io/Logging_BRACKE/artfynd/A 4232-2023.xlsx", "A 4232-2023")</f>
        <v/>
      </c>
      <c r="T23">
        <f>HYPERLINK("https://klasma.github.io/Logging_BRACKE/kartor/A 4232-2023.png", "A 4232-2023")</f>
        <v/>
      </c>
      <c r="U23">
        <f>HYPERLINK("https://klasma.github.io/Logging_BRACKE/knärot/A 4232-2023.png", "A 4232-2023")</f>
        <v/>
      </c>
      <c r="V23">
        <f>HYPERLINK("https://klasma.github.io/Logging_BRACKE/klagomål/A 4232-2023.docx", "A 4232-2023")</f>
        <v/>
      </c>
      <c r="W23">
        <f>HYPERLINK("https://klasma.github.io/Logging_BRACKE/klagomålsmail/A 4232-2023.docx", "A 4232-2023")</f>
        <v/>
      </c>
      <c r="X23">
        <f>HYPERLINK("https://klasma.github.io/Logging_BRACKE/tillsyn/A 4232-2023.docx", "A 4232-2023")</f>
        <v/>
      </c>
      <c r="Y23">
        <f>HYPERLINK("https://klasma.github.io/Logging_BRACKE/tillsynsmail/A 4232-2023.docx", "A 4232-2023")</f>
        <v/>
      </c>
    </row>
    <row r="24" ht="15" customHeight="1">
      <c r="A24" t="inlineStr">
        <is>
          <t>A 20601-2023</t>
        </is>
      </c>
      <c r="B24" s="1" t="n">
        <v>45057</v>
      </c>
      <c r="C24" s="1" t="n">
        <v>45186</v>
      </c>
      <c r="D24" t="inlineStr">
        <is>
          <t>JÄMTLANDS LÄN</t>
        </is>
      </c>
      <c r="E24" t="inlineStr">
        <is>
          <t>BRÄCKE</t>
        </is>
      </c>
      <c r="F24" t="inlineStr">
        <is>
          <t>SCA</t>
        </is>
      </c>
      <c r="G24" t="n">
        <v>7.9</v>
      </c>
      <c r="H24" t="n">
        <v>0</v>
      </c>
      <c r="I24" t="n">
        <v>2</v>
      </c>
      <c r="J24" t="n">
        <v>1</v>
      </c>
      <c r="K24" t="n">
        <v>4</v>
      </c>
      <c r="L24" t="n">
        <v>0</v>
      </c>
      <c r="M24" t="n">
        <v>0</v>
      </c>
      <c r="N24" t="n">
        <v>0</v>
      </c>
      <c r="O24" t="n">
        <v>5</v>
      </c>
      <c r="P24" t="n">
        <v>4</v>
      </c>
      <c r="Q24" t="n">
        <v>7</v>
      </c>
      <c r="R24" s="2" t="inlineStr">
        <is>
          <t>Goliatmusseron
Lammticka
Strandviol
Tallgråticka
Skrovlig taggsvamp
Skarp dropptaggsvamp
Tallfingersvamp</t>
        </is>
      </c>
      <c r="S24">
        <f>HYPERLINK("https://klasma.github.io/Logging_BRACKE/artfynd/A 20601-2023.xlsx", "A 20601-2023")</f>
        <v/>
      </c>
      <c r="T24">
        <f>HYPERLINK("https://klasma.github.io/Logging_BRACKE/kartor/A 20601-2023.png", "A 20601-2023")</f>
        <v/>
      </c>
      <c r="V24">
        <f>HYPERLINK("https://klasma.github.io/Logging_BRACKE/klagomål/A 20601-2023.docx", "A 20601-2023")</f>
        <v/>
      </c>
      <c r="W24">
        <f>HYPERLINK("https://klasma.github.io/Logging_BRACKE/klagomålsmail/A 20601-2023.docx", "A 20601-2023")</f>
        <v/>
      </c>
      <c r="X24">
        <f>HYPERLINK("https://klasma.github.io/Logging_BRACKE/tillsyn/A 20601-2023.docx", "A 20601-2023")</f>
        <v/>
      </c>
      <c r="Y24">
        <f>HYPERLINK("https://klasma.github.io/Logging_BRACKE/tillsynsmail/A 20601-2023.docx", "A 20601-2023")</f>
        <v/>
      </c>
    </row>
    <row r="25" ht="15" customHeight="1">
      <c r="A25" t="inlineStr">
        <is>
          <t>A 64062-2020</t>
        </is>
      </c>
      <c r="B25" s="1" t="n">
        <v>44167</v>
      </c>
      <c r="C25" s="1" t="n">
        <v>45186</v>
      </c>
      <c r="D25" t="inlineStr">
        <is>
          <t>JÄMTLANDS LÄN</t>
        </is>
      </c>
      <c r="E25" t="inlineStr">
        <is>
          <t>BRÄCKE</t>
        </is>
      </c>
      <c r="F25" t="inlineStr">
        <is>
          <t>Övriga Aktiebolag</t>
        </is>
      </c>
      <c r="G25" t="n">
        <v>14</v>
      </c>
      <c r="H25" t="n">
        <v>3</v>
      </c>
      <c r="I25" t="n">
        <v>4</v>
      </c>
      <c r="J25" t="n">
        <v>1</v>
      </c>
      <c r="K25" t="n">
        <v>0</v>
      </c>
      <c r="L25" t="n">
        <v>0</v>
      </c>
      <c r="M25" t="n">
        <v>0</v>
      </c>
      <c r="N25" t="n">
        <v>0</v>
      </c>
      <c r="O25" t="n">
        <v>1</v>
      </c>
      <c r="P25" t="n">
        <v>0</v>
      </c>
      <c r="Q25" t="n">
        <v>6</v>
      </c>
      <c r="R25" s="2" t="inlineStr">
        <is>
          <t>Garnlav
Gräsull
Guckusko
Tvåblad
Vågbandad barkbock
Fläcknycklar</t>
        </is>
      </c>
      <c r="S25">
        <f>HYPERLINK("https://klasma.github.io/Logging_BRACKE/artfynd/A 64062-2020.xlsx", "A 64062-2020")</f>
        <v/>
      </c>
      <c r="T25">
        <f>HYPERLINK("https://klasma.github.io/Logging_BRACKE/kartor/A 64062-2020.png", "A 64062-2020")</f>
        <v/>
      </c>
      <c r="U25">
        <f>HYPERLINK("https://klasma.github.io/Logging_BRACKE/knärot/A 64062-2020.png", "A 64062-2020")</f>
        <v/>
      </c>
      <c r="V25">
        <f>HYPERLINK("https://klasma.github.io/Logging_BRACKE/klagomål/A 64062-2020.docx", "A 64062-2020")</f>
        <v/>
      </c>
      <c r="W25">
        <f>HYPERLINK("https://klasma.github.io/Logging_BRACKE/klagomålsmail/A 64062-2020.docx", "A 64062-2020")</f>
        <v/>
      </c>
      <c r="X25">
        <f>HYPERLINK("https://klasma.github.io/Logging_BRACKE/tillsyn/A 64062-2020.docx", "A 64062-2020")</f>
        <v/>
      </c>
      <c r="Y25">
        <f>HYPERLINK("https://klasma.github.io/Logging_BRACKE/tillsynsmail/A 64062-2020.docx", "A 64062-2020")</f>
        <v/>
      </c>
    </row>
    <row r="26" ht="15" customHeight="1">
      <c r="A26" t="inlineStr">
        <is>
          <t>A 49540-2022</t>
        </is>
      </c>
      <c r="B26" s="1" t="n">
        <v>44861</v>
      </c>
      <c r="C26" s="1" t="n">
        <v>45186</v>
      </c>
      <c r="D26" t="inlineStr">
        <is>
          <t>JÄMTLANDS LÄN</t>
        </is>
      </c>
      <c r="E26" t="inlineStr">
        <is>
          <t>BRÄCKE</t>
        </is>
      </c>
      <c r="F26" t="inlineStr">
        <is>
          <t>SCA</t>
        </is>
      </c>
      <c r="G26" t="n">
        <v>10.5</v>
      </c>
      <c r="H26" t="n">
        <v>2</v>
      </c>
      <c r="I26" t="n">
        <v>0</v>
      </c>
      <c r="J26" t="n">
        <v>4</v>
      </c>
      <c r="K26" t="n">
        <v>2</v>
      </c>
      <c r="L26" t="n">
        <v>0</v>
      </c>
      <c r="M26" t="n">
        <v>0</v>
      </c>
      <c r="N26" t="n">
        <v>0</v>
      </c>
      <c r="O26" t="n">
        <v>6</v>
      </c>
      <c r="P26" t="n">
        <v>2</v>
      </c>
      <c r="Q26" t="n">
        <v>6</v>
      </c>
      <c r="R26" s="2" t="inlineStr">
        <is>
          <t>Knärot
Rynkskinn
Rosenticka
Talltita
Ullticka
Äggvaxskivling</t>
        </is>
      </c>
      <c r="S26">
        <f>HYPERLINK("https://klasma.github.io/Logging_BRACKE/artfynd/A 49540-2022.xlsx", "A 49540-2022")</f>
        <v/>
      </c>
      <c r="T26">
        <f>HYPERLINK("https://klasma.github.io/Logging_BRACKE/kartor/A 49540-2022.png", "A 49540-2022")</f>
        <v/>
      </c>
      <c r="U26">
        <f>HYPERLINK("https://klasma.github.io/Logging_BRACKE/knärot/A 49540-2022.png", "A 49540-2022")</f>
        <v/>
      </c>
      <c r="V26">
        <f>HYPERLINK("https://klasma.github.io/Logging_BRACKE/klagomål/A 49540-2022.docx", "A 49540-2022")</f>
        <v/>
      </c>
      <c r="W26">
        <f>HYPERLINK("https://klasma.github.io/Logging_BRACKE/klagomålsmail/A 49540-2022.docx", "A 49540-2022")</f>
        <v/>
      </c>
      <c r="X26">
        <f>HYPERLINK("https://klasma.github.io/Logging_BRACKE/tillsyn/A 49540-2022.docx", "A 49540-2022")</f>
        <v/>
      </c>
      <c r="Y26">
        <f>HYPERLINK("https://klasma.github.io/Logging_BRACKE/tillsynsmail/A 49540-2022.docx", "A 49540-2022")</f>
        <v/>
      </c>
    </row>
    <row r="27" ht="15" customHeight="1">
      <c r="A27" t="inlineStr">
        <is>
          <t>A 56104-2019</t>
        </is>
      </c>
      <c r="B27" s="1" t="n">
        <v>43759</v>
      </c>
      <c r="C27" s="1" t="n">
        <v>45186</v>
      </c>
      <c r="D27" t="inlineStr">
        <is>
          <t>JÄMTLANDS LÄN</t>
        </is>
      </c>
      <c r="E27" t="inlineStr">
        <is>
          <t>BRÄCKE</t>
        </is>
      </c>
      <c r="F27" t="inlineStr">
        <is>
          <t>Kyrkan</t>
        </is>
      </c>
      <c r="G27" t="n">
        <v>17.6</v>
      </c>
      <c r="H27" t="n">
        <v>2</v>
      </c>
      <c r="I27" t="n">
        <v>1</v>
      </c>
      <c r="J27" t="n">
        <v>3</v>
      </c>
      <c r="K27" t="n">
        <v>1</v>
      </c>
      <c r="L27" t="n">
        <v>0</v>
      </c>
      <c r="M27" t="n">
        <v>0</v>
      </c>
      <c r="N27" t="n">
        <v>0</v>
      </c>
      <c r="O27" t="n">
        <v>4</v>
      </c>
      <c r="P27" t="n">
        <v>1</v>
      </c>
      <c r="Q27" t="n">
        <v>5</v>
      </c>
      <c r="R27" s="2" t="inlineStr">
        <is>
          <t>Doftticka
Lunglav
Veckticka
Vedtrappmossa
Tvåblad</t>
        </is>
      </c>
      <c r="S27">
        <f>HYPERLINK("https://klasma.github.io/Logging_BRACKE/artfynd/A 56104-2019.xlsx", "A 56104-2019")</f>
        <v/>
      </c>
      <c r="T27">
        <f>HYPERLINK("https://klasma.github.io/Logging_BRACKE/kartor/A 56104-2019.png", "A 56104-2019")</f>
        <v/>
      </c>
      <c r="V27">
        <f>HYPERLINK("https://klasma.github.io/Logging_BRACKE/klagomål/A 56104-2019.docx", "A 56104-2019")</f>
        <v/>
      </c>
      <c r="W27">
        <f>HYPERLINK("https://klasma.github.io/Logging_BRACKE/klagomålsmail/A 56104-2019.docx", "A 56104-2019")</f>
        <v/>
      </c>
      <c r="X27">
        <f>HYPERLINK("https://klasma.github.io/Logging_BRACKE/tillsyn/A 56104-2019.docx", "A 56104-2019")</f>
        <v/>
      </c>
      <c r="Y27">
        <f>HYPERLINK("https://klasma.github.io/Logging_BRACKE/tillsynsmail/A 56104-2019.docx", "A 56104-2019")</f>
        <v/>
      </c>
    </row>
    <row r="28" ht="15" customHeight="1">
      <c r="A28" t="inlineStr">
        <is>
          <t>A 12142-2020</t>
        </is>
      </c>
      <c r="B28" s="1" t="n">
        <v>43895</v>
      </c>
      <c r="C28" s="1" t="n">
        <v>45186</v>
      </c>
      <c r="D28" t="inlineStr">
        <is>
          <t>JÄMTLANDS LÄN</t>
        </is>
      </c>
      <c r="E28" t="inlineStr">
        <is>
          <t>BRÄCKE</t>
        </is>
      </c>
      <c r="G28" t="n">
        <v>3.2</v>
      </c>
      <c r="H28" t="n">
        <v>1</v>
      </c>
      <c r="I28" t="n">
        <v>1</v>
      </c>
      <c r="J28" t="n">
        <v>2</v>
      </c>
      <c r="K28" t="n">
        <v>2</v>
      </c>
      <c r="L28" t="n">
        <v>0</v>
      </c>
      <c r="M28" t="n">
        <v>0</v>
      </c>
      <c r="N28" t="n">
        <v>0</v>
      </c>
      <c r="O28" t="n">
        <v>4</v>
      </c>
      <c r="P28" t="n">
        <v>2</v>
      </c>
      <c r="Q28" t="n">
        <v>5</v>
      </c>
      <c r="R28" s="2" t="inlineStr">
        <is>
          <t>Fläckporing
Knärot
Dvärgbägarlav
Kortskaftad ärgspik
Dvärgtufs</t>
        </is>
      </c>
      <c r="S28">
        <f>HYPERLINK("https://klasma.github.io/Logging_BRACKE/artfynd/A 12142-2020.xlsx", "A 12142-2020")</f>
        <v/>
      </c>
      <c r="T28">
        <f>HYPERLINK("https://klasma.github.io/Logging_BRACKE/kartor/A 12142-2020.png", "A 12142-2020")</f>
        <v/>
      </c>
      <c r="U28">
        <f>HYPERLINK("https://klasma.github.io/Logging_BRACKE/knärot/A 12142-2020.png", "A 12142-2020")</f>
        <v/>
      </c>
      <c r="V28">
        <f>HYPERLINK("https://klasma.github.io/Logging_BRACKE/klagomål/A 12142-2020.docx", "A 12142-2020")</f>
        <v/>
      </c>
      <c r="W28">
        <f>HYPERLINK("https://klasma.github.io/Logging_BRACKE/klagomålsmail/A 12142-2020.docx", "A 12142-2020")</f>
        <v/>
      </c>
      <c r="X28">
        <f>HYPERLINK("https://klasma.github.io/Logging_BRACKE/tillsyn/A 12142-2020.docx", "A 12142-2020")</f>
        <v/>
      </c>
      <c r="Y28">
        <f>HYPERLINK("https://klasma.github.io/Logging_BRACKE/tillsynsmail/A 12142-2020.docx", "A 12142-2020")</f>
        <v/>
      </c>
    </row>
    <row r="29" ht="15" customHeight="1">
      <c r="A29" t="inlineStr">
        <is>
          <t>A 69079-2020</t>
        </is>
      </c>
      <c r="B29" s="1" t="n">
        <v>44188</v>
      </c>
      <c r="C29" s="1" t="n">
        <v>45186</v>
      </c>
      <c r="D29" t="inlineStr">
        <is>
          <t>JÄMTLANDS LÄN</t>
        </is>
      </c>
      <c r="E29" t="inlineStr">
        <is>
          <t>BRÄCKE</t>
        </is>
      </c>
      <c r="G29" t="n">
        <v>5.7</v>
      </c>
      <c r="H29" t="n">
        <v>0</v>
      </c>
      <c r="I29" t="n">
        <v>3</v>
      </c>
      <c r="J29" t="n">
        <v>0</v>
      </c>
      <c r="K29" t="n">
        <v>2</v>
      </c>
      <c r="L29" t="n">
        <v>0</v>
      </c>
      <c r="M29" t="n">
        <v>0</v>
      </c>
      <c r="N29" t="n">
        <v>0</v>
      </c>
      <c r="O29" t="n">
        <v>2</v>
      </c>
      <c r="P29" t="n">
        <v>2</v>
      </c>
      <c r="Q29" t="n">
        <v>5</v>
      </c>
      <c r="R29" s="2" t="inlineStr">
        <is>
          <t>Stor odörspindling
Streckvaxskivling
Barrfagerspindling
Diskvaxskivling
Svavelriska</t>
        </is>
      </c>
      <c r="S29">
        <f>HYPERLINK("https://klasma.github.io/Logging_BRACKE/artfynd/A 69079-2020.xlsx", "A 69079-2020")</f>
        <v/>
      </c>
      <c r="T29">
        <f>HYPERLINK("https://klasma.github.io/Logging_BRACKE/kartor/A 69079-2020.png", "A 69079-2020")</f>
        <v/>
      </c>
      <c r="V29">
        <f>HYPERLINK("https://klasma.github.io/Logging_BRACKE/klagomål/A 69079-2020.docx", "A 69079-2020")</f>
        <v/>
      </c>
      <c r="W29">
        <f>HYPERLINK("https://klasma.github.io/Logging_BRACKE/klagomålsmail/A 69079-2020.docx", "A 69079-2020")</f>
        <v/>
      </c>
      <c r="X29">
        <f>HYPERLINK("https://klasma.github.io/Logging_BRACKE/tillsyn/A 69079-2020.docx", "A 69079-2020")</f>
        <v/>
      </c>
      <c r="Y29">
        <f>HYPERLINK("https://klasma.github.io/Logging_BRACKE/tillsynsmail/A 69079-2020.docx", "A 69079-2020")</f>
        <v/>
      </c>
    </row>
    <row r="30" ht="15" customHeight="1">
      <c r="A30" t="inlineStr">
        <is>
          <t>A 41174-2022</t>
        </is>
      </c>
      <c r="B30" s="1" t="n">
        <v>44825</v>
      </c>
      <c r="C30" s="1" t="n">
        <v>45186</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45186</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45186</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45186</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45186</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45186</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45186</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45186</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45186</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45186</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45186</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45186</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45186</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45186</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45186</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45186</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45186</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45186</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45186</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45186</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45186</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45186</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45186</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45186</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45186</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45186</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45186</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45186</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45186</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45186</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45186</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45186</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45186</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45186</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45186</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45186</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45186</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45186</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45186</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45186</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45186</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45186</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45186</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45186</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45186</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45186</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45186</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45186</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45186</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45186</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45186</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45186</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45186</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45186</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45186</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45186</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45186</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45186</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45186</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45186</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45186</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45186</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45186</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45186</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45186</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45186</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45186</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45186</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45186</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45186</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45186</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45186</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45186</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45186</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45186</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45186</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45186</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45186</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45186</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45186</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45186</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45186</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45186</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45186</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45186</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45186</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45186</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45186</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45186</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45186</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45186</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45186</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45186</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45186</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45186</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45186</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45186</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45186</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45186</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45186</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45186</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45186</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45186</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45186</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45186</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45186</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45186</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45186</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45186</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45186</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45186</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45186</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45186</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45186</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45186</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45186</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45186</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45186</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45186</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45186</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45186</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45186</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45186</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45186</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45186</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45186</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45186</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45186</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45186</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45186</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45186</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45186</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45186</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45186</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45186</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45186</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45186</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45186</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45186</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45186</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45186</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45186</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45186</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45186</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45186</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45186</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45186</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45186</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45186</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45186</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45186</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45186</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45186</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45186</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45186</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45186</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45186</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45186</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45186</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45186</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45186</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45186</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45186</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45186</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45186</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45186</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45186</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45186</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45186</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45186</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45186</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45186</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45186</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45186</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45186</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45186</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45186</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45186</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45186</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45186</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45186</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45186</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45186</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45186</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45186</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45186</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45186</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45186</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45186</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45186</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45186</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45186</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45186</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45186</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45186</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45186</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45186</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45186</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45186</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45186</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45186</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45186</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45186</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45186</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45186</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45186</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45186</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45186</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45186</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45186</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45186</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45186</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45186</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45186</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45186</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45186</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45186</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45186</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45186</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45186</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45186</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45186</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45186</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45186</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45186</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45186</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45186</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45186</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45186</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45186</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45186</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45186</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45186</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45186</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45186</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45186</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45186</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45186</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45186</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45186</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45186</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45186</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45186</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45186</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45186</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45186</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45186</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45186</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45186</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45186</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45186</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45186</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45186</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45186</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45186</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45186</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45186</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45186</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45186</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45186</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45186</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45186</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45186</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45186</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45186</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45186</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45186</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45186</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45186</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45186</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45186</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45186</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45186</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45186</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45186</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45186</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45186</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45186</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45186</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45186</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45186</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45186</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45186</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45186</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45186</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45186</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45186</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45186</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45186</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45186</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45186</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45186</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45186</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45186</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45186</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45186</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45186</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45186</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45186</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45186</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45186</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45186</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45186</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45186</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45186</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45186</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45186</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45186</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45186</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45186</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45186</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45186</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45186</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45186</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45186</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45186</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45186</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45186</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45186</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45186</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45186</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45186</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45186</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45186</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45186</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45186</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45186</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45186</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45186</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45186</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45186</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45186</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45186</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45186</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45186</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45186</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45186</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45186</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45186</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45186</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45186</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45186</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45186</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45186</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45186</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45186</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45186</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45186</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45186</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45186</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45186</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45186</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45186</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45186</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45186</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45186</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45186</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45186</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45186</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45186</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45186</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45186</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45186</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45186</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45186</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45186</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45186</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45186</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45186</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45186</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45186</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45186</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45186</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45186</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45186</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45186</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45186</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45186</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45186</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45186</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45186</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45186</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45186</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45186</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45186</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45186</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45186</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45186</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45186</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45186</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45186</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45186</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45186</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45186</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45186</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45186</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45186</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45186</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45186</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45186</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45186</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45186</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45186</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45186</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45186</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45186</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45186</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45186</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45186</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45186</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45186</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45186</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45186</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45186</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45186</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45186</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45186</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45186</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45186</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45186</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45186</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45186</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45186</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45186</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45186</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45186</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45186</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45186</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45186</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45186</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45186</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45186</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45186</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45186</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45186</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45186</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45186</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45186</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45186</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45186</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45186</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45186</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45186</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45186</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45186</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45186</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45186</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45186</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45186</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45186</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45186</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45186</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45186</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45186</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45186</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45186</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45186</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45186</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45186</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45186</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45186</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45186</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45186</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45186</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45186</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45186</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45186</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45186</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45186</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45186</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45186</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45186</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45186</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45186</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45186</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45186</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45186</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45186</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45186</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45186</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45186</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45186</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45186</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45186</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45186</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45186</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45186</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45186</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45186</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45186</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45186</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45186</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45186</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45186</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45186</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45186</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45186</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45186</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45186</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45186</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45186</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45186</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45186</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45186</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45186</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45186</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45186</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45186</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45186</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45186</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45186</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45186</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45186</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45186</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45186</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45186</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45186</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45186</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45186</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45186</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45186</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45186</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45186</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45186</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45186</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45186</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45186</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45186</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45186</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45186</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45186</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45186</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45186</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45186</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45186</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45186</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45186</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45186</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45186</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45186</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45186</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45186</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45186</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45186</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45186</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45186</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45186</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45186</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45186</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45186</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45186</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45186</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45186</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45186</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45186</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45186</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45186</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45186</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45186</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45186</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45186</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45186</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45186</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45186</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45186</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45186</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45186</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45186</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45186</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45186</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45186</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45186</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45186</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45186</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45186</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45186</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45186</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45186</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45186</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45186</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45186</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45186</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45186</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45186</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45186</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45186</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45186</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45186</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45186</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45186</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45186</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45186</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45186</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45186</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45186</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45186</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45186</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45186</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45186</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45186</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45186</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45186</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45186</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45186</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45186</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45186</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45186</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45186</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45186</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45186</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45186</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45186</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45186</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45186</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45186</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45186</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45186</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45186</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45186</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45186</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45186</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45186</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45186</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45186</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45186</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45186</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45186</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45186</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45186</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45186</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45186</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45186</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45186</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45186</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45186</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45186</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45186</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45186</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45186</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45186</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45186</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45186</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45186</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45186</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45186</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45186</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45186</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45186</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45186</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45186</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45186</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45186</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45186</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45186</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45186</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45186</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45186</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45186</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45186</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45186</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45186</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45186</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45186</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45186</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45186</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45186</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45186</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45186</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45186</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45186</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45186</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45186</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45186</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45186</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45186</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45186</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45186</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45186</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45186</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45186</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45186</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45186</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45186</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45186</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45186</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45186</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45186</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45186</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45186</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45186</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45186</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45186</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45186</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45186</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45186</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45186</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45186</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45186</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45186</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45186</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45186</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45186</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45186</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45186</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45186</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45186</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45186</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45186</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45186</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45186</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45186</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45186</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45186</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45186</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45186</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45186</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45186</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45186</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45186</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45186</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45186</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45186</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45186</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45186</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45186</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45186</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45186</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45186</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45186</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45186</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45186</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45186</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45186</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45186</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45186</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45186</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45186</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45186</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45186</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45186</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45186</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45186</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45186</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45186</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45186</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45186</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45186</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45186</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45186</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45186</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45186</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45186</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45186</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45186</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45186</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45186</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45186</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45186</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45186</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45186</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45186</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45186</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45186</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45186</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45186</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45186</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45186</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45186</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45186</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45186</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45186</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45186</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45186</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45186</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45186</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45186</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45186</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45186</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45186</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45186</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45186</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45186</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45186</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45186</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45186</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45186</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45186</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45186</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45186</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45186</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45186</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45186</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45186</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45186</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45186</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45186</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45186</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45186</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45186</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45186</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45186</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45186</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45186</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45186</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45186</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45186</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45186</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45186</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45186</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45186</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45186</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45186</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45186</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45186</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45186</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45186</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45186</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45186</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45186</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45186</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45186</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45186</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45186</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45186</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45186</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45186</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45186</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45186</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45186</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45186</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45186</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45186</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45186</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45186</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45186</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45186</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45186</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45186</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45186</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45186</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45186</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45186</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45186</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45186</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45186</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45186</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45186</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45186</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45186</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45186</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45186</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45186</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45186</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45186</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2023-09-17T06:45:34Z</dcterms:created>
  <dcterms:modified xmlns:dcterms="http://purl.org/dc/terms/" xmlns:xsi="http://www.w3.org/2001/XMLSchema-instance" xsi:type="dcterms:W3CDTF">2023-09-17T06:45:35Z</dcterms:modified>
</cp:coreProperties>
</file>