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45227</v>
      </c>
      <c r="D2" t="inlineStr">
        <is>
          <t>DALARNAS LÄN</t>
        </is>
      </c>
      <c r="E2" t="inlineStr">
        <is>
          <t>LEKSAND</t>
        </is>
      </c>
      <c r="G2" t="n">
        <v>12.8</v>
      </c>
      <c r="H2" t="n">
        <v>23</v>
      </c>
      <c r="I2" t="n">
        <v>16</v>
      </c>
      <c r="J2" t="n">
        <v>20</v>
      </c>
      <c r="K2" t="n">
        <v>3</v>
      </c>
      <c r="L2" t="n">
        <v>0</v>
      </c>
      <c r="M2" t="n">
        <v>0</v>
      </c>
      <c r="N2" t="n">
        <v>0</v>
      </c>
      <c r="O2" t="n">
        <v>23</v>
      </c>
      <c r="P2" t="n">
        <v>3</v>
      </c>
      <c r="Q2" t="n">
        <v>51</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45227</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45227</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45227</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45227</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45227</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45227</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45227</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45227</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45227</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45227</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45227</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45227</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45227</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45227</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45227</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45227</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45227</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45227</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45227</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45227</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45227</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45227</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45227</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45227</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45227</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45227</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45227</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45227</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45227</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45227</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45227</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45227</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45227</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45227</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45227</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45227</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45227</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45227</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45227</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45227</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45227</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45227</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45227</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45227</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45227</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45227</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45227</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45227</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45227</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45227</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45227</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45227</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45227</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45227</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45227</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45227</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45227</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45227</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45227</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45227</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45227</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45227</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45227</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45227</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45227</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45227</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45227</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45227</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45227</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45227</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45227</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45227</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45227</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45227</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45227</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45227</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45227</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45227</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45227</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45227</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45227</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45227</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45227</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45227</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45227</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45227</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45227</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45227</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45227</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45227</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45227</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45227</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45227</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45227</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45227</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45227</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45227</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45227</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45227</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45227</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45227</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45227</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45227</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45227</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45227</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45227</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45227</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45227</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45227</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45227</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45227</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45227</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45227</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45227</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45227</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45227</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45227</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45227</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45227</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45227</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45227</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45227</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45227</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45227</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45227</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45227</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45227</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45227</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45227</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45227</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45227</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45227</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45227</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45227</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45227</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45227</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45227</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45227</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45227</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45227</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45227</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45227</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45227</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45227</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45227</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45227</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45227</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45227</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45227</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45227</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45227</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45227</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45227</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45227</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45227</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45227</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45227</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45227</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45227</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45227</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45227</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45227</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45227</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45227</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45227</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45227</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45227</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45227</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45227</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45227</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45227</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45227</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45227</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45227</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45227</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45227</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45227</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45227</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45227</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66895-2018</t>
        </is>
      </c>
      <c r="B182" s="1" t="n">
        <v>43431</v>
      </c>
      <c r="C182" s="1" t="n">
        <v>45227</v>
      </c>
      <c r="D182" t="inlineStr">
        <is>
          <t>DALARNAS LÄN</t>
        </is>
      </c>
      <c r="E182" t="inlineStr">
        <is>
          <t>BORLÄNGE</t>
        </is>
      </c>
      <c r="G182" t="n">
        <v>10.6</v>
      </c>
      <c r="H182" t="n">
        <v>2</v>
      </c>
      <c r="I182" t="n">
        <v>0</v>
      </c>
      <c r="J182" t="n">
        <v>1</v>
      </c>
      <c r="K182" t="n">
        <v>1</v>
      </c>
      <c r="L182" t="n">
        <v>0</v>
      </c>
      <c r="M182" t="n">
        <v>1</v>
      </c>
      <c r="N182" t="n">
        <v>0</v>
      </c>
      <c r="O182" t="n">
        <v>3</v>
      </c>
      <c r="P182" t="n">
        <v>2</v>
      </c>
      <c r="Q182" t="n">
        <v>3</v>
      </c>
      <c r="R182" s="2" t="inlineStr">
        <is>
          <t>Skogsalm
Knärot
Spillkråka</t>
        </is>
      </c>
      <c r="S182">
        <f>HYPERLINK("https://klasma.github.io/Logging_2081/artfynd/A 66895-2018 artfynd.xlsx", "A 66895-2018")</f>
        <v/>
      </c>
      <c r="T182">
        <f>HYPERLINK("https://klasma.github.io/Logging_2081/kartor/A 66895-2018 karta.png", "A 66895-2018")</f>
        <v/>
      </c>
      <c r="U182">
        <f>HYPERLINK("https://klasma.github.io/Logging_2081/knärot/A 66895-2018 karta knärot.png", "A 66895-2018")</f>
        <v/>
      </c>
      <c r="V182">
        <f>HYPERLINK("https://klasma.github.io/Logging_2081/klagomål/A 66895-2018 FSC-klagomål.docx", "A 66895-2018")</f>
        <v/>
      </c>
      <c r="W182">
        <f>HYPERLINK("https://klasma.github.io/Logging_2081/klagomålsmail/A 66895-2018 FSC-klagomål mail.docx", "A 66895-2018")</f>
        <v/>
      </c>
      <c r="X182">
        <f>HYPERLINK("https://klasma.github.io/Logging_2081/tillsyn/A 66895-2018 tillsynsbegäran.docx", "A 66895-2018")</f>
        <v/>
      </c>
      <c r="Y182">
        <f>HYPERLINK("https://klasma.github.io/Logging_2081/tillsynsmail/A 66895-2018 tillsynsbegäran mail.docx", "A 66895-2018")</f>
        <v/>
      </c>
    </row>
    <row r="183" ht="15" customHeight="1">
      <c r="A183" t="inlineStr">
        <is>
          <t>A 70912-2018</t>
        </is>
      </c>
      <c r="B183" s="1" t="n">
        <v>43452</v>
      </c>
      <c r="C183" s="1" t="n">
        <v>45227</v>
      </c>
      <c r="D183" t="inlineStr">
        <is>
          <t>DALARNAS LÄN</t>
        </is>
      </c>
      <c r="E183" t="inlineStr">
        <is>
          <t>LUDVIKA</t>
        </is>
      </c>
      <c r="F183" t="inlineStr">
        <is>
          <t>Bergvik skog väst AB</t>
        </is>
      </c>
      <c r="G183" t="n">
        <v>2.1</v>
      </c>
      <c r="H183" t="n">
        <v>0</v>
      </c>
      <c r="I183" t="n">
        <v>2</v>
      </c>
      <c r="J183" t="n">
        <v>1</v>
      </c>
      <c r="K183" t="n">
        <v>0</v>
      </c>
      <c r="L183" t="n">
        <v>0</v>
      </c>
      <c r="M183" t="n">
        <v>0</v>
      </c>
      <c r="N183" t="n">
        <v>0</v>
      </c>
      <c r="O183" t="n">
        <v>1</v>
      </c>
      <c r="P183" t="n">
        <v>0</v>
      </c>
      <c r="Q183" t="n">
        <v>3</v>
      </c>
      <c r="R183" s="2" t="inlineStr">
        <is>
          <t>Gultoppig fingersvamp
Korallblylav
Luddlav</t>
        </is>
      </c>
      <c r="S183">
        <f>HYPERLINK("https://klasma.github.io/Logging_2085/artfynd/A 70912-2018 artfynd.xlsx", "A 70912-2018")</f>
        <v/>
      </c>
      <c r="T183">
        <f>HYPERLINK("https://klasma.github.io/Logging_2085/kartor/A 70912-2018 karta.png", "A 70912-2018")</f>
        <v/>
      </c>
      <c r="V183">
        <f>HYPERLINK("https://klasma.github.io/Logging_2085/klagomål/A 70912-2018 FSC-klagomål.docx", "A 70912-2018")</f>
        <v/>
      </c>
      <c r="W183">
        <f>HYPERLINK("https://klasma.github.io/Logging_2085/klagomålsmail/A 70912-2018 FSC-klagomål mail.docx", "A 70912-2018")</f>
        <v/>
      </c>
      <c r="X183">
        <f>HYPERLINK("https://klasma.github.io/Logging_2085/tillsyn/A 70912-2018 tillsynsbegäran.docx", "A 70912-2018")</f>
        <v/>
      </c>
      <c r="Y183">
        <f>HYPERLINK("https://klasma.github.io/Logging_2085/tillsynsmail/A 70912-2018 tillsynsbegäran mail.docx", "A 70912-2018")</f>
        <v/>
      </c>
    </row>
    <row r="184" ht="15" customHeight="1">
      <c r="A184" t="inlineStr">
        <is>
          <t>A 9781-2019</t>
        </is>
      </c>
      <c r="B184" s="1" t="n">
        <v>43509</v>
      </c>
      <c r="C184" s="1" t="n">
        <v>45227</v>
      </c>
      <c r="D184" t="inlineStr">
        <is>
          <t>DALARNAS LÄN</t>
        </is>
      </c>
      <c r="E184" t="inlineStr">
        <is>
          <t>MALUNG-SÄLEN</t>
        </is>
      </c>
      <c r="G184" t="n">
        <v>6.4</v>
      </c>
      <c r="H184" t="n">
        <v>0</v>
      </c>
      <c r="I184" t="n">
        <v>1</v>
      </c>
      <c r="J184" t="n">
        <v>2</v>
      </c>
      <c r="K184" t="n">
        <v>0</v>
      </c>
      <c r="L184" t="n">
        <v>0</v>
      </c>
      <c r="M184" t="n">
        <v>0</v>
      </c>
      <c r="N184" t="n">
        <v>0</v>
      </c>
      <c r="O184" t="n">
        <v>2</v>
      </c>
      <c r="P184" t="n">
        <v>0</v>
      </c>
      <c r="Q184" t="n">
        <v>3</v>
      </c>
      <c r="R184" s="2" t="inlineStr">
        <is>
          <t>Garnlav
Lunglav
Dropptaggsvamp</t>
        </is>
      </c>
      <c r="S184">
        <f>HYPERLINK("https://klasma.github.io/Logging_2023/artfynd/A 9781-2019 artfynd.xlsx", "A 9781-2019")</f>
        <v/>
      </c>
      <c r="T184">
        <f>HYPERLINK("https://klasma.github.io/Logging_2023/kartor/A 9781-2019 karta.png", "A 9781-2019")</f>
        <v/>
      </c>
      <c r="V184">
        <f>HYPERLINK("https://klasma.github.io/Logging_2023/klagomål/A 9781-2019 FSC-klagomål.docx", "A 9781-2019")</f>
        <v/>
      </c>
      <c r="W184">
        <f>HYPERLINK("https://klasma.github.io/Logging_2023/klagomålsmail/A 9781-2019 FSC-klagomål mail.docx", "A 9781-2019")</f>
        <v/>
      </c>
      <c r="X184">
        <f>HYPERLINK("https://klasma.github.io/Logging_2023/tillsyn/A 9781-2019 tillsynsbegäran.docx", "A 9781-2019")</f>
        <v/>
      </c>
      <c r="Y184">
        <f>HYPERLINK("https://klasma.github.io/Logging_2023/tillsynsmail/A 9781-2019 tillsynsbegäran mail.docx", "A 9781-2019")</f>
        <v/>
      </c>
    </row>
    <row r="185" ht="15" customHeight="1">
      <c r="A185" t="inlineStr">
        <is>
          <t>A 10212-2019</t>
        </is>
      </c>
      <c r="B185" s="1" t="n">
        <v>43510</v>
      </c>
      <c r="C185" s="1" t="n">
        <v>45227</v>
      </c>
      <c r="D185" t="inlineStr">
        <is>
          <t>DALARNAS LÄN</t>
        </is>
      </c>
      <c r="E185" t="inlineStr">
        <is>
          <t>LUDVIKA</t>
        </is>
      </c>
      <c r="G185" t="n">
        <v>18.9</v>
      </c>
      <c r="H185" t="n">
        <v>1</v>
      </c>
      <c r="I185" t="n">
        <v>1</v>
      </c>
      <c r="J185" t="n">
        <v>1</v>
      </c>
      <c r="K185" t="n">
        <v>1</v>
      </c>
      <c r="L185" t="n">
        <v>0</v>
      </c>
      <c r="M185" t="n">
        <v>0</v>
      </c>
      <c r="N185" t="n">
        <v>0</v>
      </c>
      <c r="O185" t="n">
        <v>2</v>
      </c>
      <c r="P185" t="n">
        <v>1</v>
      </c>
      <c r="Q185" t="n">
        <v>3</v>
      </c>
      <c r="R185" s="2" t="inlineStr">
        <is>
          <t>Knärot
Dofttaggsvamp
Nästlav</t>
        </is>
      </c>
      <c r="S185">
        <f>HYPERLINK("https://klasma.github.io/Logging_2085/artfynd/A 10212-2019 artfynd.xlsx", "A 10212-2019")</f>
        <v/>
      </c>
      <c r="T185">
        <f>HYPERLINK("https://klasma.github.io/Logging_2085/kartor/A 10212-2019 karta.png", "A 10212-2019")</f>
        <v/>
      </c>
      <c r="U185">
        <f>HYPERLINK("https://klasma.github.io/Logging_2085/knärot/A 10212-2019 karta knärot.png", "A 10212-2019")</f>
        <v/>
      </c>
      <c r="V185">
        <f>HYPERLINK("https://klasma.github.io/Logging_2085/klagomål/A 10212-2019 FSC-klagomål.docx", "A 10212-2019")</f>
        <v/>
      </c>
      <c r="W185">
        <f>HYPERLINK("https://klasma.github.io/Logging_2085/klagomålsmail/A 10212-2019 FSC-klagomål mail.docx", "A 10212-2019")</f>
        <v/>
      </c>
      <c r="X185">
        <f>HYPERLINK("https://klasma.github.io/Logging_2085/tillsyn/A 10212-2019 tillsynsbegäran.docx", "A 10212-2019")</f>
        <v/>
      </c>
      <c r="Y185">
        <f>HYPERLINK("https://klasma.github.io/Logging_2085/tillsynsmail/A 10212-2019 tillsynsbegäran mail.docx", "A 10212-2019")</f>
        <v/>
      </c>
    </row>
    <row r="186" ht="15" customHeight="1">
      <c r="A186" t="inlineStr">
        <is>
          <t>A 16084-2019</t>
        </is>
      </c>
      <c r="B186" s="1" t="n">
        <v>43544</v>
      </c>
      <c r="C186" s="1" t="n">
        <v>45227</v>
      </c>
      <c r="D186" t="inlineStr">
        <is>
          <t>DALARNAS LÄN</t>
        </is>
      </c>
      <c r="E186" t="inlineStr">
        <is>
          <t>BORLÄNGE</t>
        </is>
      </c>
      <c r="G186" t="n">
        <v>12.7</v>
      </c>
      <c r="H186" t="n">
        <v>0</v>
      </c>
      <c r="I186" t="n">
        <v>0</v>
      </c>
      <c r="J186" t="n">
        <v>3</v>
      </c>
      <c r="K186" t="n">
        <v>0</v>
      </c>
      <c r="L186" t="n">
        <v>0</v>
      </c>
      <c r="M186" t="n">
        <v>0</v>
      </c>
      <c r="N186" t="n">
        <v>0</v>
      </c>
      <c r="O186" t="n">
        <v>3</v>
      </c>
      <c r="P186" t="n">
        <v>0</v>
      </c>
      <c r="Q186" t="n">
        <v>3</v>
      </c>
      <c r="R186" s="2" t="inlineStr">
        <is>
          <t>Garnlav
Grantaggsvamp
Granticka</t>
        </is>
      </c>
      <c r="S186">
        <f>HYPERLINK("https://klasma.github.io/Logging_2081/artfynd/A 16084-2019 artfynd.xlsx", "A 16084-2019")</f>
        <v/>
      </c>
      <c r="T186">
        <f>HYPERLINK("https://klasma.github.io/Logging_2081/kartor/A 16084-2019 karta.png", "A 16084-2019")</f>
        <v/>
      </c>
      <c r="V186">
        <f>HYPERLINK("https://klasma.github.io/Logging_2081/klagomål/A 16084-2019 FSC-klagomål.docx", "A 16084-2019")</f>
        <v/>
      </c>
      <c r="W186">
        <f>HYPERLINK("https://klasma.github.io/Logging_2081/klagomålsmail/A 16084-2019 FSC-klagomål mail.docx", "A 16084-2019")</f>
        <v/>
      </c>
      <c r="X186">
        <f>HYPERLINK("https://klasma.github.io/Logging_2081/tillsyn/A 16084-2019 tillsynsbegäran.docx", "A 16084-2019")</f>
        <v/>
      </c>
      <c r="Y186">
        <f>HYPERLINK("https://klasma.github.io/Logging_2081/tillsynsmail/A 16084-2019 tillsynsbegäran mail.docx", "A 16084-2019")</f>
        <v/>
      </c>
    </row>
    <row r="187" ht="15" customHeight="1">
      <c r="A187" t="inlineStr">
        <is>
          <t>A 23141-2019</t>
        </is>
      </c>
      <c r="B187" s="1" t="n">
        <v>43591</v>
      </c>
      <c r="C187" s="1" t="n">
        <v>45227</v>
      </c>
      <c r="D187" t="inlineStr">
        <is>
          <t>DALARNAS LÄN</t>
        </is>
      </c>
      <c r="E187" t="inlineStr">
        <is>
          <t>MALUNG-SÄLEN</t>
        </is>
      </c>
      <c r="G187" t="n">
        <v>2.1</v>
      </c>
      <c r="H187" t="n">
        <v>0</v>
      </c>
      <c r="I187" t="n">
        <v>1</v>
      </c>
      <c r="J187" t="n">
        <v>2</v>
      </c>
      <c r="K187" t="n">
        <v>0</v>
      </c>
      <c r="L187" t="n">
        <v>0</v>
      </c>
      <c r="M187" t="n">
        <v>0</v>
      </c>
      <c r="N187" t="n">
        <v>0</v>
      </c>
      <c r="O187" t="n">
        <v>2</v>
      </c>
      <c r="P187" t="n">
        <v>0</v>
      </c>
      <c r="Q187" t="n">
        <v>3</v>
      </c>
      <c r="R187" s="2" t="inlineStr">
        <is>
          <t>Garnlav
Violettgrå tagellav
Kattfotslav</t>
        </is>
      </c>
      <c r="S187">
        <f>HYPERLINK("https://klasma.github.io/Logging_2023/artfynd/A 23141-2019 artfynd.xlsx", "A 23141-2019")</f>
        <v/>
      </c>
      <c r="T187">
        <f>HYPERLINK("https://klasma.github.io/Logging_2023/kartor/A 23141-2019 karta.png", "A 23141-2019")</f>
        <v/>
      </c>
      <c r="V187">
        <f>HYPERLINK("https://klasma.github.io/Logging_2023/klagomål/A 23141-2019 FSC-klagomål.docx", "A 23141-2019")</f>
        <v/>
      </c>
      <c r="W187">
        <f>HYPERLINK("https://klasma.github.io/Logging_2023/klagomålsmail/A 23141-2019 FSC-klagomål mail.docx", "A 23141-2019")</f>
        <v/>
      </c>
      <c r="X187">
        <f>HYPERLINK("https://klasma.github.io/Logging_2023/tillsyn/A 23141-2019 tillsynsbegäran.docx", "A 23141-2019")</f>
        <v/>
      </c>
      <c r="Y187">
        <f>HYPERLINK("https://klasma.github.io/Logging_2023/tillsynsmail/A 23141-2019 tillsynsbegäran mail.docx", "A 23141-2019")</f>
        <v/>
      </c>
    </row>
    <row r="188" ht="15" customHeight="1">
      <c r="A188" t="inlineStr">
        <is>
          <t>A 26353-2019</t>
        </is>
      </c>
      <c r="B188" s="1" t="n">
        <v>43612</v>
      </c>
      <c r="C188" s="1" t="n">
        <v>45227</v>
      </c>
      <c r="D188" t="inlineStr">
        <is>
          <t>DALARNAS LÄN</t>
        </is>
      </c>
      <c r="E188" t="inlineStr">
        <is>
          <t>FALUN</t>
        </is>
      </c>
      <c r="G188" t="n">
        <v>5.9</v>
      </c>
      <c r="H188" t="n">
        <v>1</v>
      </c>
      <c r="I188" t="n">
        <v>0</v>
      </c>
      <c r="J188" t="n">
        <v>2</v>
      </c>
      <c r="K188" t="n">
        <v>1</v>
      </c>
      <c r="L188" t="n">
        <v>0</v>
      </c>
      <c r="M188" t="n">
        <v>0</v>
      </c>
      <c r="N188" t="n">
        <v>0</v>
      </c>
      <c r="O188" t="n">
        <v>3</v>
      </c>
      <c r="P188" t="n">
        <v>1</v>
      </c>
      <c r="Q188" t="n">
        <v>3</v>
      </c>
      <c r="R188" s="2" t="inlineStr">
        <is>
          <t>Knärot
Garnlav
Kortskaftad ärgspik</t>
        </is>
      </c>
      <c r="S188">
        <f>HYPERLINK("https://klasma.github.io/Logging_2080/artfynd/A 26353-2019 artfynd.xlsx", "A 26353-2019")</f>
        <v/>
      </c>
      <c r="T188">
        <f>HYPERLINK("https://klasma.github.io/Logging_2080/kartor/A 26353-2019 karta.png", "A 26353-2019")</f>
        <v/>
      </c>
      <c r="U188">
        <f>HYPERLINK("https://klasma.github.io/Logging_2080/knärot/A 26353-2019 karta knärot.png", "A 26353-2019")</f>
        <v/>
      </c>
      <c r="V188">
        <f>HYPERLINK("https://klasma.github.io/Logging_2080/klagomål/A 26353-2019 FSC-klagomål.docx", "A 26353-2019")</f>
        <v/>
      </c>
      <c r="W188">
        <f>HYPERLINK("https://klasma.github.io/Logging_2080/klagomålsmail/A 26353-2019 FSC-klagomål mail.docx", "A 26353-2019")</f>
        <v/>
      </c>
      <c r="X188">
        <f>HYPERLINK("https://klasma.github.io/Logging_2080/tillsyn/A 26353-2019 tillsynsbegäran.docx", "A 26353-2019")</f>
        <v/>
      </c>
      <c r="Y188">
        <f>HYPERLINK("https://klasma.github.io/Logging_2080/tillsynsmail/A 26353-2019 tillsynsbegäran mail.docx", "A 26353-2019")</f>
        <v/>
      </c>
    </row>
    <row r="189" ht="15" customHeight="1">
      <c r="A189" t="inlineStr">
        <is>
          <t>A 29322-2019</t>
        </is>
      </c>
      <c r="B189" s="1" t="n">
        <v>43634</v>
      </c>
      <c r="C189" s="1" t="n">
        <v>45227</v>
      </c>
      <c r="D189" t="inlineStr">
        <is>
          <t>DALARNAS LÄN</t>
        </is>
      </c>
      <c r="E189" t="inlineStr">
        <is>
          <t>RÄTTVIK</t>
        </is>
      </c>
      <c r="G189" t="n">
        <v>11.3</v>
      </c>
      <c r="H189" t="n">
        <v>0</v>
      </c>
      <c r="I189" t="n">
        <v>1</v>
      </c>
      <c r="J189" t="n">
        <v>2</v>
      </c>
      <c r="K189" t="n">
        <v>0</v>
      </c>
      <c r="L189" t="n">
        <v>0</v>
      </c>
      <c r="M189" t="n">
        <v>0</v>
      </c>
      <c r="N189" t="n">
        <v>0</v>
      </c>
      <c r="O189" t="n">
        <v>2</v>
      </c>
      <c r="P189" t="n">
        <v>0</v>
      </c>
      <c r="Q189" t="n">
        <v>3</v>
      </c>
      <c r="R189" s="2" t="inlineStr">
        <is>
          <t>Kolflarnlav
Vedskivlav
Bronshjon</t>
        </is>
      </c>
      <c r="S189">
        <f>HYPERLINK("https://klasma.github.io/Logging_2031/artfynd/A 29322-2019 artfynd.xlsx", "A 29322-2019")</f>
        <v/>
      </c>
      <c r="T189">
        <f>HYPERLINK("https://klasma.github.io/Logging_2031/kartor/A 29322-2019 karta.png", "A 29322-2019")</f>
        <v/>
      </c>
      <c r="V189">
        <f>HYPERLINK("https://klasma.github.io/Logging_2031/klagomål/A 29322-2019 FSC-klagomål.docx", "A 29322-2019")</f>
        <v/>
      </c>
      <c r="W189">
        <f>HYPERLINK("https://klasma.github.io/Logging_2031/klagomålsmail/A 29322-2019 FSC-klagomål mail.docx", "A 29322-2019")</f>
        <v/>
      </c>
      <c r="X189">
        <f>HYPERLINK("https://klasma.github.io/Logging_2031/tillsyn/A 29322-2019 tillsynsbegäran.docx", "A 29322-2019")</f>
        <v/>
      </c>
      <c r="Y189">
        <f>HYPERLINK("https://klasma.github.io/Logging_2031/tillsynsmail/A 29322-2019 tillsynsbegäran mail.docx", "A 29322-2019")</f>
        <v/>
      </c>
    </row>
    <row r="190" ht="15" customHeight="1">
      <c r="A190" t="inlineStr">
        <is>
          <t>A 35415-2019</t>
        </is>
      </c>
      <c r="B190" s="1" t="n">
        <v>43663</v>
      </c>
      <c r="C190" s="1" t="n">
        <v>45227</v>
      </c>
      <c r="D190" t="inlineStr">
        <is>
          <t>DALARNAS LÄN</t>
        </is>
      </c>
      <c r="E190" t="inlineStr">
        <is>
          <t>RÄTTVIK</t>
        </is>
      </c>
      <c r="F190" t="inlineStr">
        <is>
          <t>Sveaskog</t>
        </is>
      </c>
      <c r="G190" t="n">
        <v>1.4</v>
      </c>
      <c r="H190" t="n">
        <v>0</v>
      </c>
      <c r="I190" t="n">
        <v>1</v>
      </c>
      <c r="J190" t="n">
        <v>2</v>
      </c>
      <c r="K190" t="n">
        <v>0</v>
      </c>
      <c r="L190" t="n">
        <v>0</v>
      </c>
      <c r="M190" t="n">
        <v>0</v>
      </c>
      <c r="N190" t="n">
        <v>0</v>
      </c>
      <c r="O190" t="n">
        <v>2</v>
      </c>
      <c r="P190" t="n">
        <v>0</v>
      </c>
      <c r="Q190" t="n">
        <v>3</v>
      </c>
      <c r="R190" s="2" t="inlineStr">
        <is>
          <t>Motaggsvamp
Skrovlig taggsvamp
Skarp dropptaggsvamp</t>
        </is>
      </c>
      <c r="S190">
        <f>HYPERLINK("https://klasma.github.io/Logging_2031/artfynd/A 35415-2019 artfynd.xlsx", "A 35415-2019")</f>
        <v/>
      </c>
      <c r="T190">
        <f>HYPERLINK("https://klasma.github.io/Logging_2031/kartor/A 35415-2019 karta.png", "A 35415-2019")</f>
        <v/>
      </c>
      <c r="U190">
        <f>HYPERLINK("https://klasma.github.io/Logging_2031/knärot/A 35415-2019 karta knärot.png", "A 35415-2019")</f>
        <v/>
      </c>
      <c r="V190">
        <f>HYPERLINK("https://klasma.github.io/Logging_2031/klagomål/A 35415-2019 FSC-klagomål.docx", "A 35415-2019")</f>
        <v/>
      </c>
      <c r="W190">
        <f>HYPERLINK("https://klasma.github.io/Logging_2031/klagomålsmail/A 35415-2019 FSC-klagomål mail.docx", "A 35415-2019")</f>
        <v/>
      </c>
      <c r="X190">
        <f>HYPERLINK("https://klasma.github.io/Logging_2031/tillsyn/A 35415-2019 tillsynsbegäran.docx", "A 35415-2019")</f>
        <v/>
      </c>
      <c r="Y190">
        <f>HYPERLINK("https://klasma.github.io/Logging_2031/tillsynsmail/A 35415-2019 tillsynsbegäran mail.docx", "A 35415-2019")</f>
        <v/>
      </c>
    </row>
    <row r="191" ht="15" customHeight="1">
      <c r="A191" t="inlineStr">
        <is>
          <t>A 42208-2019</t>
        </is>
      </c>
      <c r="B191" s="1" t="n">
        <v>43703</v>
      </c>
      <c r="C191" s="1" t="n">
        <v>45227</v>
      </c>
      <c r="D191" t="inlineStr">
        <is>
          <t>DALARNAS LÄN</t>
        </is>
      </c>
      <c r="E191" t="inlineStr">
        <is>
          <t>ÄLVDALEN</t>
        </is>
      </c>
      <c r="G191" t="n">
        <v>21.5</v>
      </c>
      <c r="H191" t="n">
        <v>0</v>
      </c>
      <c r="I191" t="n">
        <v>0</v>
      </c>
      <c r="J191" t="n">
        <v>3</v>
      </c>
      <c r="K191" t="n">
        <v>0</v>
      </c>
      <c r="L191" t="n">
        <v>0</v>
      </c>
      <c r="M191" t="n">
        <v>0</v>
      </c>
      <c r="N191" t="n">
        <v>0</v>
      </c>
      <c r="O191" t="n">
        <v>3</v>
      </c>
      <c r="P191" t="n">
        <v>0</v>
      </c>
      <c r="Q191" t="n">
        <v>3</v>
      </c>
      <c r="R191" s="2" t="inlineStr">
        <is>
          <t>Blanksvart spiklav
Dvärgbägarlav
Vitplätt</t>
        </is>
      </c>
      <c r="S191">
        <f>HYPERLINK("https://klasma.github.io/Logging_2039/artfynd/A 42208-2019 artfynd.xlsx", "A 42208-2019")</f>
        <v/>
      </c>
      <c r="T191">
        <f>HYPERLINK("https://klasma.github.io/Logging_2039/kartor/A 42208-2019 karta.png", "A 42208-2019")</f>
        <v/>
      </c>
      <c r="V191">
        <f>HYPERLINK("https://klasma.github.io/Logging_2039/klagomål/A 42208-2019 FSC-klagomål.docx", "A 42208-2019")</f>
        <v/>
      </c>
      <c r="W191">
        <f>HYPERLINK("https://klasma.github.io/Logging_2039/klagomålsmail/A 42208-2019 FSC-klagomål mail.docx", "A 42208-2019")</f>
        <v/>
      </c>
      <c r="X191">
        <f>HYPERLINK("https://klasma.github.io/Logging_2039/tillsyn/A 42208-2019 tillsynsbegäran.docx", "A 42208-2019")</f>
        <v/>
      </c>
      <c r="Y191">
        <f>HYPERLINK("https://klasma.github.io/Logging_2039/tillsynsmail/A 42208-2019 tillsynsbegäran mail.docx", "A 42208-2019")</f>
        <v/>
      </c>
    </row>
    <row r="192" ht="15" customHeight="1">
      <c r="A192" t="inlineStr">
        <is>
          <t>A 66569-2019</t>
        </is>
      </c>
      <c r="B192" s="1" t="n">
        <v>43781</v>
      </c>
      <c r="C192" s="1" t="n">
        <v>45227</v>
      </c>
      <c r="D192" t="inlineStr">
        <is>
          <t>DALARNAS LÄN</t>
        </is>
      </c>
      <c r="E192" t="inlineStr">
        <is>
          <t>BORLÄNGE</t>
        </is>
      </c>
      <c r="G192" t="n">
        <v>1</v>
      </c>
      <c r="H192" t="n">
        <v>0</v>
      </c>
      <c r="I192" t="n">
        <v>2</v>
      </c>
      <c r="J192" t="n">
        <v>0</v>
      </c>
      <c r="K192" t="n">
        <v>1</v>
      </c>
      <c r="L192" t="n">
        <v>0</v>
      </c>
      <c r="M192" t="n">
        <v>0</v>
      </c>
      <c r="N192" t="n">
        <v>0</v>
      </c>
      <c r="O192" t="n">
        <v>1</v>
      </c>
      <c r="P192" t="n">
        <v>1</v>
      </c>
      <c r="Q192" t="n">
        <v>3</v>
      </c>
      <c r="R192" s="2" t="inlineStr">
        <is>
          <t>Kopparspindling
Strimspindling
Svavelriska</t>
        </is>
      </c>
      <c r="S192">
        <f>HYPERLINK("https://klasma.github.io/Logging_2081/artfynd/A 66569-2019 artfynd.xlsx", "A 66569-2019")</f>
        <v/>
      </c>
      <c r="T192">
        <f>HYPERLINK("https://klasma.github.io/Logging_2081/kartor/A 66569-2019 karta.png", "A 66569-2019")</f>
        <v/>
      </c>
      <c r="V192">
        <f>HYPERLINK("https://klasma.github.io/Logging_2081/klagomål/A 66569-2019 FSC-klagomål.docx", "A 66569-2019")</f>
        <v/>
      </c>
      <c r="W192">
        <f>HYPERLINK("https://klasma.github.io/Logging_2081/klagomålsmail/A 66569-2019 FSC-klagomål mail.docx", "A 66569-2019")</f>
        <v/>
      </c>
      <c r="X192">
        <f>HYPERLINK("https://klasma.github.io/Logging_2081/tillsyn/A 66569-2019 tillsynsbegäran.docx", "A 66569-2019")</f>
        <v/>
      </c>
      <c r="Y192">
        <f>HYPERLINK("https://klasma.github.io/Logging_2081/tillsynsmail/A 66569-2019 tillsynsbegäran mail.docx", "A 66569-2019")</f>
        <v/>
      </c>
    </row>
    <row r="193" ht="15" customHeight="1">
      <c r="A193" t="inlineStr">
        <is>
          <t>A 4969-2020</t>
        </is>
      </c>
      <c r="B193" s="1" t="n">
        <v>43859</v>
      </c>
      <c r="C193" s="1" t="n">
        <v>45227</v>
      </c>
      <c r="D193" t="inlineStr">
        <is>
          <t>DALARNAS LÄN</t>
        </is>
      </c>
      <c r="E193" t="inlineStr">
        <is>
          <t>MALUNG-SÄLEN</t>
        </is>
      </c>
      <c r="G193" t="n">
        <v>2.9</v>
      </c>
      <c r="H193" t="n">
        <v>0</v>
      </c>
      <c r="I193" t="n">
        <v>0</v>
      </c>
      <c r="J193" t="n">
        <v>3</v>
      </c>
      <c r="K193" t="n">
        <v>0</v>
      </c>
      <c r="L193" t="n">
        <v>0</v>
      </c>
      <c r="M193" t="n">
        <v>0</v>
      </c>
      <c r="N193" t="n">
        <v>0</v>
      </c>
      <c r="O193" t="n">
        <v>3</v>
      </c>
      <c r="P193" t="n">
        <v>0</v>
      </c>
      <c r="Q193" t="n">
        <v>3</v>
      </c>
      <c r="R193" s="2" t="inlineStr">
        <is>
          <t>Gammelgransskål
Garnlav
Violettgrå tagellav</t>
        </is>
      </c>
      <c r="S193">
        <f>HYPERLINK("https://klasma.github.io/Logging_2023/artfynd/A 4969-2020 artfynd.xlsx", "A 4969-2020")</f>
        <v/>
      </c>
      <c r="T193">
        <f>HYPERLINK("https://klasma.github.io/Logging_2023/kartor/A 4969-2020 karta.png", "A 4969-2020")</f>
        <v/>
      </c>
      <c r="V193">
        <f>HYPERLINK("https://klasma.github.io/Logging_2023/klagomål/A 4969-2020 FSC-klagomål.docx", "A 4969-2020")</f>
        <v/>
      </c>
      <c r="W193">
        <f>HYPERLINK("https://klasma.github.io/Logging_2023/klagomålsmail/A 4969-2020 FSC-klagomål mail.docx", "A 4969-2020")</f>
        <v/>
      </c>
      <c r="X193">
        <f>HYPERLINK("https://klasma.github.io/Logging_2023/tillsyn/A 4969-2020 tillsynsbegäran.docx", "A 4969-2020")</f>
        <v/>
      </c>
      <c r="Y193">
        <f>HYPERLINK("https://klasma.github.io/Logging_2023/tillsynsmail/A 4969-2020 tillsynsbegäran mail.docx", "A 4969-2020")</f>
        <v/>
      </c>
    </row>
    <row r="194" ht="15" customHeight="1">
      <c r="A194" t="inlineStr">
        <is>
          <t>A 18380-2020</t>
        </is>
      </c>
      <c r="B194" s="1" t="n">
        <v>43928</v>
      </c>
      <c r="C194" s="1" t="n">
        <v>45227</v>
      </c>
      <c r="D194" t="inlineStr">
        <is>
          <t>DALARNAS LÄN</t>
        </is>
      </c>
      <c r="E194" t="inlineStr">
        <is>
          <t>MORA</t>
        </is>
      </c>
      <c r="G194" t="n">
        <v>5.8</v>
      </c>
      <c r="H194" t="n">
        <v>1</v>
      </c>
      <c r="I194" t="n">
        <v>0</v>
      </c>
      <c r="J194" t="n">
        <v>3</v>
      </c>
      <c r="K194" t="n">
        <v>0</v>
      </c>
      <c r="L194" t="n">
        <v>0</v>
      </c>
      <c r="M194" t="n">
        <v>0</v>
      </c>
      <c r="N194" t="n">
        <v>0</v>
      </c>
      <c r="O194" t="n">
        <v>3</v>
      </c>
      <c r="P194" t="n">
        <v>0</v>
      </c>
      <c r="Q194" t="n">
        <v>3</v>
      </c>
      <c r="R194" s="2" t="inlineStr">
        <is>
          <t>Garnlav
Kolflarnlav
Tretåig hackspett</t>
        </is>
      </c>
      <c r="S194">
        <f>HYPERLINK("https://klasma.github.io/Logging_2062/artfynd/A 18380-2020 artfynd.xlsx", "A 18380-2020")</f>
        <v/>
      </c>
      <c r="T194">
        <f>HYPERLINK("https://klasma.github.io/Logging_2062/kartor/A 18380-2020 karta.png", "A 18380-2020")</f>
        <v/>
      </c>
      <c r="V194">
        <f>HYPERLINK("https://klasma.github.io/Logging_2062/klagomål/A 18380-2020 FSC-klagomål.docx", "A 18380-2020")</f>
        <v/>
      </c>
      <c r="W194">
        <f>HYPERLINK("https://klasma.github.io/Logging_2062/klagomålsmail/A 18380-2020 FSC-klagomål mail.docx", "A 18380-2020")</f>
        <v/>
      </c>
      <c r="X194">
        <f>HYPERLINK("https://klasma.github.io/Logging_2062/tillsyn/A 18380-2020 tillsynsbegäran.docx", "A 18380-2020")</f>
        <v/>
      </c>
      <c r="Y194">
        <f>HYPERLINK("https://klasma.github.io/Logging_2062/tillsynsmail/A 18380-2020 tillsynsbegäran mail.docx", "A 18380-2020")</f>
        <v/>
      </c>
    </row>
    <row r="195" ht="15" customHeight="1">
      <c r="A195" t="inlineStr">
        <is>
          <t>A 29285-2020</t>
        </is>
      </c>
      <c r="B195" s="1" t="n">
        <v>44000</v>
      </c>
      <c r="C195" s="1" t="n">
        <v>45227</v>
      </c>
      <c r="D195" t="inlineStr">
        <is>
          <t>DALARNAS LÄN</t>
        </is>
      </c>
      <c r="E195" t="inlineStr">
        <is>
          <t>LUDVIKA</t>
        </is>
      </c>
      <c r="G195" t="n">
        <v>2.5</v>
      </c>
      <c r="H195" t="n">
        <v>0</v>
      </c>
      <c r="I195" t="n">
        <v>1</v>
      </c>
      <c r="J195" t="n">
        <v>2</v>
      </c>
      <c r="K195" t="n">
        <v>0</v>
      </c>
      <c r="L195" t="n">
        <v>0</v>
      </c>
      <c r="M195" t="n">
        <v>0</v>
      </c>
      <c r="N195" t="n">
        <v>0</v>
      </c>
      <c r="O195" t="n">
        <v>2</v>
      </c>
      <c r="P195" t="n">
        <v>0</v>
      </c>
      <c r="Q195" t="n">
        <v>3</v>
      </c>
      <c r="R195" s="2" t="inlineStr">
        <is>
          <t>Violettgrå tagellav
Vitgrynig nållav
Nästlav</t>
        </is>
      </c>
      <c r="S195">
        <f>HYPERLINK("https://klasma.github.io/Logging_2085/artfynd/A 29285-2020 artfynd.xlsx", "A 29285-2020")</f>
        <v/>
      </c>
      <c r="T195">
        <f>HYPERLINK("https://klasma.github.io/Logging_2085/kartor/A 29285-2020 karta.png", "A 29285-2020")</f>
        <v/>
      </c>
      <c r="V195">
        <f>HYPERLINK("https://klasma.github.io/Logging_2085/klagomål/A 29285-2020 FSC-klagomål.docx", "A 29285-2020")</f>
        <v/>
      </c>
      <c r="W195">
        <f>HYPERLINK("https://klasma.github.io/Logging_2085/klagomålsmail/A 29285-2020 FSC-klagomål mail.docx", "A 29285-2020")</f>
        <v/>
      </c>
      <c r="X195">
        <f>HYPERLINK("https://klasma.github.io/Logging_2085/tillsyn/A 29285-2020 tillsynsbegäran.docx", "A 29285-2020")</f>
        <v/>
      </c>
      <c r="Y195">
        <f>HYPERLINK("https://klasma.github.io/Logging_2085/tillsynsmail/A 29285-2020 tillsynsbegäran mail.docx", "A 29285-2020")</f>
        <v/>
      </c>
    </row>
    <row r="196" ht="15" customHeight="1">
      <c r="A196" t="inlineStr">
        <is>
          <t>A 40241-2020</t>
        </is>
      </c>
      <c r="B196" s="1" t="n">
        <v>44068</v>
      </c>
      <c r="C196" s="1" t="n">
        <v>45227</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45227</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45227</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45227</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45227</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45227</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45227</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45227</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45227</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45227</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45227</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45227</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45227</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45227</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45227</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45227</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45227</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45227</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45227</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45227</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45227</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45227</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45227</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45227</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45227</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45227</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45227</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45227</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45227</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45227</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45227</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45227</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45227</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45227</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45227</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45227</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45227</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45227</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45227</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45227</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45227</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45227</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45227</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45227</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45227</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45227</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45227</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45227</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45227</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45227</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45227</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45227</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45227</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45227</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45227</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45227</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45227</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45227</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45227</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45227</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45227</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45227</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45227</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45227</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45227</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45227</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45227</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45227</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45227</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45227</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45227</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45227</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45227</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45227</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45227</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30615-2021</t>
        </is>
      </c>
      <c r="B271" s="1" t="n">
        <v>44365</v>
      </c>
      <c r="C271" s="1" t="n">
        <v>45227</v>
      </c>
      <c r="D271" t="inlineStr">
        <is>
          <t>DALARNAS LÄN</t>
        </is>
      </c>
      <c r="E271" t="inlineStr">
        <is>
          <t>ÄLVDALEN</t>
        </is>
      </c>
      <c r="F271" t="inlineStr">
        <is>
          <t>Sveaskog</t>
        </is>
      </c>
      <c r="G271" t="n">
        <v>22.8</v>
      </c>
      <c r="H271" t="n">
        <v>0</v>
      </c>
      <c r="I271" t="n">
        <v>1</v>
      </c>
      <c r="J271" t="n">
        <v>0</v>
      </c>
      <c r="K271" t="n">
        <v>1</v>
      </c>
      <c r="L271" t="n">
        <v>0</v>
      </c>
      <c r="M271" t="n">
        <v>0</v>
      </c>
      <c r="N271" t="n">
        <v>0</v>
      </c>
      <c r="O271" t="n">
        <v>1</v>
      </c>
      <c r="P271" t="n">
        <v>1</v>
      </c>
      <c r="Q271" t="n">
        <v>2</v>
      </c>
      <c r="R271" s="2" t="inlineStr">
        <is>
          <t>Smalfotad taggsvamp
Dropptaggsvamp</t>
        </is>
      </c>
      <c r="S271">
        <f>HYPERLINK("https://klasma.github.io/Logging_2039/artfynd/A 30615-2021 artfynd.xlsx", "A 30615-2021")</f>
        <v/>
      </c>
      <c r="T271">
        <f>HYPERLINK("https://klasma.github.io/Logging_2039/kartor/A 30615-2021 karta.png", "A 30615-2021")</f>
        <v/>
      </c>
      <c r="V271">
        <f>HYPERLINK("https://klasma.github.io/Logging_2039/klagomål/A 30615-2021 FSC-klagomål.docx", "A 30615-2021")</f>
        <v/>
      </c>
      <c r="W271">
        <f>HYPERLINK("https://klasma.github.io/Logging_2039/klagomålsmail/A 30615-2021 FSC-klagomål mail.docx", "A 30615-2021")</f>
        <v/>
      </c>
      <c r="X271">
        <f>HYPERLINK("https://klasma.github.io/Logging_2039/tillsyn/A 30615-2021 tillsynsbegäran.docx", "A 30615-2021")</f>
        <v/>
      </c>
      <c r="Y271">
        <f>HYPERLINK("https://klasma.github.io/Logging_2039/tillsynsmail/A 30615-2021 tillsynsbegäran mail.docx", "A 30615-2021")</f>
        <v/>
      </c>
    </row>
    <row r="272" ht="15" customHeight="1">
      <c r="A272" t="inlineStr">
        <is>
          <t>A 34361-2021</t>
        </is>
      </c>
      <c r="B272" s="1" t="n">
        <v>44379</v>
      </c>
      <c r="C272" s="1" t="n">
        <v>45227</v>
      </c>
      <c r="D272" t="inlineStr">
        <is>
          <t>DALARNAS LÄN</t>
        </is>
      </c>
      <c r="E272" t="inlineStr">
        <is>
          <t>HEDEMORA</t>
        </is>
      </c>
      <c r="F272" t="inlineStr">
        <is>
          <t>Sveaskog</t>
        </is>
      </c>
      <c r="G272" t="n">
        <v>1</v>
      </c>
      <c r="H272" t="n">
        <v>1</v>
      </c>
      <c r="I272" t="n">
        <v>0</v>
      </c>
      <c r="J272" t="n">
        <v>1</v>
      </c>
      <c r="K272" t="n">
        <v>1</v>
      </c>
      <c r="L272" t="n">
        <v>0</v>
      </c>
      <c r="M272" t="n">
        <v>0</v>
      </c>
      <c r="N272" t="n">
        <v>0</v>
      </c>
      <c r="O272" t="n">
        <v>2</v>
      </c>
      <c r="P272" t="n">
        <v>1</v>
      </c>
      <c r="Q272" t="n">
        <v>2</v>
      </c>
      <c r="R272" s="2" t="inlineStr">
        <is>
          <t>Knärot
Dofttaggsvamp</t>
        </is>
      </c>
      <c r="S272">
        <f>HYPERLINK("https://klasma.github.io/Logging_2083/artfynd/A 34361-2021 artfynd.xlsx", "A 34361-2021")</f>
        <v/>
      </c>
      <c r="T272">
        <f>HYPERLINK("https://klasma.github.io/Logging_2083/kartor/A 34361-2021 karta.png", "A 34361-2021")</f>
        <v/>
      </c>
      <c r="U272">
        <f>HYPERLINK("https://klasma.github.io/Logging_2083/knärot/A 34361-2021 karta knärot.png", "A 34361-2021")</f>
        <v/>
      </c>
      <c r="V272">
        <f>HYPERLINK("https://klasma.github.io/Logging_2083/klagomål/A 34361-2021 FSC-klagomål.docx", "A 34361-2021")</f>
        <v/>
      </c>
      <c r="W272">
        <f>HYPERLINK("https://klasma.github.io/Logging_2083/klagomålsmail/A 34361-2021 FSC-klagomål mail.docx", "A 34361-2021")</f>
        <v/>
      </c>
      <c r="X272">
        <f>HYPERLINK("https://klasma.github.io/Logging_2083/tillsyn/A 34361-2021 tillsynsbegäran.docx", "A 34361-2021")</f>
        <v/>
      </c>
      <c r="Y272">
        <f>HYPERLINK("https://klasma.github.io/Logging_2083/tillsynsmail/A 34361-2021 tillsynsbegäran mail.docx", "A 34361-2021")</f>
        <v/>
      </c>
    </row>
    <row r="273" ht="15" customHeight="1">
      <c r="A273" t="inlineStr">
        <is>
          <t>A 40537-2021</t>
        </is>
      </c>
      <c r="B273" s="1" t="n">
        <v>44420</v>
      </c>
      <c r="C273" s="1" t="n">
        <v>45227</v>
      </c>
      <c r="D273" t="inlineStr">
        <is>
          <t>DALARNAS LÄN</t>
        </is>
      </c>
      <c r="E273" t="inlineStr">
        <is>
          <t>SMEDJEBACKEN</t>
        </is>
      </c>
      <c r="F273" t="inlineStr">
        <is>
          <t>Övriga Aktiebolag</t>
        </is>
      </c>
      <c r="G273" t="n">
        <v>10</v>
      </c>
      <c r="H273" t="n">
        <v>2</v>
      </c>
      <c r="I273" t="n">
        <v>0</v>
      </c>
      <c r="J273" t="n">
        <v>1</v>
      </c>
      <c r="K273" t="n">
        <v>0</v>
      </c>
      <c r="L273" t="n">
        <v>0</v>
      </c>
      <c r="M273" t="n">
        <v>0</v>
      </c>
      <c r="N273" t="n">
        <v>0</v>
      </c>
      <c r="O273" t="n">
        <v>1</v>
      </c>
      <c r="P273" t="n">
        <v>0</v>
      </c>
      <c r="Q273" t="n">
        <v>2</v>
      </c>
      <c r="R273" s="2" t="inlineStr">
        <is>
          <t>Tretåig hackspett
Blåsippa</t>
        </is>
      </c>
      <c r="S273">
        <f>HYPERLINK("https://klasma.github.io/Logging_2061/artfynd/A 40537-2021 artfynd.xlsx", "A 40537-2021")</f>
        <v/>
      </c>
      <c r="T273">
        <f>HYPERLINK("https://klasma.github.io/Logging_2061/kartor/A 40537-2021 karta.png", "A 40537-2021")</f>
        <v/>
      </c>
      <c r="V273">
        <f>HYPERLINK("https://klasma.github.io/Logging_2061/klagomål/A 40537-2021 FSC-klagomål.docx", "A 40537-2021")</f>
        <v/>
      </c>
      <c r="W273">
        <f>HYPERLINK("https://klasma.github.io/Logging_2061/klagomålsmail/A 40537-2021 FSC-klagomål mail.docx", "A 40537-2021")</f>
        <v/>
      </c>
      <c r="X273">
        <f>HYPERLINK("https://klasma.github.io/Logging_2061/tillsyn/A 40537-2021 tillsynsbegäran.docx", "A 40537-2021")</f>
        <v/>
      </c>
      <c r="Y273">
        <f>HYPERLINK("https://klasma.github.io/Logging_2061/tillsynsmail/A 40537-2021 tillsynsbegäran mail.docx", "A 40537-2021")</f>
        <v/>
      </c>
    </row>
    <row r="274" ht="15" customHeight="1">
      <c r="A274" t="inlineStr">
        <is>
          <t>A 40578-2021</t>
        </is>
      </c>
      <c r="B274" s="1" t="n">
        <v>44420</v>
      </c>
      <c r="C274" s="1" t="n">
        <v>45227</v>
      </c>
      <c r="D274" t="inlineStr">
        <is>
          <t>DALARNAS LÄN</t>
        </is>
      </c>
      <c r="E274" t="inlineStr">
        <is>
          <t>BORLÄNGE</t>
        </is>
      </c>
      <c r="G274" t="n">
        <v>3.8</v>
      </c>
      <c r="H274" t="n">
        <v>2</v>
      </c>
      <c r="I274" t="n">
        <v>0</v>
      </c>
      <c r="J274" t="n">
        <v>0</v>
      </c>
      <c r="K274" t="n">
        <v>1</v>
      </c>
      <c r="L274" t="n">
        <v>0</v>
      </c>
      <c r="M274" t="n">
        <v>0</v>
      </c>
      <c r="N274" t="n">
        <v>0</v>
      </c>
      <c r="O274" t="n">
        <v>1</v>
      </c>
      <c r="P274" t="n">
        <v>1</v>
      </c>
      <c r="Q274" t="n">
        <v>2</v>
      </c>
      <c r="R274" s="2" t="inlineStr">
        <is>
          <t>Knärot
Revlummer</t>
        </is>
      </c>
      <c r="S274">
        <f>HYPERLINK("https://klasma.github.io/Logging_2081/artfynd/A 40578-2021 artfynd.xlsx", "A 40578-2021")</f>
        <v/>
      </c>
      <c r="T274">
        <f>HYPERLINK("https://klasma.github.io/Logging_2081/kartor/A 40578-2021 karta.png", "A 40578-2021")</f>
        <v/>
      </c>
      <c r="U274">
        <f>HYPERLINK("https://klasma.github.io/Logging_2081/knärot/A 40578-2021 karta knärot.png", "A 40578-2021")</f>
        <v/>
      </c>
      <c r="V274">
        <f>HYPERLINK("https://klasma.github.io/Logging_2081/klagomål/A 40578-2021 FSC-klagomål.docx", "A 40578-2021")</f>
        <v/>
      </c>
      <c r="W274">
        <f>HYPERLINK("https://klasma.github.io/Logging_2081/klagomålsmail/A 40578-2021 FSC-klagomål mail.docx", "A 40578-2021")</f>
        <v/>
      </c>
      <c r="X274">
        <f>HYPERLINK("https://klasma.github.io/Logging_2081/tillsyn/A 40578-2021 tillsynsbegäran.docx", "A 40578-2021")</f>
        <v/>
      </c>
      <c r="Y274">
        <f>HYPERLINK("https://klasma.github.io/Logging_2081/tillsynsmail/A 40578-2021 tillsynsbegäran mail.docx", "A 40578-2021")</f>
        <v/>
      </c>
    </row>
    <row r="275" ht="15" customHeight="1">
      <c r="A275" t="inlineStr">
        <is>
          <t>A 44407-2021</t>
        </is>
      </c>
      <c r="B275" s="1" t="n">
        <v>44435</v>
      </c>
      <c r="C275" s="1" t="n">
        <v>45227</v>
      </c>
      <c r="D275" t="inlineStr">
        <is>
          <t>DALARNAS LÄN</t>
        </is>
      </c>
      <c r="E275" t="inlineStr">
        <is>
          <t>ÄLVDALEN</t>
        </is>
      </c>
      <c r="F275" t="inlineStr">
        <is>
          <t>Sveaskog</t>
        </is>
      </c>
      <c r="G275" t="n">
        <v>4.4</v>
      </c>
      <c r="H275" t="n">
        <v>0</v>
      </c>
      <c r="I275" t="n">
        <v>1</v>
      </c>
      <c r="J275" t="n">
        <v>1</v>
      </c>
      <c r="K275" t="n">
        <v>0</v>
      </c>
      <c r="L275" t="n">
        <v>0</v>
      </c>
      <c r="M275" t="n">
        <v>0</v>
      </c>
      <c r="N275" t="n">
        <v>0</v>
      </c>
      <c r="O275" t="n">
        <v>1</v>
      </c>
      <c r="P275" t="n">
        <v>0</v>
      </c>
      <c r="Q275" t="n">
        <v>2</v>
      </c>
      <c r="R275" s="2" t="inlineStr">
        <is>
          <t>Garnlav
Dropptaggsvamp</t>
        </is>
      </c>
      <c r="S275">
        <f>HYPERLINK("https://klasma.github.io/Logging_2039/artfynd/A 44407-2021 artfynd.xlsx", "A 44407-2021")</f>
        <v/>
      </c>
      <c r="T275">
        <f>HYPERLINK("https://klasma.github.io/Logging_2039/kartor/A 44407-2021 karta.png", "A 44407-2021")</f>
        <v/>
      </c>
      <c r="V275">
        <f>HYPERLINK("https://klasma.github.io/Logging_2039/klagomål/A 44407-2021 FSC-klagomål.docx", "A 44407-2021")</f>
        <v/>
      </c>
      <c r="W275">
        <f>HYPERLINK("https://klasma.github.io/Logging_2039/klagomålsmail/A 44407-2021 FSC-klagomål mail.docx", "A 44407-2021")</f>
        <v/>
      </c>
      <c r="X275">
        <f>HYPERLINK("https://klasma.github.io/Logging_2039/tillsyn/A 44407-2021 tillsynsbegäran.docx", "A 44407-2021")</f>
        <v/>
      </c>
      <c r="Y275">
        <f>HYPERLINK("https://klasma.github.io/Logging_2039/tillsynsmail/A 44407-2021 tillsynsbegäran mail.docx", "A 44407-2021")</f>
        <v/>
      </c>
    </row>
    <row r="276" ht="15" customHeight="1">
      <c r="A276" t="inlineStr">
        <is>
          <t>A 45884-2021</t>
        </is>
      </c>
      <c r="B276" s="1" t="n">
        <v>44441</v>
      </c>
      <c r="C276" s="1" t="n">
        <v>45227</v>
      </c>
      <c r="D276" t="inlineStr">
        <is>
          <t>DALARNAS LÄN</t>
        </is>
      </c>
      <c r="E276" t="inlineStr">
        <is>
          <t>HEDEMORA</t>
        </is>
      </c>
      <c r="G276" t="n">
        <v>0.9</v>
      </c>
      <c r="H276" t="n">
        <v>1</v>
      </c>
      <c r="I276" t="n">
        <v>1</v>
      </c>
      <c r="J276" t="n">
        <v>0</v>
      </c>
      <c r="K276" t="n">
        <v>1</v>
      </c>
      <c r="L276" t="n">
        <v>0</v>
      </c>
      <c r="M276" t="n">
        <v>0</v>
      </c>
      <c r="N276" t="n">
        <v>0</v>
      </c>
      <c r="O276" t="n">
        <v>1</v>
      </c>
      <c r="P276" t="n">
        <v>1</v>
      </c>
      <c r="Q276" t="n">
        <v>2</v>
      </c>
      <c r="R276" s="2" t="inlineStr">
        <is>
          <t>Knärot
Bollvitmossa</t>
        </is>
      </c>
      <c r="S276">
        <f>HYPERLINK("https://klasma.github.io/Logging_2083/artfynd/A 45884-2021 artfynd.xlsx", "A 45884-2021")</f>
        <v/>
      </c>
      <c r="T276">
        <f>HYPERLINK("https://klasma.github.io/Logging_2083/kartor/A 45884-2021 karta.png", "A 45884-2021")</f>
        <v/>
      </c>
      <c r="U276">
        <f>HYPERLINK("https://klasma.github.io/Logging_2083/knärot/A 45884-2021 karta knärot.png", "A 45884-2021")</f>
        <v/>
      </c>
      <c r="V276">
        <f>HYPERLINK("https://klasma.github.io/Logging_2083/klagomål/A 45884-2021 FSC-klagomål.docx", "A 45884-2021")</f>
        <v/>
      </c>
      <c r="W276">
        <f>HYPERLINK("https://klasma.github.io/Logging_2083/klagomålsmail/A 45884-2021 FSC-klagomål mail.docx", "A 45884-2021")</f>
        <v/>
      </c>
      <c r="X276">
        <f>HYPERLINK("https://klasma.github.io/Logging_2083/tillsyn/A 45884-2021 tillsynsbegäran.docx", "A 45884-2021")</f>
        <v/>
      </c>
      <c r="Y276">
        <f>HYPERLINK("https://klasma.github.io/Logging_2083/tillsynsmail/A 45884-2021 tillsynsbegäran mail.docx", "A 45884-2021")</f>
        <v/>
      </c>
    </row>
    <row r="277" ht="15" customHeight="1">
      <c r="A277" t="inlineStr">
        <is>
          <t>A 48937-2021</t>
        </is>
      </c>
      <c r="B277" s="1" t="n">
        <v>44453</v>
      </c>
      <c r="C277" s="1" t="n">
        <v>45227</v>
      </c>
      <c r="D277" t="inlineStr">
        <is>
          <t>DALARNAS LÄN</t>
        </is>
      </c>
      <c r="E277" t="inlineStr">
        <is>
          <t>BORLÄNGE</t>
        </is>
      </c>
      <c r="G277" t="n">
        <v>19.7</v>
      </c>
      <c r="H277" t="n">
        <v>1</v>
      </c>
      <c r="I277" t="n">
        <v>0</v>
      </c>
      <c r="J277" t="n">
        <v>1</v>
      </c>
      <c r="K277" t="n">
        <v>1</v>
      </c>
      <c r="L277" t="n">
        <v>0</v>
      </c>
      <c r="M277" t="n">
        <v>0</v>
      </c>
      <c r="N277" t="n">
        <v>0</v>
      </c>
      <c r="O277" t="n">
        <v>2</v>
      </c>
      <c r="P277" t="n">
        <v>1</v>
      </c>
      <c r="Q277" t="n">
        <v>2</v>
      </c>
      <c r="R277" s="2" t="inlineStr">
        <is>
          <t>Knärot
Motaggsvamp</t>
        </is>
      </c>
      <c r="S277">
        <f>HYPERLINK("https://klasma.github.io/Logging_2081/artfynd/A 48937-2021 artfynd.xlsx", "A 48937-2021")</f>
        <v/>
      </c>
      <c r="T277">
        <f>HYPERLINK("https://klasma.github.io/Logging_2081/kartor/A 48937-2021 karta.png", "A 48937-2021")</f>
        <v/>
      </c>
      <c r="U277">
        <f>HYPERLINK("https://klasma.github.io/Logging_2081/knärot/A 48937-2021 karta knärot.png", "A 48937-2021")</f>
        <v/>
      </c>
      <c r="V277">
        <f>HYPERLINK("https://klasma.github.io/Logging_2081/klagomål/A 48937-2021 FSC-klagomål.docx", "A 48937-2021")</f>
        <v/>
      </c>
      <c r="W277">
        <f>HYPERLINK("https://klasma.github.io/Logging_2081/klagomålsmail/A 48937-2021 FSC-klagomål mail.docx", "A 48937-2021")</f>
        <v/>
      </c>
      <c r="X277">
        <f>HYPERLINK("https://klasma.github.io/Logging_2081/tillsyn/A 48937-2021 tillsynsbegäran.docx", "A 48937-2021")</f>
        <v/>
      </c>
      <c r="Y277">
        <f>HYPERLINK("https://klasma.github.io/Logging_2081/tillsynsmail/A 48937-2021 tillsynsbegäran mail.docx", "A 48937-2021")</f>
        <v/>
      </c>
    </row>
    <row r="278" ht="15" customHeight="1">
      <c r="A278" t="inlineStr">
        <is>
          <t>A 51992-2021</t>
        </is>
      </c>
      <c r="B278" s="1" t="n">
        <v>44463</v>
      </c>
      <c r="C278" s="1" t="n">
        <v>45227</v>
      </c>
      <c r="D278" t="inlineStr">
        <is>
          <t>DALARNAS LÄN</t>
        </is>
      </c>
      <c r="E278" t="inlineStr">
        <is>
          <t>BORLÄNGE</t>
        </is>
      </c>
      <c r="F278" t="inlineStr">
        <is>
          <t>Bergvik skog väst AB</t>
        </is>
      </c>
      <c r="G278" t="n">
        <v>2</v>
      </c>
      <c r="H278" t="n">
        <v>1</v>
      </c>
      <c r="I278" t="n">
        <v>2</v>
      </c>
      <c r="J278" t="n">
        <v>0</v>
      </c>
      <c r="K278" t="n">
        <v>0</v>
      </c>
      <c r="L278" t="n">
        <v>0</v>
      </c>
      <c r="M278" t="n">
        <v>0</v>
      </c>
      <c r="N278" t="n">
        <v>0</v>
      </c>
      <c r="O278" t="n">
        <v>0</v>
      </c>
      <c r="P278" t="n">
        <v>0</v>
      </c>
      <c r="Q278" t="n">
        <v>2</v>
      </c>
      <c r="R278" s="2" t="inlineStr">
        <is>
          <t>Korallrot
Rödgul trumpetsvamp</t>
        </is>
      </c>
      <c r="S278">
        <f>HYPERLINK("https://klasma.github.io/Logging_2081/artfynd/A 51992-2021 artfynd.xlsx", "A 51992-2021")</f>
        <v/>
      </c>
      <c r="T278">
        <f>HYPERLINK("https://klasma.github.io/Logging_2081/kartor/A 51992-2021 karta.png", "A 51992-2021")</f>
        <v/>
      </c>
      <c r="V278">
        <f>HYPERLINK("https://klasma.github.io/Logging_2081/klagomål/A 51992-2021 FSC-klagomål.docx", "A 51992-2021")</f>
        <v/>
      </c>
      <c r="W278">
        <f>HYPERLINK("https://klasma.github.io/Logging_2081/klagomålsmail/A 51992-2021 FSC-klagomål mail.docx", "A 51992-2021")</f>
        <v/>
      </c>
      <c r="X278">
        <f>HYPERLINK("https://klasma.github.io/Logging_2081/tillsyn/A 51992-2021 tillsynsbegäran.docx", "A 51992-2021")</f>
        <v/>
      </c>
      <c r="Y278">
        <f>HYPERLINK("https://klasma.github.io/Logging_2081/tillsynsmail/A 51992-2021 tillsynsbegäran mail.docx", "A 51992-2021")</f>
        <v/>
      </c>
    </row>
    <row r="279" ht="15" customHeight="1">
      <c r="A279" t="inlineStr">
        <is>
          <t>A 54632-2021</t>
        </is>
      </c>
      <c r="B279" s="1" t="n">
        <v>44473</v>
      </c>
      <c r="C279" s="1" t="n">
        <v>45227</v>
      </c>
      <c r="D279" t="inlineStr">
        <is>
          <t>DALARNAS LÄN</t>
        </is>
      </c>
      <c r="E279" t="inlineStr">
        <is>
          <t>ÄLVDALEN</t>
        </is>
      </c>
      <c r="G279" t="n">
        <v>4.8</v>
      </c>
      <c r="H279" t="n">
        <v>1</v>
      </c>
      <c r="I279" t="n">
        <v>0</v>
      </c>
      <c r="J279" t="n">
        <v>2</v>
      </c>
      <c r="K279" t="n">
        <v>0</v>
      </c>
      <c r="L279" t="n">
        <v>0</v>
      </c>
      <c r="M279" t="n">
        <v>0</v>
      </c>
      <c r="N279" t="n">
        <v>0</v>
      </c>
      <c r="O279" t="n">
        <v>2</v>
      </c>
      <c r="P279" t="n">
        <v>0</v>
      </c>
      <c r="Q279" t="n">
        <v>2</v>
      </c>
      <c r="R279" s="2" t="inlineStr">
        <is>
          <t>Varglav
Vedflamlav</t>
        </is>
      </c>
      <c r="S279">
        <f>HYPERLINK("https://klasma.github.io/Logging_2039/artfynd/A 54632-2021 artfynd.xlsx", "A 54632-2021")</f>
        <v/>
      </c>
      <c r="T279">
        <f>HYPERLINK("https://klasma.github.io/Logging_2039/kartor/A 54632-2021 karta.png", "A 54632-2021")</f>
        <v/>
      </c>
      <c r="V279">
        <f>HYPERLINK("https://klasma.github.io/Logging_2039/klagomål/A 54632-2021 FSC-klagomål.docx", "A 54632-2021")</f>
        <v/>
      </c>
      <c r="W279">
        <f>HYPERLINK("https://klasma.github.io/Logging_2039/klagomålsmail/A 54632-2021 FSC-klagomål mail.docx", "A 54632-2021")</f>
        <v/>
      </c>
      <c r="X279">
        <f>HYPERLINK("https://klasma.github.io/Logging_2039/tillsyn/A 54632-2021 tillsynsbegäran.docx", "A 54632-2021")</f>
        <v/>
      </c>
      <c r="Y279">
        <f>HYPERLINK("https://klasma.github.io/Logging_2039/tillsynsmail/A 54632-2021 tillsynsbegäran mail.docx", "A 54632-2021")</f>
        <v/>
      </c>
    </row>
    <row r="280" ht="15" customHeight="1">
      <c r="A280" t="inlineStr">
        <is>
          <t>A 55519-2021</t>
        </is>
      </c>
      <c r="B280" s="1" t="n">
        <v>44475</v>
      </c>
      <c r="C280" s="1" t="n">
        <v>45227</v>
      </c>
      <c r="D280" t="inlineStr">
        <is>
          <t>DALARNAS LÄN</t>
        </is>
      </c>
      <c r="E280" t="inlineStr">
        <is>
          <t>LEKSAND</t>
        </is>
      </c>
      <c r="G280" t="n">
        <v>1.8</v>
      </c>
      <c r="H280" t="n">
        <v>2</v>
      </c>
      <c r="I280" t="n">
        <v>0</v>
      </c>
      <c r="J280" t="n">
        <v>0</v>
      </c>
      <c r="K280" t="n">
        <v>0</v>
      </c>
      <c r="L280" t="n">
        <v>0</v>
      </c>
      <c r="M280" t="n">
        <v>0</v>
      </c>
      <c r="N280" t="n">
        <v>0</v>
      </c>
      <c r="O280" t="n">
        <v>0</v>
      </c>
      <c r="P280" t="n">
        <v>0</v>
      </c>
      <c r="Q280" t="n">
        <v>2</v>
      </c>
      <c r="R280" s="2" t="inlineStr">
        <is>
          <t>Fläcknycklar
Mattlummer</t>
        </is>
      </c>
      <c r="S280">
        <f>HYPERLINK("https://klasma.github.io/Logging_2029/artfynd/A 55519-2021 artfynd.xlsx", "A 55519-2021")</f>
        <v/>
      </c>
      <c r="T280">
        <f>HYPERLINK("https://klasma.github.io/Logging_2029/kartor/A 55519-2021 karta.png", "A 55519-2021")</f>
        <v/>
      </c>
      <c r="V280">
        <f>HYPERLINK("https://klasma.github.io/Logging_2029/klagomål/A 55519-2021 FSC-klagomål.docx", "A 55519-2021")</f>
        <v/>
      </c>
      <c r="W280">
        <f>HYPERLINK("https://klasma.github.io/Logging_2029/klagomålsmail/A 55519-2021 FSC-klagomål mail.docx", "A 55519-2021")</f>
        <v/>
      </c>
      <c r="X280">
        <f>HYPERLINK("https://klasma.github.io/Logging_2029/tillsyn/A 55519-2021 tillsynsbegäran.docx", "A 55519-2021")</f>
        <v/>
      </c>
      <c r="Y280">
        <f>HYPERLINK("https://klasma.github.io/Logging_2029/tillsynsmail/A 55519-2021 tillsynsbegäran mail.docx", "A 55519-2021")</f>
        <v/>
      </c>
    </row>
    <row r="281" ht="15" customHeight="1">
      <c r="A281" t="inlineStr">
        <is>
          <t>A 56632-2021</t>
        </is>
      </c>
      <c r="B281" s="1" t="n">
        <v>44480</v>
      </c>
      <c r="C281" s="1" t="n">
        <v>45227</v>
      </c>
      <c r="D281" t="inlineStr">
        <is>
          <t>DALARNAS LÄN</t>
        </is>
      </c>
      <c r="E281" t="inlineStr">
        <is>
          <t>LUDVIKA</t>
        </is>
      </c>
      <c r="G281" t="n">
        <v>17.1</v>
      </c>
      <c r="H281" t="n">
        <v>0</v>
      </c>
      <c r="I281" t="n">
        <v>2</v>
      </c>
      <c r="J281" t="n">
        <v>0</v>
      </c>
      <c r="K281" t="n">
        <v>0</v>
      </c>
      <c r="L281" t="n">
        <v>0</v>
      </c>
      <c r="M281" t="n">
        <v>0</v>
      </c>
      <c r="N281" t="n">
        <v>0</v>
      </c>
      <c r="O281" t="n">
        <v>0</v>
      </c>
      <c r="P281" t="n">
        <v>0</v>
      </c>
      <c r="Q281" t="n">
        <v>2</v>
      </c>
      <c r="R281" s="2" t="inlineStr">
        <is>
          <t>Gräsull
Skinnlav</t>
        </is>
      </c>
      <c r="S281">
        <f>HYPERLINK("https://klasma.github.io/Logging_2085/artfynd/A 56632-2021 artfynd.xlsx", "A 56632-2021")</f>
        <v/>
      </c>
      <c r="T281">
        <f>HYPERLINK("https://klasma.github.io/Logging_2085/kartor/A 56632-2021 karta.png", "A 56632-2021")</f>
        <v/>
      </c>
      <c r="V281">
        <f>HYPERLINK("https://klasma.github.io/Logging_2085/klagomål/A 56632-2021 FSC-klagomål.docx", "A 56632-2021")</f>
        <v/>
      </c>
      <c r="W281">
        <f>HYPERLINK("https://klasma.github.io/Logging_2085/klagomålsmail/A 56632-2021 FSC-klagomål mail.docx", "A 56632-2021")</f>
        <v/>
      </c>
      <c r="X281">
        <f>HYPERLINK("https://klasma.github.io/Logging_2085/tillsyn/A 56632-2021 tillsynsbegäran.docx", "A 56632-2021")</f>
        <v/>
      </c>
      <c r="Y281">
        <f>HYPERLINK("https://klasma.github.io/Logging_2085/tillsynsmail/A 56632-2021 tillsynsbegäran mail.docx", "A 56632-2021")</f>
        <v/>
      </c>
    </row>
    <row r="282" ht="15" customHeight="1">
      <c r="A282" t="inlineStr">
        <is>
          <t>A 59701-2021</t>
        </is>
      </c>
      <c r="B282" s="1" t="n">
        <v>44494</v>
      </c>
      <c r="C282" s="1" t="n">
        <v>45227</v>
      </c>
      <c r="D282" t="inlineStr">
        <is>
          <t>DALARNAS LÄN</t>
        </is>
      </c>
      <c r="E282" t="inlineStr">
        <is>
          <t>BORLÄNGE</t>
        </is>
      </c>
      <c r="G282" t="n">
        <v>3.9</v>
      </c>
      <c r="H282" t="n">
        <v>0</v>
      </c>
      <c r="I282" t="n">
        <v>1</v>
      </c>
      <c r="J282" t="n">
        <v>1</v>
      </c>
      <c r="K282" t="n">
        <v>0</v>
      </c>
      <c r="L282" t="n">
        <v>0</v>
      </c>
      <c r="M282" t="n">
        <v>0</v>
      </c>
      <c r="N282" t="n">
        <v>0</v>
      </c>
      <c r="O282" t="n">
        <v>1</v>
      </c>
      <c r="P282" t="n">
        <v>0</v>
      </c>
      <c r="Q282" t="n">
        <v>2</v>
      </c>
      <c r="R282" s="2" t="inlineStr">
        <is>
          <t>Ullticka
Svavelriska</t>
        </is>
      </c>
      <c r="S282">
        <f>HYPERLINK("https://klasma.github.io/Logging_2081/artfynd/A 59701-2021 artfynd.xlsx", "A 59701-2021")</f>
        <v/>
      </c>
      <c r="T282">
        <f>HYPERLINK("https://klasma.github.io/Logging_2081/kartor/A 59701-2021 karta.png", "A 59701-2021")</f>
        <v/>
      </c>
      <c r="V282">
        <f>HYPERLINK("https://klasma.github.io/Logging_2081/klagomål/A 59701-2021 FSC-klagomål.docx", "A 59701-2021")</f>
        <v/>
      </c>
      <c r="W282">
        <f>HYPERLINK("https://klasma.github.io/Logging_2081/klagomålsmail/A 59701-2021 FSC-klagomål mail.docx", "A 59701-2021")</f>
        <v/>
      </c>
      <c r="X282">
        <f>HYPERLINK("https://klasma.github.io/Logging_2081/tillsyn/A 59701-2021 tillsynsbegäran.docx", "A 59701-2021")</f>
        <v/>
      </c>
      <c r="Y282">
        <f>HYPERLINK("https://klasma.github.io/Logging_2081/tillsynsmail/A 59701-2021 tillsynsbegäran mail.docx", "A 59701-2021")</f>
        <v/>
      </c>
    </row>
    <row r="283" ht="15" customHeight="1">
      <c r="A283" t="inlineStr">
        <is>
          <t>A 63118-2021</t>
        </is>
      </c>
      <c r="B283" s="1" t="n">
        <v>44505</v>
      </c>
      <c r="C283" s="1" t="n">
        <v>45227</v>
      </c>
      <c r="D283" t="inlineStr">
        <is>
          <t>DALARNAS LÄN</t>
        </is>
      </c>
      <c r="E283" t="inlineStr">
        <is>
          <t>BORLÄNGE</t>
        </is>
      </c>
      <c r="G283" t="n">
        <v>11.9</v>
      </c>
      <c r="H283" t="n">
        <v>1</v>
      </c>
      <c r="I283" t="n">
        <v>1</v>
      </c>
      <c r="J283" t="n">
        <v>0</v>
      </c>
      <c r="K283" t="n">
        <v>1</v>
      </c>
      <c r="L283" t="n">
        <v>0</v>
      </c>
      <c r="M283" t="n">
        <v>0</v>
      </c>
      <c r="N283" t="n">
        <v>0</v>
      </c>
      <c r="O283" t="n">
        <v>1</v>
      </c>
      <c r="P283" t="n">
        <v>1</v>
      </c>
      <c r="Q283" t="n">
        <v>2</v>
      </c>
      <c r="R283" s="2" t="inlineStr">
        <is>
          <t>Knärot
Dropptaggsvamp</t>
        </is>
      </c>
      <c r="S283">
        <f>HYPERLINK("https://klasma.github.io/Logging_2081/artfynd/A 63118-2021 artfynd.xlsx", "A 63118-2021")</f>
        <v/>
      </c>
      <c r="T283">
        <f>HYPERLINK("https://klasma.github.io/Logging_2081/kartor/A 63118-2021 karta.png", "A 63118-2021")</f>
        <v/>
      </c>
      <c r="U283">
        <f>HYPERLINK("https://klasma.github.io/Logging_2081/knärot/A 63118-2021 karta knärot.png", "A 63118-2021")</f>
        <v/>
      </c>
      <c r="V283">
        <f>HYPERLINK("https://klasma.github.io/Logging_2081/klagomål/A 63118-2021 FSC-klagomål.docx", "A 63118-2021")</f>
        <v/>
      </c>
      <c r="W283">
        <f>HYPERLINK("https://klasma.github.io/Logging_2081/klagomålsmail/A 63118-2021 FSC-klagomål mail.docx", "A 63118-2021")</f>
        <v/>
      </c>
      <c r="X283">
        <f>HYPERLINK("https://klasma.github.io/Logging_2081/tillsyn/A 63118-2021 tillsynsbegäran.docx", "A 63118-2021")</f>
        <v/>
      </c>
      <c r="Y283">
        <f>HYPERLINK("https://klasma.github.io/Logging_2081/tillsynsmail/A 63118-2021 tillsynsbegäran mail.docx", "A 63118-2021")</f>
        <v/>
      </c>
    </row>
    <row r="284" ht="15" customHeight="1">
      <c r="A284" t="inlineStr">
        <is>
          <t>A 63810-2021</t>
        </is>
      </c>
      <c r="B284" s="1" t="n">
        <v>44509</v>
      </c>
      <c r="C284" s="1" t="n">
        <v>45227</v>
      </c>
      <c r="D284" t="inlineStr">
        <is>
          <t>DALARNAS LÄN</t>
        </is>
      </c>
      <c r="E284" t="inlineStr">
        <is>
          <t>ORSA</t>
        </is>
      </c>
      <c r="G284" t="n">
        <v>18.4</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HYPERLINK("https://klasma.github.io/Logging_2034/artfynd/A 63810-2021 artfynd.xlsx", "A 63810-2021")</f>
        <v/>
      </c>
      <c r="T284">
        <f>HYPERLINK("https://klasma.github.io/Logging_2034/kartor/A 63810-2021 karta.png", "A 63810-2021")</f>
        <v/>
      </c>
      <c r="V284">
        <f>HYPERLINK("https://klasma.github.io/Logging_2034/klagomål/A 63810-2021 FSC-klagomål.docx", "A 63810-2021")</f>
        <v/>
      </c>
      <c r="W284">
        <f>HYPERLINK("https://klasma.github.io/Logging_2034/klagomålsmail/A 63810-2021 FSC-klagomål mail.docx", "A 63810-2021")</f>
        <v/>
      </c>
      <c r="X284">
        <f>HYPERLINK("https://klasma.github.io/Logging_2034/tillsyn/A 63810-2021 tillsynsbegäran.docx", "A 63810-2021")</f>
        <v/>
      </c>
      <c r="Y284">
        <f>HYPERLINK("https://klasma.github.io/Logging_2034/tillsynsmail/A 63810-2021 tillsynsbegäran mail.docx", "A 63810-2021")</f>
        <v/>
      </c>
    </row>
    <row r="285" ht="15" customHeight="1">
      <c r="A285" t="inlineStr">
        <is>
          <t>A 67709-2021</t>
        </is>
      </c>
      <c r="B285" s="1" t="n">
        <v>44525</v>
      </c>
      <c r="C285" s="1" t="n">
        <v>45227</v>
      </c>
      <c r="D285" t="inlineStr">
        <is>
          <t>DALARNAS LÄN</t>
        </is>
      </c>
      <c r="E285" t="inlineStr">
        <is>
          <t>ÄLVDALEN</t>
        </is>
      </c>
      <c r="F285" t="inlineStr">
        <is>
          <t>Sveaskog</t>
        </is>
      </c>
      <c r="G285" t="n">
        <v>4.4</v>
      </c>
      <c r="H285" t="n">
        <v>0</v>
      </c>
      <c r="I285" t="n">
        <v>2</v>
      </c>
      <c r="J285" t="n">
        <v>0</v>
      </c>
      <c r="K285" t="n">
        <v>0</v>
      </c>
      <c r="L285" t="n">
        <v>0</v>
      </c>
      <c r="M285" t="n">
        <v>0</v>
      </c>
      <c r="N285" t="n">
        <v>0</v>
      </c>
      <c r="O285" t="n">
        <v>0</v>
      </c>
      <c r="P285" t="n">
        <v>0</v>
      </c>
      <c r="Q285" t="n">
        <v>2</v>
      </c>
      <c r="R285" s="2" t="inlineStr">
        <is>
          <t>Dropptaggsvamp
Skarp dropptaggsvamp</t>
        </is>
      </c>
      <c r="S285">
        <f>HYPERLINK("https://klasma.github.io/Logging_2039/artfynd/A 67709-2021 artfynd.xlsx", "A 67709-2021")</f>
        <v/>
      </c>
      <c r="T285">
        <f>HYPERLINK("https://klasma.github.io/Logging_2039/kartor/A 67709-2021 karta.png", "A 67709-2021")</f>
        <v/>
      </c>
      <c r="V285">
        <f>HYPERLINK("https://klasma.github.io/Logging_2039/klagomål/A 67709-2021 FSC-klagomål.docx", "A 67709-2021")</f>
        <v/>
      </c>
      <c r="W285">
        <f>HYPERLINK("https://klasma.github.io/Logging_2039/klagomålsmail/A 67709-2021 FSC-klagomål mail.docx", "A 67709-2021")</f>
        <v/>
      </c>
      <c r="X285">
        <f>HYPERLINK("https://klasma.github.io/Logging_2039/tillsyn/A 67709-2021 tillsynsbegäran.docx", "A 67709-2021")</f>
        <v/>
      </c>
      <c r="Y285">
        <f>HYPERLINK("https://klasma.github.io/Logging_2039/tillsynsmail/A 67709-2021 tillsynsbegäran mail.docx", "A 67709-2021")</f>
        <v/>
      </c>
    </row>
    <row r="286" ht="15" customHeight="1">
      <c r="A286" t="inlineStr">
        <is>
          <t>A 1688-2022</t>
        </is>
      </c>
      <c r="B286" s="1" t="n">
        <v>44574</v>
      </c>
      <c r="C286" s="1" t="n">
        <v>45227</v>
      </c>
      <c r="D286" t="inlineStr">
        <is>
          <t>DALARNAS LÄN</t>
        </is>
      </c>
      <c r="E286" t="inlineStr">
        <is>
          <t>AVESTA</t>
        </is>
      </c>
      <c r="G286" t="n">
        <v>10</v>
      </c>
      <c r="H286" t="n">
        <v>2</v>
      </c>
      <c r="I286" t="n">
        <v>0</v>
      </c>
      <c r="J286" t="n">
        <v>1</v>
      </c>
      <c r="K286" t="n">
        <v>1</v>
      </c>
      <c r="L286" t="n">
        <v>0</v>
      </c>
      <c r="M286" t="n">
        <v>0</v>
      </c>
      <c r="N286" t="n">
        <v>0</v>
      </c>
      <c r="O286" t="n">
        <v>2</v>
      </c>
      <c r="P286" t="n">
        <v>1</v>
      </c>
      <c r="Q286" t="n">
        <v>2</v>
      </c>
      <c r="R286" s="2" t="inlineStr">
        <is>
          <t>Knärot
Spillkråka</t>
        </is>
      </c>
      <c r="S286">
        <f>HYPERLINK("https://klasma.github.io/Logging_2084/artfynd/A 1688-2022 artfynd.xlsx", "A 1688-2022")</f>
        <v/>
      </c>
      <c r="T286">
        <f>HYPERLINK("https://klasma.github.io/Logging_2084/kartor/A 1688-2022 karta.png", "A 1688-2022")</f>
        <v/>
      </c>
      <c r="U286">
        <f>HYPERLINK("https://klasma.github.io/Logging_2084/knärot/A 1688-2022 karta knärot.png", "A 1688-2022")</f>
        <v/>
      </c>
      <c r="V286">
        <f>HYPERLINK("https://klasma.github.io/Logging_2084/klagomål/A 1688-2022 FSC-klagomål.docx", "A 1688-2022")</f>
        <v/>
      </c>
      <c r="W286">
        <f>HYPERLINK("https://klasma.github.io/Logging_2084/klagomålsmail/A 1688-2022 FSC-klagomål mail.docx", "A 1688-2022")</f>
        <v/>
      </c>
      <c r="X286">
        <f>HYPERLINK("https://klasma.github.io/Logging_2084/tillsyn/A 1688-2022 tillsynsbegäran.docx", "A 1688-2022")</f>
        <v/>
      </c>
      <c r="Y286">
        <f>HYPERLINK("https://klasma.github.io/Logging_2084/tillsynsmail/A 1688-2022 tillsynsbegäran mail.docx", "A 1688-2022")</f>
        <v/>
      </c>
    </row>
    <row r="287" ht="15" customHeight="1">
      <c r="A287" t="inlineStr">
        <is>
          <t>A 3152-2022</t>
        </is>
      </c>
      <c r="B287" s="1" t="n">
        <v>44582</v>
      </c>
      <c r="C287" s="1" t="n">
        <v>45227</v>
      </c>
      <c r="D287" t="inlineStr">
        <is>
          <t>DALARNAS LÄN</t>
        </is>
      </c>
      <c r="E287" t="inlineStr">
        <is>
          <t>HEDEMORA</t>
        </is>
      </c>
      <c r="G287" t="n">
        <v>8.800000000000001</v>
      </c>
      <c r="H287" t="n">
        <v>1</v>
      </c>
      <c r="I287" t="n">
        <v>0</v>
      </c>
      <c r="J287" t="n">
        <v>1</v>
      </c>
      <c r="K287" t="n">
        <v>1</v>
      </c>
      <c r="L287" t="n">
        <v>0</v>
      </c>
      <c r="M287" t="n">
        <v>0</v>
      </c>
      <c r="N287" t="n">
        <v>0</v>
      </c>
      <c r="O287" t="n">
        <v>2</v>
      </c>
      <c r="P287" t="n">
        <v>1</v>
      </c>
      <c r="Q287" t="n">
        <v>2</v>
      </c>
      <c r="R287" s="2" t="inlineStr">
        <is>
          <t>Knärot
Ullticka</t>
        </is>
      </c>
      <c r="S287">
        <f>HYPERLINK("https://klasma.github.io/Logging_2083/artfynd/A 3152-2022 artfynd.xlsx", "A 3152-2022")</f>
        <v/>
      </c>
      <c r="T287">
        <f>HYPERLINK("https://klasma.github.io/Logging_2083/kartor/A 3152-2022 karta.png", "A 3152-2022")</f>
        <v/>
      </c>
      <c r="U287">
        <f>HYPERLINK("https://klasma.github.io/Logging_2083/knärot/A 3152-2022 karta knärot.png", "A 3152-2022")</f>
        <v/>
      </c>
      <c r="V287">
        <f>HYPERLINK("https://klasma.github.io/Logging_2083/klagomål/A 3152-2022 FSC-klagomål.docx", "A 3152-2022")</f>
        <v/>
      </c>
      <c r="W287">
        <f>HYPERLINK("https://klasma.github.io/Logging_2083/klagomålsmail/A 3152-2022 FSC-klagomål mail.docx", "A 3152-2022")</f>
        <v/>
      </c>
      <c r="X287">
        <f>HYPERLINK("https://klasma.github.io/Logging_2083/tillsyn/A 3152-2022 tillsynsbegäran.docx", "A 3152-2022")</f>
        <v/>
      </c>
      <c r="Y287">
        <f>HYPERLINK("https://klasma.github.io/Logging_2083/tillsynsmail/A 3152-2022 tillsynsbegäran mail.docx", "A 3152-2022")</f>
        <v/>
      </c>
    </row>
    <row r="288" ht="15" customHeight="1">
      <c r="A288" t="inlineStr">
        <is>
          <t>A 4031-2022</t>
        </is>
      </c>
      <c r="B288" s="1" t="n">
        <v>44588</v>
      </c>
      <c r="C288" s="1" t="n">
        <v>45227</v>
      </c>
      <c r="D288" t="inlineStr">
        <is>
          <t>DALARNAS LÄN</t>
        </is>
      </c>
      <c r="E288" t="inlineStr">
        <is>
          <t>HEDEMORA</t>
        </is>
      </c>
      <c r="F288" t="inlineStr">
        <is>
          <t>Kyrkan</t>
        </is>
      </c>
      <c r="G288" t="n">
        <v>4.3</v>
      </c>
      <c r="H288" t="n">
        <v>1</v>
      </c>
      <c r="I288" t="n">
        <v>1</v>
      </c>
      <c r="J288" t="n">
        <v>0</v>
      </c>
      <c r="K288" t="n">
        <v>0</v>
      </c>
      <c r="L288" t="n">
        <v>0</v>
      </c>
      <c r="M288" t="n">
        <v>0</v>
      </c>
      <c r="N288" t="n">
        <v>0</v>
      </c>
      <c r="O288" t="n">
        <v>0</v>
      </c>
      <c r="P288" t="n">
        <v>0</v>
      </c>
      <c r="Q288" t="n">
        <v>2</v>
      </c>
      <c r="R288" s="2" t="inlineStr">
        <is>
          <t>Stubbspretmossa
Blåsippa</t>
        </is>
      </c>
      <c r="S288">
        <f>HYPERLINK("https://klasma.github.io/Logging_2083/artfynd/A 4031-2022 artfynd.xlsx", "A 4031-2022")</f>
        <v/>
      </c>
      <c r="T288">
        <f>HYPERLINK("https://klasma.github.io/Logging_2083/kartor/A 4031-2022 karta.png", "A 4031-2022")</f>
        <v/>
      </c>
      <c r="V288">
        <f>HYPERLINK("https://klasma.github.io/Logging_2083/klagomål/A 4031-2022 FSC-klagomål.docx", "A 4031-2022")</f>
        <v/>
      </c>
      <c r="W288">
        <f>HYPERLINK("https://klasma.github.io/Logging_2083/klagomålsmail/A 4031-2022 FSC-klagomål mail.docx", "A 4031-2022")</f>
        <v/>
      </c>
      <c r="X288">
        <f>HYPERLINK("https://klasma.github.io/Logging_2083/tillsyn/A 4031-2022 tillsynsbegäran.docx", "A 4031-2022")</f>
        <v/>
      </c>
      <c r="Y288">
        <f>HYPERLINK("https://klasma.github.io/Logging_2083/tillsynsmail/A 4031-2022 tillsynsbegäran mail.docx", "A 4031-2022")</f>
        <v/>
      </c>
    </row>
    <row r="289" ht="15" customHeight="1">
      <c r="A289" t="inlineStr">
        <is>
          <t>A 11710-2022</t>
        </is>
      </c>
      <c r="B289" s="1" t="n">
        <v>44634</v>
      </c>
      <c r="C289" s="1" t="n">
        <v>45227</v>
      </c>
      <c r="D289" t="inlineStr">
        <is>
          <t>DALARNAS LÄN</t>
        </is>
      </c>
      <c r="E289" t="inlineStr">
        <is>
          <t>MALUNG-SÄLEN</t>
        </is>
      </c>
      <c r="F289" t="inlineStr">
        <is>
          <t>Allmännings- och besparingsskogar</t>
        </is>
      </c>
      <c r="G289" t="n">
        <v>60</v>
      </c>
      <c r="H289" t="n">
        <v>0</v>
      </c>
      <c r="I289" t="n">
        <v>0</v>
      </c>
      <c r="J289" t="n">
        <v>1</v>
      </c>
      <c r="K289" t="n">
        <v>1</v>
      </c>
      <c r="L289" t="n">
        <v>0</v>
      </c>
      <c r="M289" t="n">
        <v>0</v>
      </c>
      <c r="N289" t="n">
        <v>0</v>
      </c>
      <c r="O289" t="n">
        <v>2</v>
      </c>
      <c r="P289" t="n">
        <v>1</v>
      </c>
      <c r="Q289" t="n">
        <v>2</v>
      </c>
      <c r="R289" s="2" t="inlineStr">
        <is>
          <t>Gräddporing
Violettgrå tagellav</t>
        </is>
      </c>
      <c r="S289">
        <f>HYPERLINK("https://klasma.github.io/Logging_2023/artfynd/A 11710-2022 artfynd.xlsx", "A 11710-2022")</f>
        <v/>
      </c>
      <c r="T289">
        <f>HYPERLINK("https://klasma.github.io/Logging_2023/kartor/A 11710-2022 karta.png", "A 11710-2022")</f>
        <v/>
      </c>
      <c r="V289">
        <f>HYPERLINK("https://klasma.github.io/Logging_2023/klagomål/A 11710-2022 FSC-klagomål.docx", "A 11710-2022")</f>
        <v/>
      </c>
      <c r="W289">
        <f>HYPERLINK("https://klasma.github.io/Logging_2023/klagomålsmail/A 11710-2022 FSC-klagomål mail.docx", "A 11710-2022")</f>
        <v/>
      </c>
      <c r="X289">
        <f>HYPERLINK("https://klasma.github.io/Logging_2023/tillsyn/A 11710-2022 tillsynsbegäran.docx", "A 11710-2022")</f>
        <v/>
      </c>
      <c r="Y289">
        <f>HYPERLINK("https://klasma.github.io/Logging_2023/tillsynsmail/A 11710-2022 tillsynsbegäran mail.docx", "A 11710-2022")</f>
        <v/>
      </c>
    </row>
    <row r="290" ht="15" customHeight="1">
      <c r="A290" t="inlineStr">
        <is>
          <t>A 12636-2022</t>
        </is>
      </c>
      <c r="B290" s="1" t="n">
        <v>44641</v>
      </c>
      <c r="C290" s="1" t="n">
        <v>45227</v>
      </c>
      <c r="D290" t="inlineStr">
        <is>
          <t>DALARNAS LÄN</t>
        </is>
      </c>
      <c r="E290" t="inlineStr">
        <is>
          <t>MALUNG-SÄLEN</t>
        </is>
      </c>
      <c r="G290" t="n">
        <v>6.6</v>
      </c>
      <c r="H290" t="n">
        <v>0</v>
      </c>
      <c r="I290" t="n">
        <v>0</v>
      </c>
      <c r="J290" t="n">
        <v>2</v>
      </c>
      <c r="K290" t="n">
        <v>0</v>
      </c>
      <c r="L290" t="n">
        <v>0</v>
      </c>
      <c r="M290" t="n">
        <v>0</v>
      </c>
      <c r="N290" t="n">
        <v>0</v>
      </c>
      <c r="O290" t="n">
        <v>2</v>
      </c>
      <c r="P290" t="n">
        <v>0</v>
      </c>
      <c r="Q290" t="n">
        <v>2</v>
      </c>
      <c r="R290" s="2" t="inlineStr">
        <is>
          <t>Garnlav
Violettgrå tagellav</t>
        </is>
      </c>
      <c r="S290">
        <f>HYPERLINK("https://klasma.github.io/Logging_2023/artfynd/A 12636-2022 artfynd.xlsx", "A 12636-2022")</f>
        <v/>
      </c>
      <c r="T290">
        <f>HYPERLINK("https://klasma.github.io/Logging_2023/kartor/A 12636-2022 karta.png", "A 12636-2022")</f>
        <v/>
      </c>
      <c r="V290">
        <f>HYPERLINK("https://klasma.github.io/Logging_2023/klagomål/A 12636-2022 FSC-klagomål.docx", "A 12636-2022")</f>
        <v/>
      </c>
      <c r="W290">
        <f>HYPERLINK("https://klasma.github.io/Logging_2023/klagomålsmail/A 12636-2022 FSC-klagomål mail.docx", "A 12636-2022")</f>
        <v/>
      </c>
      <c r="X290">
        <f>HYPERLINK("https://klasma.github.io/Logging_2023/tillsyn/A 12636-2022 tillsynsbegäran.docx", "A 12636-2022")</f>
        <v/>
      </c>
      <c r="Y290">
        <f>HYPERLINK("https://klasma.github.io/Logging_2023/tillsynsmail/A 12636-2022 tillsynsbegäran mail.docx", "A 12636-2022")</f>
        <v/>
      </c>
    </row>
    <row r="291" ht="15" customHeight="1">
      <c r="A291" t="inlineStr">
        <is>
          <t>A 20914-2022</t>
        </is>
      </c>
      <c r="B291" s="1" t="n">
        <v>44701</v>
      </c>
      <c r="C291" s="1" t="n">
        <v>45227</v>
      </c>
      <c r="D291" t="inlineStr">
        <is>
          <t>DALARNAS LÄN</t>
        </is>
      </c>
      <c r="E291" t="inlineStr">
        <is>
          <t>ORSA</t>
        </is>
      </c>
      <c r="F291" t="inlineStr">
        <is>
          <t>Allmännings- och besparingsskogar</t>
        </is>
      </c>
      <c r="G291" t="n">
        <v>32.6</v>
      </c>
      <c r="H291" t="n">
        <v>1</v>
      </c>
      <c r="I291" t="n">
        <v>1</v>
      </c>
      <c r="J291" t="n">
        <v>1</v>
      </c>
      <c r="K291" t="n">
        <v>0</v>
      </c>
      <c r="L291" t="n">
        <v>0</v>
      </c>
      <c r="M291" t="n">
        <v>0</v>
      </c>
      <c r="N291" t="n">
        <v>0</v>
      </c>
      <c r="O291" t="n">
        <v>1</v>
      </c>
      <c r="P291" t="n">
        <v>0</v>
      </c>
      <c r="Q291" t="n">
        <v>2</v>
      </c>
      <c r="R291" s="2" t="inlineStr">
        <is>
          <t>Kungsörn
Vågbandad barkbock</t>
        </is>
      </c>
      <c r="S291">
        <f>HYPERLINK("https://klasma.github.io/Logging_2034/artfynd/A 20914-2022 artfynd.xlsx", "A 20914-2022")</f>
        <v/>
      </c>
      <c r="T291">
        <f>HYPERLINK("https://klasma.github.io/Logging_2034/kartor/A 20914-2022 karta.png", "A 20914-2022")</f>
        <v/>
      </c>
      <c r="V291">
        <f>HYPERLINK("https://klasma.github.io/Logging_2034/klagomål/A 20914-2022 FSC-klagomål.docx", "A 20914-2022")</f>
        <v/>
      </c>
      <c r="W291">
        <f>HYPERLINK("https://klasma.github.io/Logging_2034/klagomålsmail/A 20914-2022 FSC-klagomål mail.docx", "A 20914-2022")</f>
        <v/>
      </c>
      <c r="X291">
        <f>HYPERLINK("https://klasma.github.io/Logging_2034/tillsyn/A 20914-2022 tillsynsbegäran.docx", "A 20914-2022")</f>
        <v/>
      </c>
      <c r="Y291">
        <f>HYPERLINK("https://klasma.github.io/Logging_2034/tillsynsmail/A 20914-2022 tillsynsbegäran mail.docx", "A 20914-2022")</f>
        <v/>
      </c>
    </row>
    <row r="292" ht="15" customHeight="1">
      <c r="A292" t="inlineStr">
        <is>
          <t>A 21629-2022</t>
        </is>
      </c>
      <c r="B292" s="1" t="n">
        <v>44706</v>
      </c>
      <c r="C292" s="1" t="n">
        <v>45227</v>
      </c>
      <c r="D292" t="inlineStr">
        <is>
          <t>DALARNAS LÄN</t>
        </is>
      </c>
      <c r="E292" t="inlineStr">
        <is>
          <t>ÄLVDALEN</t>
        </is>
      </c>
      <c r="F292" t="inlineStr">
        <is>
          <t>Övriga statliga verk och myndigheter</t>
        </is>
      </c>
      <c r="G292" t="n">
        <v>19.2</v>
      </c>
      <c r="H292" t="n">
        <v>0</v>
      </c>
      <c r="I292" t="n">
        <v>1</v>
      </c>
      <c r="J292" t="n">
        <v>1</v>
      </c>
      <c r="K292" t="n">
        <v>0</v>
      </c>
      <c r="L292" t="n">
        <v>0</v>
      </c>
      <c r="M292" t="n">
        <v>0</v>
      </c>
      <c r="N292" t="n">
        <v>0</v>
      </c>
      <c r="O292" t="n">
        <v>1</v>
      </c>
      <c r="P292" t="n">
        <v>0</v>
      </c>
      <c r="Q292" t="n">
        <v>2</v>
      </c>
      <c r="R292" s="2" t="inlineStr">
        <is>
          <t>Vitgrynig nållav
Kransrams</t>
        </is>
      </c>
      <c r="S292">
        <f>HYPERLINK("https://klasma.github.io/Logging_2039/artfynd/A 21629-2022 artfynd.xlsx", "A 21629-2022")</f>
        <v/>
      </c>
      <c r="T292">
        <f>HYPERLINK("https://klasma.github.io/Logging_2039/kartor/A 21629-2022 karta.png", "A 21629-2022")</f>
        <v/>
      </c>
      <c r="V292">
        <f>HYPERLINK("https://klasma.github.io/Logging_2039/klagomål/A 21629-2022 FSC-klagomål.docx", "A 21629-2022")</f>
        <v/>
      </c>
      <c r="W292">
        <f>HYPERLINK("https://klasma.github.io/Logging_2039/klagomålsmail/A 21629-2022 FSC-klagomål mail.docx", "A 21629-2022")</f>
        <v/>
      </c>
      <c r="X292">
        <f>HYPERLINK("https://klasma.github.io/Logging_2039/tillsyn/A 21629-2022 tillsynsbegäran.docx", "A 21629-2022")</f>
        <v/>
      </c>
      <c r="Y292">
        <f>HYPERLINK("https://klasma.github.io/Logging_2039/tillsynsmail/A 21629-2022 tillsynsbegäran mail.docx", "A 21629-2022")</f>
        <v/>
      </c>
    </row>
    <row r="293" ht="15" customHeight="1">
      <c r="A293" t="inlineStr">
        <is>
          <t>A 27212-2022</t>
        </is>
      </c>
      <c r="B293" s="1" t="n">
        <v>44741</v>
      </c>
      <c r="C293" s="1" t="n">
        <v>45227</v>
      </c>
      <c r="D293" t="inlineStr">
        <is>
          <t>DALARNAS LÄN</t>
        </is>
      </c>
      <c r="E293" t="inlineStr">
        <is>
          <t>MALUNG-SÄLEN</t>
        </is>
      </c>
      <c r="F293" t="inlineStr">
        <is>
          <t>Bergvik skog öst AB</t>
        </is>
      </c>
      <c r="G293" t="n">
        <v>1.5</v>
      </c>
      <c r="H293" t="n">
        <v>0</v>
      </c>
      <c r="I293" t="n">
        <v>1</v>
      </c>
      <c r="J293" t="n">
        <v>0</v>
      </c>
      <c r="K293" t="n">
        <v>1</v>
      </c>
      <c r="L293" t="n">
        <v>0</v>
      </c>
      <c r="M293" t="n">
        <v>0</v>
      </c>
      <c r="N293" t="n">
        <v>0</v>
      </c>
      <c r="O293" t="n">
        <v>1</v>
      </c>
      <c r="P293" t="n">
        <v>1</v>
      </c>
      <c r="Q293" t="n">
        <v>2</v>
      </c>
      <c r="R293" s="2" t="inlineStr">
        <is>
          <t>Norsk näverlav
Skuggblåslav</t>
        </is>
      </c>
      <c r="S293">
        <f>HYPERLINK("https://klasma.github.io/Logging_2023/artfynd/A 27212-2022 artfynd.xlsx", "A 27212-2022")</f>
        <v/>
      </c>
      <c r="T293">
        <f>HYPERLINK("https://klasma.github.io/Logging_2023/kartor/A 27212-2022 karta.png", "A 27212-2022")</f>
        <v/>
      </c>
      <c r="V293">
        <f>HYPERLINK("https://klasma.github.io/Logging_2023/klagomål/A 27212-2022 FSC-klagomål.docx", "A 27212-2022")</f>
        <v/>
      </c>
      <c r="W293">
        <f>HYPERLINK("https://klasma.github.io/Logging_2023/klagomålsmail/A 27212-2022 FSC-klagomål mail.docx", "A 27212-2022")</f>
        <v/>
      </c>
      <c r="X293">
        <f>HYPERLINK("https://klasma.github.io/Logging_2023/tillsyn/A 27212-2022 tillsynsbegäran.docx", "A 27212-2022")</f>
        <v/>
      </c>
      <c r="Y293">
        <f>HYPERLINK("https://klasma.github.io/Logging_2023/tillsynsmail/A 27212-2022 tillsynsbegäran mail.docx", "A 27212-2022")</f>
        <v/>
      </c>
    </row>
    <row r="294" ht="15" customHeight="1">
      <c r="A294" t="inlineStr">
        <is>
          <t>A 27374-2022</t>
        </is>
      </c>
      <c r="B294" s="1" t="n">
        <v>44742</v>
      </c>
      <c r="C294" s="1" t="n">
        <v>45227</v>
      </c>
      <c r="D294" t="inlineStr">
        <is>
          <t>DALARNAS LÄN</t>
        </is>
      </c>
      <c r="E294" t="inlineStr">
        <is>
          <t>SÄTER</t>
        </is>
      </c>
      <c r="F294" t="inlineStr">
        <is>
          <t>Kommuner</t>
        </is>
      </c>
      <c r="G294" t="n">
        <v>4.3</v>
      </c>
      <c r="H294" t="n">
        <v>1</v>
      </c>
      <c r="I294" t="n">
        <v>0</v>
      </c>
      <c r="J294" t="n">
        <v>1</v>
      </c>
      <c r="K294" t="n">
        <v>1</v>
      </c>
      <c r="L294" t="n">
        <v>0</v>
      </c>
      <c r="M294" t="n">
        <v>0</v>
      </c>
      <c r="N294" t="n">
        <v>0</v>
      </c>
      <c r="O294" t="n">
        <v>2</v>
      </c>
      <c r="P294" t="n">
        <v>1</v>
      </c>
      <c r="Q294" t="n">
        <v>2</v>
      </c>
      <c r="R294" s="2" t="inlineStr">
        <is>
          <t>Knärot
Garnlav</t>
        </is>
      </c>
      <c r="S294">
        <f>HYPERLINK("https://klasma.github.io/Logging_2082/artfynd/A 27374-2022 artfynd.xlsx", "A 27374-2022")</f>
        <v/>
      </c>
      <c r="T294">
        <f>HYPERLINK("https://klasma.github.io/Logging_2082/kartor/A 27374-2022 karta.png", "A 27374-2022")</f>
        <v/>
      </c>
      <c r="U294">
        <f>HYPERLINK("https://klasma.github.io/Logging_2082/knärot/A 27374-2022 karta knärot.png", "A 27374-2022")</f>
        <v/>
      </c>
      <c r="V294">
        <f>HYPERLINK("https://klasma.github.io/Logging_2082/klagomål/A 27374-2022 FSC-klagomål.docx", "A 27374-2022")</f>
        <v/>
      </c>
      <c r="W294">
        <f>HYPERLINK("https://klasma.github.io/Logging_2082/klagomålsmail/A 27374-2022 FSC-klagomål mail.docx", "A 27374-2022")</f>
        <v/>
      </c>
      <c r="X294">
        <f>HYPERLINK("https://klasma.github.io/Logging_2082/tillsyn/A 27374-2022 tillsynsbegäran.docx", "A 27374-2022")</f>
        <v/>
      </c>
      <c r="Y294">
        <f>HYPERLINK("https://klasma.github.io/Logging_2082/tillsynsmail/A 27374-2022 tillsynsbegäran mail.docx", "A 27374-2022")</f>
        <v/>
      </c>
    </row>
    <row r="295" ht="15" customHeight="1">
      <c r="A295" t="inlineStr">
        <is>
          <t>A 31017-2022</t>
        </is>
      </c>
      <c r="B295" s="1" t="n">
        <v>44768</v>
      </c>
      <c r="C295" s="1" t="n">
        <v>45227</v>
      </c>
      <c r="D295" t="inlineStr">
        <is>
          <t>DALARNAS LÄN</t>
        </is>
      </c>
      <c r="E295" t="inlineStr">
        <is>
          <t>AVESTA</t>
        </is>
      </c>
      <c r="F295" t="inlineStr">
        <is>
          <t>Sveaskog</t>
        </is>
      </c>
      <c r="G295" t="n">
        <v>6.8</v>
      </c>
      <c r="H295" t="n">
        <v>0</v>
      </c>
      <c r="I295" t="n">
        <v>2</v>
      </c>
      <c r="J295" t="n">
        <v>0</v>
      </c>
      <c r="K295" t="n">
        <v>0</v>
      </c>
      <c r="L295" t="n">
        <v>0</v>
      </c>
      <c r="M295" t="n">
        <v>0</v>
      </c>
      <c r="N295" t="n">
        <v>0</v>
      </c>
      <c r="O295" t="n">
        <v>0</v>
      </c>
      <c r="P295" t="n">
        <v>0</v>
      </c>
      <c r="Q295" t="n">
        <v>2</v>
      </c>
      <c r="R295" s="2" t="inlineStr">
        <is>
          <t>Fjällig taggsvamp s.str.
Mönjevaxskivling</t>
        </is>
      </c>
      <c r="S295">
        <f>HYPERLINK("https://klasma.github.io/Logging_2084/artfynd/A 31017-2022 artfynd.xlsx", "A 31017-2022")</f>
        <v/>
      </c>
      <c r="T295">
        <f>HYPERLINK("https://klasma.github.io/Logging_2084/kartor/A 31017-2022 karta.png", "A 31017-2022")</f>
        <v/>
      </c>
      <c r="V295">
        <f>HYPERLINK("https://klasma.github.io/Logging_2084/klagomål/A 31017-2022 FSC-klagomål.docx", "A 31017-2022")</f>
        <v/>
      </c>
      <c r="W295">
        <f>HYPERLINK("https://klasma.github.io/Logging_2084/klagomålsmail/A 31017-2022 FSC-klagomål mail.docx", "A 31017-2022")</f>
        <v/>
      </c>
      <c r="X295">
        <f>HYPERLINK("https://klasma.github.io/Logging_2084/tillsyn/A 31017-2022 tillsynsbegäran.docx", "A 31017-2022")</f>
        <v/>
      </c>
      <c r="Y295">
        <f>HYPERLINK("https://klasma.github.io/Logging_2084/tillsynsmail/A 31017-2022 tillsynsbegäran mail.docx", "A 31017-2022")</f>
        <v/>
      </c>
    </row>
    <row r="296" ht="15" customHeight="1">
      <c r="A296" t="inlineStr">
        <is>
          <t>A 42558-2022</t>
        </is>
      </c>
      <c r="B296" s="1" t="n">
        <v>44831</v>
      </c>
      <c r="C296" s="1" t="n">
        <v>45227</v>
      </c>
      <c r="D296" t="inlineStr">
        <is>
          <t>DALARNAS LÄN</t>
        </is>
      </c>
      <c r="E296" t="inlineStr">
        <is>
          <t>LUDVIKA</t>
        </is>
      </c>
      <c r="F296" t="inlineStr">
        <is>
          <t>Naturvårdsverket</t>
        </is>
      </c>
      <c r="G296" t="n">
        <v>4.9</v>
      </c>
      <c r="H296" t="n">
        <v>1</v>
      </c>
      <c r="I296" t="n">
        <v>0</v>
      </c>
      <c r="J296" t="n">
        <v>0</v>
      </c>
      <c r="K296" t="n">
        <v>1</v>
      </c>
      <c r="L296" t="n">
        <v>0</v>
      </c>
      <c r="M296" t="n">
        <v>0</v>
      </c>
      <c r="N296" t="n">
        <v>0</v>
      </c>
      <c r="O296" t="n">
        <v>1</v>
      </c>
      <c r="P296" t="n">
        <v>1</v>
      </c>
      <c r="Q296" t="n">
        <v>2</v>
      </c>
      <c r="R296" s="2" t="inlineStr">
        <is>
          <t>Gräddporing
Lopplummer</t>
        </is>
      </c>
      <c r="S296">
        <f>HYPERLINK("https://klasma.github.io/Logging_2085/artfynd/A 42558-2022 artfynd.xlsx", "A 42558-2022")</f>
        <v/>
      </c>
      <c r="T296">
        <f>HYPERLINK("https://klasma.github.io/Logging_2085/kartor/A 42558-2022 karta.png", "A 42558-2022")</f>
        <v/>
      </c>
      <c r="V296">
        <f>HYPERLINK("https://klasma.github.io/Logging_2085/klagomål/A 42558-2022 FSC-klagomål.docx", "A 42558-2022")</f>
        <v/>
      </c>
      <c r="W296">
        <f>HYPERLINK("https://klasma.github.io/Logging_2085/klagomålsmail/A 42558-2022 FSC-klagomål mail.docx", "A 42558-2022")</f>
        <v/>
      </c>
      <c r="X296">
        <f>HYPERLINK("https://klasma.github.io/Logging_2085/tillsyn/A 42558-2022 tillsynsbegäran.docx", "A 42558-2022")</f>
        <v/>
      </c>
      <c r="Y296">
        <f>HYPERLINK("https://klasma.github.io/Logging_2085/tillsynsmail/A 42558-2022 tillsynsbegäran mail.docx", "A 42558-2022")</f>
        <v/>
      </c>
    </row>
    <row r="297" ht="15" customHeight="1">
      <c r="A297" t="inlineStr">
        <is>
          <t>A 48343-2022</t>
        </is>
      </c>
      <c r="B297" s="1" t="n">
        <v>44858</v>
      </c>
      <c r="C297" s="1" t="n">
        <v>45227</v>
      </c>
      <c r="D297" t="inlineStr">
        <is>
          <t>DALARNAS LÄN</t>
        </is>
      </c>
      <c r="E297" t="inlineStr">
        <is>
          <t>ORSA</t>
        </is>
      </c>
      <c r="G297" t="n">
        <v>1.6</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HYPERLINK("https://klasma.github.io/Logging_2034/artfynd/A 48343-2022 artfynd.xlsx", "A 48343-2022")</f>
        <v/>
      </c>
      <c r="T297">
        <f>HYPERLINK("https://klasma.github.io/Logging_2034/kartor/A 48343-2022 karta.png", "A 48343-2022")</f>
        <v/>
      </c>
      <c r="V297">
        <f>HYPERLINK("https://klasma.github.io/Logging_2034/klagomål/A 48343-2022 FSC-klagomål.docx", "A 48343-2022")</f>
        <v/>
      </c>
      <c r="W297">
        <f>HYPERLINK("https://klasma.github.io/Logging_2034/klagomålsmail/A 48343-2022 FSC-klagomål mail.docx", "A 48343-2022")</f>
        <v/>
      </c>
      <c r="X297">
        <f>HYPERLINK("https://klasma.github.io/Logging_2034/tillsyn/A 48343-2022 tillsynsbegäran.docx", "A 48343-2022")</f>
        <v/>
      </c>
      <c r="Y297">
        <f>HYPERLINK("https://klasma.github.io/Logging_2034/tillsynsmail/A 48343-2022 tillsynsbegäran mail.docx", "A 48343-2022")</f>
        <v/>
      </c>
    </row>
    <row r="298" ht="15" customHeight="1">
      <c r="A298" t="inlineStr">
        <is>
          <t>A 50242-2022</t>
        </is>
      </c>
      <c r="B298" s="1" t="n">
        <v>44865</v>
      </c>
      <c r="C298" s="1" t="n">
        <v>45227</v>
      </c>
      <c r="D298" t="inlineStr">
        <is>
          <t>DALARNAS LÄN</t>
        </is>
      </c>
      <c r="E298" t="inlineStr">
        <is>
          <t>ÄLVDALEN</t>
        </is>
      </c>
      <c r="F298" t="inlineStr">
        <is>
          <t>Sveaskog</t>
        </is>
      </c>
      <c r="G298" t="n">
        <v>10.7</v>
      </c>
      <c r="H298" t="n">
        <v>0</v>
      </c>
      <c r="I298" t="n">
        <v>1</v>
      </c>
      <c r="J298" t="n">
        <v>1</v>
      </c>
      <c r="K298" t="n">
        <v>0</v>
      </c>
      <c r="L298" t="n">
        <v>0</v>
      </c>
      <c r="M298" t="n">
        <v>0</v>
      </c>
      <c r="N298" t="n">
        <v>0</v>
      </c>
      <c r="O298" t="n">
        <v>1</v>
      </c>
      <c r="P298" t="n">
        <v>0</v>
      </c>
      <c r="Q298" t="n">
        <v>2</v>
      </c>
      <c r="R298" s="2" t="inlineStr">
        <is>
          <t>Kolflarnlav
Dropptaggsvamp</t>
        </is>
      </c>
      <c r="S298">
        <f>HYPERLINK("https://klasma.github.io/Logging_2039/artfynd/A 50242-2022 artfynd.xlsx", "A 50242-2022")</f>
        <v/>
      </c>
      <c r="T298">
        <f>HYPERLINK("https://klasma.github.io/Logging_2039/kartor/A 50242-2022 karta.png", "A 50242-2022")</f>
        <v/>
      </c>
      <c r="V298">
        <f>HYPERLINK("https://klasma.github.io/Logging_2039/klagomål/A 50242-2022 FSC-klagomål.docx", "A 50242-2022")</f>
        <v/>
      </c>
      <c r="W298">
        <f>HYPERLINK("https://klasma.github.io/Logging_2039/klagomålsmail/A 50242-2022 FSC-klagomål mail.docx", "A 50242-2022")</f>
        <v/>
      </c>
      <c r="X298">
        <f>HYPERLINK("https://klasma.github.io/Logging_2039/tillsyn/A 50242-2022 tillsynsbegäran.docx", "A 50242-2022")</f>
        <v/>
      </c>
      <c r="Y298">
        <f>HYPERLINK("https://klasma.github.io/Logging_2039/tillsynsmail/A 50242-2022 tillsynsbegäran mail.docx", "A 50242-2022")</f>
        <v/>
      </c>
    </row>
    <row r="299" ht="15" customHeight="1">
      <c r="A299" t="inlineStr">
        <is>
          <t>A 52490-2022</t>
        </is>
      </c>
      <c r="B299" s="1" t="n">
        <v>44874</v>
      </c>
      <c r="C299" s="1" t="n">
        <v>45227</v>
      </c>
      <c r="D299" t="inlineStr">
        <is>
          <t>DALARNAS LÄN</t>
        </is>
      </c>
      <c r="E299" t="inlineStr">
        <is>
          <t>ÄLVDALEN</t>
        </is>
      </c>
      <c r="G299" t="n">
        <v>4.3</v>
      </c>
      <c r="H299" t="n">
        <v>0</v>
      </c>
      <c r="I299" t="n">
        <v>1</v>
      </c>
      <c r="J299" t="n">
        <v>1</v>
      </c>
      <c r="K299" t="n">
        <v>0</v>
      </c>
      <c r="L299" t="n">
        <v>0</v>
      </c>
      <c r="M299" t="n">
        <v>0</v>
      </c>
      <c r="N299" t="n">
        <v>0</v>
      </c>
      <c r="O299" t="n">
        <v>1</v>
      </c>
      <c r="P299" t="n">
        <v>0</v>
      </c>
      <c r="Q299" t="n">
        <v>2</v>
      </c>
      <c r="R299" s="2" t="inlineStr">
        <is>
          <t>Garnlav
Dropptaggsvamp</t>
        </is>
      </c>
      <c r="S299">
        <f>HYPERLINK("https://klasma.github.io/Logging_2039/artfynd/A 52490-2022 artfynd.xlsx", "A 52490-2022")</f>
        <v/>
      </c>
      <c r="T299">
        <f>HYPERLINK("https://klasma.github.io/Logging_2039/kartor/A 52490-2022 karta.png", "A 52490-2022")</f>
        <v/>
      </c>
      <c r="V299">
        <f>HYPERLINK("https://klasma.github.io/Logging_2039/klagomål/A 52490-2022 FSC-klagomål.docx", "A 52490-2022")</f>
        <v/>
      </c>
      <c r="W299">
        <f>HYPERLINK("https://klasma.github.io/Logging_2039/klagomålsmail/A 52490-2022 FSC-klagomål mail.docx", "A 52490-2022")</f>
        <v/>
      </c>
      <c r="X299">
        <f>HYPERLINK("https://klasma.github.io/Logging_2039/tillsyn/A 52490-2022 tillsynsbegäran.docx", "A 52490-2022")</f>
        <v/>
      </c>
      <c r="Y299">
        <f>HYPERLINK("https://klasma.github.io/Logging_2039/tillsynsmail/A 52490-2022 tillsynsbegäran mail.docx", "A 52490-2022")</f>
        <v/>
      </c>
    </row>
    <row r="300" ht="15" customHeight="1">
      <c r="A300" t="inlineStr">
        <is>
          <t>A 52510-2022</t>
        </is>
      </c>
      <c r="B300" s="1" t="n">
        <v>44874</v>
      </c>
      <c r="C300" s="1" t="n">
        <v>45227</v>
      </c>
      <c r="D300" t="inlineStr">
        <is>
          <t>DALARNAS LÄN</t>
        </is>
      </c>
      <c r="E300" t="inlineStr">
        <is>
          <t>BORLÄNGE</t>
        </is>
      </c>
      <c r="G300" t="n">
        <v>1</v>
      </c>
      <c r="H300" t="n">
        <v>0</v>
      </c>
      <c r="I300" t="n">
        <v>1</v>
      </c>
      <c r="J300" t="n">
        <v>1</v>
      </c>
      <c r="K300" t="n">
        <v>0</v>
      </c>
      <c r="L300" t="n">
        <v>0</v>
      </c>
      <c r="M300" t="n">
        <v>0</v>
      </c>
      <c r="N300" t="n">
        <v>0</v>
      </c>
      <c r="O300" t="n">
        <v>1</v>
      </c>
      <c r="P300" t="n">
        <v>0</v>
      </c>
      <c r="Q300" t="n">
        <v>2</v>
      </c>
      <c r="R300" s="2" t="inlineStr">
        <is>
          <t>Gränsticka
Vedticka</t>
        </is>
      </c>
      <c r="S300">
        <f>HYPERLINK("https://klasma.github.io/Logging_2081/artfynd/A 52510-2022 artfynd.xlsx", "A 52510-2022")</f>
        <v/>
      </c>
      <c r="T300">
        <f>HYPERLINK("https://klasma.github.io/Logging_2081/kartor/A 52510-2022 karta.png", "A 52510-2022")</f>
        <v/>
      </c>
      <c r="V300">
        <f>HYPERLINK("https://klasma.github.io/Logging_2081/klagomål/A 52510-2022 FSC-klagomål.docx", "A 52510-2022")</f>
        <v/>
      </c>
      <c r="W300">
        <f>HYPERLINK("https://klasma.github.io/Logging_2081/klagomålsmail/A 52510-2022 FSC-klagomål mail.docx", "A 52510-2022")</f>
        <v/>
      </c>
      <c r="X300">
        <f>HYPERLINK("https://klasma.github.io/Logging_2081/tillsyn/A 52510-2022 tillsynsbegäran.docx", "A 52510-2022")</f>
        <v/>
      </c>
      <c r="Y300">
        <f>HYPERLINK("https://klasma.github.io/Logging_2081/tillsynsmail/A 52510-2022 tillsynsbegäran mail.docx", "A 52510-2022")</f>
        <v/>
      </c>
    </row>
    <row r="301" ht="15" customHeight="1">
      <c r="A301" t="inlineStr">
        <is>
          <t>A 53629-2022</t>
        </is>
      </c>
      <c r="B301" s="1" t="n">
        <v>44879</v>
      </c>
      <c r="C301" s="1" t="n">
        <v>45227</v>
      </c>
      <c r="D301" t="inlineStr">
        <is>
          <t>DALARNAS LÄN</t>
        </is>
      </c>
      <c r="E301" t="inlineStr">
        <is>
          <t>ORSA</t>
        </is>
      </c>
      <c r="G301" t="n">
        <v>8.199999999999999</v>
      </c>
      <c r="H301" t="n">
        <v>2</v>
      </c>
      <c r="I301" t="n">
        <v>0</v>
      </c>
      <c r="J301" t="n">
        <v>0</v>
      </c>
      <c r="K301" t="n">
        <v>0</v>
      </c>
      <c r="L301" t="n">
        <v>0</v>
      </c>
      <c r="M301" t="n">
        <v>0</v>
      </c>
      <c r="N301" t="n">
        <v>0</v>
      </c>
      <c r="O301" t="n">
        <v>0</v>
      </c>
      <c r="P301" t="n">
        <v>0</v>
      </c>
      <c r="Q301" t="n">
        <v>2</v>
      </c>
      <c r="R301" s="2" t="inlineStr">
        <is>
          <t>Större vattensalamander
Mindre vattensalamander</t>
        </is>
      </c>
      <c r="S301">
        <f>HYPERLINK("https://klasma.github.io/Logging_2034/artfynd/A 53629-2022 artfynd.xlsx", "A 53629-2022")</f>
        <v/>
      </c>
      <c r="T301">
        <f>HYPERLINK("https://klasma.github.io/Logging_2034/kartor/A 53629-2022 karta.png", "A 53629-2022")</f>
        <v/>
      </c>
      <c r="V301">
        <f>HYPERLINK("https://klasma.github.io/Logging_2034/klagomål/A 53629-2022 FSC-klagomål.docx", "A 53629-2022")</f>
        <v/>
      </c>
      <c r="W301">
        <f>HYPERLINK("https://klasma.github.io/Logging_2034/klagomålsmail/A 53629-2022 FSC-klagomål mail.docx", "A 53629-2022")</f>
        <v/>
      </c>
      <c r="X301">
        <f>HYPERLINK("https://klasma.github.io/Logging_2034/tillsyn/A 53629-2022 tillsynsbegäran.docx", "A 53629-2022")</f>
        <v/>
      </c>
      <c r="Y301">
        <f>HYPERLINK("https://klasma.github.io/Logging_2034/tillsynsmail/A 53629-2022 tillsynsbegäran mail.docx", "A 53629-2022")</f>
        <v/>
      </c>
    </row>
    <row r="302" ht="15" customHeight="1">
      <c r="A302" t="inlineStr">
        <is>
          <t>A 55664-2022</t>
        </is>
      </c>
      <c r="B302" s="1" t="n">
        <v>44888</v>
      </c>
      <c r="C302" s="1" t="n">
        <v>45227</v>
      </c>
      <c r="D302" t="inlineStr">
        <is>
          <t>DALARNAS LÄN</t>
        </is>
      </c>
      <c r="E302" t="inlineStr">
        <is>
          <t>MALUNG-SÄLEN</t>
        </is>
      </c>
      <c r="F302" t="inlineStr">
        <is>
          <t>Allmännings- och besparingsskogar</t>
        </is>
      </c>
      <c r="G302" t="n">
        <v>12.7</v>
      </c>
      <c r="H302" t="n">
        <v>0</v>
      </c>
      <c r="I302" t="n">
        <v>0</v>
      </c>
      <c r="J302" t="n">
        <v>2</v>
      </c>
      <c r="K302" t="n">
        <v>0</v>
      </c>
      <c r="L302" t="n">
        <v>0</v>
      </c>
      <c r="M302" t="n">
        <v>0</v>
      </c>
      <c r="N302" t="n">
        <v>0</v>
      </c>
      <c r="O302" t="n">
        <v>2</v>
      </c>
      <c r="P302" t="n">
        <v>0</v>
      </c>
      <c r="Q302" t="n">
        <v>2</v>
      </c>
      <c r="R302" s="2" t="inlineStr">
        <is>
          <t>Dvärgbägarlav
Mörk kolflarnlav</t>
        </is>
      </c>
      <c r="S302">
        <f>HYPERLINK("https://klasma.github.io/Logging_2023/artfynd/A 55664-2022 artfynd.xlsx", "A 55664-2022")</f>
        <v/>
      </c>
      <c r="T302">
        <f>HYPERLINK("https://klasma.github.io/Logging_2023/kartor/A 55664-2022 karta.png", "A 55664-2022")</f>
        <v/>
      </c>
      <c r="V302">
        <f>HYPERLINK("https://klasma.github.io/Logging_2023/klagomål/A 55664-2022 FSC-klagomål.docx", "A 55664-2022")</f>
        <v/>
      </c>
      <c r="W302">
        <f>HYPERLINK("https://klasma.github.io/Logging_2023/klagomålsmail/A 55664-2022 FSC-klagomål mail.docx", "A 55664-2022")</f>
        <v/>
      </c>
      <c r="X302">
        <f>HYPERLINK("https://klasma.github.io/Logging_2023/tillsyn/A 55664-2022 tillsynsbegäran.docx", "A 55664-2022")</f>
        <v/>
      </c>
      <c r="Y302">
        <f>HYPERLINK("https://klasma.github.io/Logging_2023/tillsynsmail/A 55664-2022 tillsynsbegäran mail.docx", "A 55664-2022")</f>
        <v/>
      </c>
    </row>
    <row r="303" ht="15" customHeight="1">
      <c r="A303" t="inlineStr">
        <is>
          <t>A 61289-2022</t>
        </is>
      </c>
      <c r="B303" s="1" t="n">
        <v>44909</v>
      </c>
      <c r="C303" s="1" t="n">
        <v>45227</v>
      </c>
      <c r="D303" t="inlineStr">
        <is>
          <t>DALARNAS LÄN</t>
        </is>
      </c>
      <c r="E303" t="inlineStr">
        <is>
          <t>SMEDJEBACKEN</t>
        </is>
      </c>
      <c r="F303" t="inlineStr">
        <is>
          <t>Bergvik skog väst AB</t>
        </is>
      </c>
      <c r="G303" t="n">
        <v>9.6</v>
      </c>
      <c r="H303" t="n">
        <v>1</v>
      </c>
      <c r="I303" t="n">
        <v>0</v>
      </c>
      <c r="J303" t="n">
        <v>2</v>
      </c>
      <c r="K303" t="n">
        <v>0</v>
      </c>
      <c r="L303" t="n">
        <v>0</v>
      </c>
      <c r="M303" t="n">
        <v>0</v>
      </c>
      <c r="N303" t="n">
        <v>0</v>
      </c>
      <c r="O303" t="n">
        <v>2</v>
      </c>
      <c r="P303" t="n">
        <v>0</v>
      </c>
      <c r="Q303" t="n">
        <v>2</v>
      </c>
      <c r="R303" s="2" t="inlineStr">
        <is>
          <t>Kungsörn
Skogshare</t>
        </is>
      </c>
      <c r="S303">
        <f>HYPERLINK("https://klasma.github.io/Logging_2061/artfynd/A 61289-2022 artfynd.xlsx", "A 61289-2022")</f>
        <v/>
      </c>
      <c r="T303">
        <f>HYPERLINK("https://klasma.github.io/Logging_2061/kartor/A 61289-2022 karta.png", "A 61289-2022")</f>
        <v/>
      </c>
      <c r="V303">
        <f>HYPERLINK("https://klasma.github.io/Logging_2061/klagomål/A 61289-2022 FSC-klagomål.docx", "A 61289-2022")</f>
        <v/>
      </c>
      <c r="W303">
        <f>HYPERLINK("https://klasma.github.io/Logging_2061/klagomålsmail/A 61289-2022 FSC-klagomål mail.docx", "A 61289-2022")</f>
        <v/>
      </c>
      <c r="X303">
        <f>HYPERLINK("https://klasma.github.io/Logging_2061/tillsyn/A 61289-2022 tillsynsbegäran.docx", "A 61289-2022")</f>
        <v/>
      </c>
      <c r="Y303">
        <f>HYPERLINK("https://klasma.github.io/Logging_2061/tillsynsmail/A 61289-2022 tillsynsbegäran mail.docx", "A 61289-2022")</f>
        <v/>
      </c>
    </row>
    <row r="304" ht="15" customHeight="1">
      <c r="A304" t="inlineStr">
        <is>
          <t>A 62396-2022</t>
        </is>
      </c>
      <c r="B304" s="1" t="n">
        <v>44923</v>
      </c>
      <c r="C304" s="1" t="n">
        <v>45227</v>
      </c>
      <c r="D304" t="inlineStr">
        <is>
          <t>DALARNAS LÄN</t>
        </is>
      </c>
      <c r="E304" t="inlineStr">
        <is>
          <t>FALUN</t>
        </is>
      </c>
      <c r="F304" t="inlineStr">
        <is>
          <t>Bergvik skog väst AB</t>
        </is>
      </c>
      <c r="G304" t="n">
        <v>2.8</v>
      </c>
      <c r="H304" t="n">
        <v>1</v>
      </c>
      <c r="I304" t="n">
        <v>1</v>
      </c>
      <c r="J304" t="n">
        <v>1</v>
      </c>
      <c r="K304" t="n">
        <v>0</v>
      </c>
      <c r="L304" t="n">
        <v>0</v>
      </c>
      <c r="M304" t="n">
        <v>0</v>
      </c>
      <c r="N304" t="n">
        <v>0</v>
      </c>
      <c r="O304" t="n">
        <v>1</v>
      </c>
      <c r="P304" t="n">
        <v>0</v>
      </c>
      <c r="Q304" t="n">
        <v>2</v>
      </c>
      <c r="R304" s="2" t="inlineStr">
        <is>
          <t>Spillkråka
Mindre märgborre</t>
        </is>
      </c>
      <c r="S304">
        <f>HYPERLINK("https://klasma.github.io/Logging_2080/artfynd/A 62396-2022 artfynd.xlsx", "A 62396-2022")</f>
        <v/>
      </c>
      <c r="T304">
        <f>HYPERLINK("https://klasma.github.io/Logging_2080/kartor/A 62396-2022 karta.png", "A 62396-2022")</f>
        <v/>
      </c>
      <c r="V304">
        <f>HYPERLINK("https://klasma.github.io/Logging_2080/klagomål/A 62396-2022 FSC-klagomål.docx", "A 62396-2022")</f>
        <v/>
      </c>
      <c r="W304">
        <f>HYPERLINK("https://klasma.github.io/Logging_2080/klagomålsmail/A 62396-2022 FSC-klagomål mail.docx", "A 62396-2022")</f>
        <v/>
      </c>
      <c r="X304">
        <f>HYPERLINK("https://klasma.github.io/Logging_2080/tillsyn/A 62396-2022 tillsynsbegäran.docx", "A 62396-2022")</f>
        <v/>
      </c>
      <c r="Y304">
        <f>HYPERLINK("https://klasma.github.io/Logging_2080/tillsynsmail/A 62396-2022 tillsynsbegäran mail.docx", "A 62396-2022")</f>
        <v/>
      </c>
    </row>
    <row r="305" ht="15" customHeight="1">
      <c r="A305" t="inlineStr">
        <is>
          <t>A 377-2023</t>
        </is>
      </c>
      <c r="B305" s="1" t="n">
        <v>44929</v>
      </c>
      <c r="C305" s="1" t="n">
        <v>45227</v>
      </c>
      <c r="D305" t="inlineStr">
        <is>
          <t>DALARNAS LÄN</t>
        </is>
      </c>
      <c r="E305" t="inlineStr">
        <is>
          <t>GAGNEF</t>
        </is>
      </c>
      <c r="G305" t="n">
        <v>1.7</v>
      </c>
      <c r="H305" t="n">
        <v>1</v>
      </c>
      <c r="I305" t="n">
        <v>0</v>
      </c>
      <c r="J305" t="n">
        <v>2</v>
      </c>
      <c r="K305" t="n">
        <v>0</v>
      </c>
      <c r="L305" t="n">
        <v>0</v>
      </c>
      <c r="M305" t="n">
        <v>0</v>
      </c>
      <c r="N305" t="n">
        <v>0</v>
      </c>
      <c r="O305" t="n">
        <v>2</v>
      </c>
      <c r="P305" t="n">
        <v>0</v>
      </c>
      <c r="Q305" t="n">
        <v>2</v>
      </c>
      <c r="R305" s="2" t="inlineStr">
        <is>
          <t>Lunglav
Svartvit flugsnappare</t>
        </is>
      </c>
      <c r="S305">
        <f>HYPERLINK("https://klasma.github.io/Logging_2026/artfynd/A 377-2023 artfynd.xlsx", "A 377-2023")</f>
        <v/>
      </c>
      <c r="T305">
        <f>HYPERLINK("https://klasma.github.io/Logging_2026/kartor/A 377-2023 karta.png", "A 377-2023")</f>
        <v/>
      </c>
      <c r="V305">
        <f>HYPERLINK("https://klasma.github.io/Logging_2026/klagomål/A 377-2023 FSC-klagomål.docx", "A 377-2023")</f>
        <v/>
      </c>
      <c r="W305">
        <f>HYPERLINK("https://klasma.github.io/Logging_2026/klagomålsmail/A 377-2023 FSC-klagomål mail.docx", "A 377-2023")</f>
        <v/>
      </c>
      <c r="X305">
        <f>HYPERLINK("https://klasma.github.io/Logging_2026/tillsyn/A 377-2023 tillsynsbegäran.docx", "A 377-2023")</f>
        <v/>
      </c>
      <c r="Y305">
        <f>HYPERLINK("https://klasma.github.io/Logging_2026/tillsynsmail/A 377-2023 tillsynsbegäran mail.docx", "A 377-2023")</f>
        <v/>
      </c>
    </row>
    <row r="306" ht="15" customHeight="1">
      <c r="A306" t="inlineStr">
        <is>
          <t>A 2556-2023</t>
        </is>
      </c>
      <c r="B306" s="1" t="n">
        <v>44943</v>
      </c>
      <c r="C306" s="1" t="n">
        <v>45227</v>
      </c>
      <c r="D306" t="inlineStr">
        <is>
          <t>DALARNAS LÄN</t>
        </is>
      </c>
      <c r="E306" t="inlineStr">
        <is>
          <t>FALUN</t>
        </is>
      </c>
      <c r="G306" t="n">
        <v>0.9</v>
      </c>
      <c r="H306" t="n">
        <v>0</v>
      </c>
      <c r="I306" t="n">
        <v>1</v>
      </c>
      <c r="J306" t="n">
        <v>0</v>
      </c>
      <c r="K306" t="n">
        <v>0</v>
      </c>
      <c r="L306" t="n">
        <v>1</v>
      </c>
      <c r="M306" t="n">
        <v>0</v>
      </c>
      <c r="N306" t="n">
        <v>0</v>
      </c>
      <c r="O306" t="n">
        <v>1</v>
      </c>
      <c r="P306" t="n">
        <v>1</v>
      </c>
      <c r="Q306" t="n">
        <v>2</v>
      </c>
      <c r="R306" s="2" t="inlineStr">
        <is>
          <t>Trolldruvemätare
Svart trolldruva</t>
        </is>
      </c>
      <c r="S306">
        <f>HYPERLINK("https://klasma.github.io/Logging_2080/artfynd/A 2556-2023 artfynd.xlsx", "A 2556-2023")</f>
        <v/>
      </c>
      <c r="T306">
        <f>HYPERLINK("https://klasma.github.io/Logging_2080/kartor/A 2556-2023 karta.png", "A 2556-2023")</f>
        <v/>
      </c>
      <c r="V306">
        <f>HYPERLINK("https://klasma.github.io/Logging_2080/klagomål/A 2556-2023 FSC-klagomål.docx", "A 2556-2023")</f>
        <v/>
      </c>
      <c r="W306">
        <f>HYPERLINK("https://klasma.github.io/Logging_2080/klagomålsmail/A 2556-2023 FSC-klagomål mail.docx", "A 2556-2023")</f>
        <v/>
      </c>
      <c r="X306">
        <f>HYPERLINK("https://klasma.github.io/Logging_2080/tillsyn/A 2556-2023 tillsynsbegäran.docx", "A 2556-2023")</f>
        <v/>
      </c>
      <c r="Y306">
        <f>HYPERLINK("https://klasma.github.io/Logging_2080/tillsynsmail/A 2556-2023 tillsynsbegäran mail.docx", "A 2556-2023")</f>
        <v/>
      </c>
    </row>
    <row r="307" ht="15" customHeight="1">
      <c r="A307" t="inlineStr">
        <is>
          <t>A 11751-2023</t>
        </is>
      </c>
      <c r="B307" s="1" t="n">
        <v>44994</v>
      </c>
      <c r="C307" s="1" t="n">
        <v>45227</v>
      </c>
      <c r="D307" t="inlineStr">
        <is>
          <t>DALARNAS LÄN</t>
        </is>
      </c>
      <c r="E307" t="inlineStr">
        <is>
          <t>HEDEMORA</t>
        </is>
      </c>
      <c r="G307" t="n">
        <v>3.7</v>
      </c>
      <c r="H307" t="n">
        <v>1</v>
      </c>
      <c r="I307" t="n">
        <v>0</v>
      </c>
      <c r="J307" t="n">
        <v>1</v>
      </c>
      <c r="K307" t="n">
        <v>0</v>
      </c>
      <c r="L307" t="n">
        <v>0</v>
      </c>
      <c r="M307" t="n">
        <v>0</v>
      </c>
      <c r="N307" t="n">
        <v>0</v>
      </c>
      <c r="O307" t="n">
        <v>1</v>
      </c>
      <c r="P307" t="n">
        <v>0</v>
      </c>
      <c r="Q307" t="n">
        <v>2</v>
      </c>
      <c r="R307" s="2" t="inlineStr">
        <is>
          <t>Vedtrappmossa
Blåsippa</t>
        </is>
      </c>
      <c r="S307">
        <f>HYPERLINK("https://klasma.github.io/Logging_2083/artfynd/A 11751-2023 artfynd.xlsx", "A 11751-2023")</f>
        <v/>
      </c>
      <c r="T307">
        <f>HYPERLINK("https://klasma.github.io/Logging_2083/kartor/A 11751-2023 karta.png", "A 11751-2023")</f>
        <v/>
      </c>
      <c r="V307">
        <f>HYPERLINK("https://klasma.github.io/Logging_2083/klagomål/A 11751-2023 FSC-klagomål.docx", "A 11751-2023")</f>
        <v/>
      </c>
      <c r="W307">
        <f>HYPERLINK("https://klasma.github.io/Logging_2083/klagomålsmail/A 11751-2023 FSC-klagomål mail.docx", "A 11751-2023")</f>
        <v/>
      </c>
      <c r="X307">
        <f>HYPERLINK("https://klasma.github.io/Logging_2083/tillsyn/A 11751-2023 tillsynsbegäran.docx", "A 11751-2023")</f>
        <v/>
      </c>
      <c r="Y307">
        <f>HYPERLINK("https://klasma.github.io/Logging_2083/tillsynsmail/A 11751-2023 tillsynsbegäran mail.docx", "A 11751-2023")</f>
        <v/>
      </c>
    </row>
    <row r="308" ht="15" customHeight="1">
      <c r="A308" t="inlineStr">
        <is>
          <t>A 12314-2023</t>
        </is>
      </c>
      <c r="B308" s="1" t="n">
        <v>44996</v>
      </c>
      <c r="C308" s="1" t="n">
        <v>45227</v>
      </c>
      <c r="D308" t="inlineStr">
        <is>
          <t>DALARNAS LÄN</t>
        </is>
      </c>
      <c r="E308" t="inlineStr">
        <is>
          <t>BORLÄNGE</t>
        </is>
      </c>
      <c r="G308" t="n">
        <v>22.7</v>
      </c>
      <c r="H308" t="n">
        <v>0</v>
      </c>
      <c r="I308" t="n">
        <v>1</v>
      </c>
      <c r="J308" t="n">
        <v>1</v>
      </c>
      <c r="K308" t="n">
        <v>0</v>
      </c>
      <c r="L308" t="n">
        <v>0</v>
      </c>
      <c r="M308" t="n">
        <v>0</v>
      </c>
      <c r="N308" t="n">
        <v>0</v>
      </c>
      <c r="O308" t="n">
        <v>1</v>
      </c>
      <c r="P308" t="n">
        <v>0</v>
      </c>
      <c r="Q308" t="n">
        <v>2</v>
      </c>
      <c r="R308" s="2" t="inlineStr">
        <is>
          <t>Skrovlig taggsvamp
Dropptaggsvamp</t>
        </is>
      </c>
      <c r="S308">
        <f>HYPERLINK("https://klasma.github.io/Logging_2081/artfynd/A 12314-2023 artfynd.xlsx", "A 12314-2023")</f>
        <v/>
      </c>
      <c r="T308">
        <f>HYPERLINK("https://klasma.github.io/Logging_2081/kartor/A 12314-2023 karta.png", "A 12314-2023")</f>
        <v/>
      </c>
      <c r="V308">
        <f>HYPERLINK("https://klasma.github.io/Logging_2081/klagomål/A 12314-2023 FSC-klagomål.docx", "A 12314-2023")</f>
        <v/>
      </c>
      <c r="W308">
        <f>HYPERLINK("https://klasma.github.io/Logging_2081/klagomålsmail/A 12314-2023 FSC-klagomål mail.docx", "A 12314-2023")</f>
        <v/>
      </c>
      <c r="X308">
        <f>HYPERLINK("https://klasma.github.io/Logging_2081/tillsyn/A 12314-2023 tillsynsbegäran.docx", "A 12314-2023")</f>
        <v/>
      </c>
      <c r="Y308">
        <f>HYPERLINK("https://klasma.github.io/Logging_2081/tillsynsmail/A 12314-2023 tillsynsbegäran mail.docx", "A 12314-2023")</f>
        <v/>
      </c>
    </row>
    <row r="309" ht="15" customHeight="1">
      <c r="A309" t="inlineStr">
        <is>
          <t>A 12444-2023</t>
        </is>
      </c>
      <c r="B309" s="1" t="n">
        <v>44999</v>
      </c>
      <c r="C309" s="1" t="n">
        <v>45227</v>
      </c>
      <c r="D309" t="inlineStr">
        <is>
          <t>DALARNAS LÄN</t>
        </is>
      </c>
      <c r="E309" t="inlineStr">
        <is>
          <t>BORLÄNGE</t>
        </is>
      </c>
      <c r="G309" t="n">
        <v>7.5</v>
      </c>
      <c r="H309" t="n">
        <v>1</v>
      </c>
      <c r="I309" t="n">
        <v>0</v>
      </c>
      <c r="J309" t="n">
        <v>2</v>
      </c>
      <c r="K309" t="n">
        <v>0</v>
      </c>
      <c r="L309" t="n">
        <v>0</v>
      </c>
      <c r="M309" t="n">
        <v>0</v>
      </c>
      <c r="N309" t="n">
        <v>0</v>
      </c>
      <c r="O309" t="n">
        <v>2</v>
      </c>
      <c r="P309" t="n">
        <v>0</v>
      </c>
      <c r="Q309" t="n">
        <v>2</v>
      </c>
      <c r="R309" s="2" t="inlineStr">
        <is>
          <t>Dofttaggsvamp
Talltita</t>
        </is>
      </c>
      <c r="S309">
        <f>HYPERLINK("https://klasma.github.io/Logging_2081/artfynd/A 12444-2023 artfynd.xlsx", "A 12444-2023")</f>
        <v/>
      </c>
      <c r="T309">
        <f>HYPERLINK("https://klasma.github.io/Logging_2081/kartor/A 12444-2023 karta.png", "A 12444-2023")</f>
        <v/>
      </c>
      <c r="V309">
        <f>HYPERLINK("https://klasma.github.io/Logging_2081/klagomål/A 12444-2023 FSC-klagomål.docx", "A 12444-2023")</f>
        <v/>
      </c>
      <c r="W309">
        <f>HYPERLINK("https://klasma.github.io/Logging_2081/klagomålsmail/A 12444-2023 FSC-klagomål mail.docx", "A 12444-2023")</f>
        <v/>
      </c>
      <c r="X309">
        <f>HYPERLINK("https://klasma.github.io/Logging_2081/tillsyn/A 12444-2023 tillsynsbegäran.docx", "A 12444-2023")</f>
        <v/>
      </c>
      <c r="Y309">
        <f>HYPERLINK("https://klasma.github.io/Logging_2081/tillsynsmail/A 12444-2023 tillsynsbegäran mail.docx", "A 12444-2023")</f>
        <v/>
      </c>
    </row>
    <row r="310" ht="15" customHeight="1">
      <c r="A310" t="inlineStr">
        <is>
          <t>A 13916-2023</t>
        </is>
      </c>
      <c r="B310" s="1" t="n">
        <v>45008</v>
      </c>
      <c r="C310" s="1" t="n">
        <v>45227</v>
      </c>
      <c r="D310" t="inlineStr">
        <is>
          <t>DALARNAS LÄN</t>
        </is>
      </c>
      <c r="E310" t="inlineStr">
        <is>
          <t>HEDEMORA</t>
        </is>
      </c>
      <c r="G310" t="n">
        <v>3.9</v>
      </c>
      <c r="H310" t="n">
        <v>1</v>
      </c>
      <c r="I310" t="n">
        <v>0</v>
      </c>
      <c r="J310" t="n">
        <v>1</v>
      </c>
      <c r="K310" t="n">
        <v>1</v>
      </c>
      <c r="L310" t="n">
        <v>0</v>
      </c>
      <c r="M310" t="n">
        <v>0</v>
      </c>
      <c r="N310" t="n">
        <v>0</v>
      </c>
      <c r="O310" t="n">
        <v>2</v>
      </c>
      <c r="P310" t="n">
        <v>1</v>
      </c>
      <c r="Q310" t="n">
        <v>2</v>
      </c>
      <c r="R310" s="2" t="inlineStr">
        <is>
          <t>Knärot
Skrovlig flatbagge</t>
        </is>
      </c>
      <c r="S310">
        <f>HYPERLINK("https://klasma.github.io/Logging_2083/artfynd/A 13916-2023 artfynd.xlsx", "A 13916-2023")</f>
        <v/>
      </c>
      <c r="T310">
        <f>HYPERLINK("https://klasma.github.io/Logging_2083/kartor/A 13916-2023 karta.png", "A 13916-2023")</f>
        <v/>
      </c>
      <c r="U310">
        <f>HYPERLINK("https://klasma.github.io/Logging_2083/knärot/A 13916-2023 karta knärot.png", "A 13916-2023")</f>
        <v/>
      </c>
      <c r="V310">
        <f>HYPERLINK("https://klasma.github.io/Logging_2083/klagomål/A 13916-2023 FSC-klagomål.docx", "A 13916-2023")</f>
        <v/>
      </c>
      <c r="W310">
        <f>HYPERLINK("https://klasma.github.io/Logging_2083/klagomålsmail/A 13916-2023 FSC-klagomål mail.docx", "A 13916-2023")</f>
        <v/>
      </c>
      <c r="X310">
        <f>HYPERLINK("https://klasma.github.io/Logging_2083/tillsyn/A 13916-2023 tillsynsbegäran.docx", "A 13916-2023")</f>
        <v/>
      </c>
      <c r="Y310">
        <f>HYPERLINK("https://klasma.github.io/Logging_2083/tillsynsmail/A 13916-2023 tillsynsbegäran mail.docx", "A 13916-2023")</f>
        <v/>
      </c>
    </row>
    <row r="311" ht="15" customHeight="1">
      <c r="A311" t="inlineStr">
        <is>
          <t>A 13989-2023</t>
        </is>
      </c>
      <c r="B311" s="1" t="n">
        <v>45008</v>
      </c>
      <c r="C311" s="1" t="n">
        <v>45227</v>
      </c>
      <c r="D311" t="inlineStr">
        <is>
          <t>DALARNAS LÄN</t>
        </is>
      </c>
      <c r="E311" t="inlineStr">
        <is>
          <t>HEDEMORA</t>
        </is>
      </c>
      <c r="G311" t="n">
        <v>1.2</v>
      </c>
      <c r="H311" t="n">
        <v>1</v>
      </c>
      <c r="I311" t="n">
        <v>1</v>
      </c>
      <c r="J311" t="n">
        <v>0</v>
      </c>
      <c r="K311" t="n">
        <v>1</v>
      </c>
      <c r="L311" t="n">
        <v>0</v>
      </c>
      <c r="M311" t="n">
        <v>0</v>
      </c>
      <c r="N311" t="n">
        <v>0</v>
      </c>
      <c r="O311" t="n">
        <v>1</v>
      </c>
      <c r="P311" t="n">
        <v>1</v>
      </c>
      <c r="Q311" t="n">
        <v>2</v>
      </c>
      <c r="R311" s="2" t="inlineStr">
        <is>
          <t>Knärot
Bronshjon</t>
        </is>
      </c>
      <c r="S311">
        <f>HYPERLINK("https://klasma.github.io/Logging_2083/artfynd/A 13989-2023 artfynd.xlsx", "A 13989-2023")</f>
        <v/>
      </c>
      <c r="T311">
        <f>HYPERLINK("https://klasma.github.io/Logging_2083/kartor/A 13989-2023 karta.png", "A 13989-2023")</f>
        <v/>
      </c>
      <c r="U311">
        <f>HYPERLINK("https://klasma.github.io/Logging_2083/knärot/A 13989-2023 karta knärot.png", "A 13989-2023")</f>
        <v/>
      </c>
      <c r="V311">
        <f>HYPERLINK("https://klasma.github.io/Logging_2083/klagomål/A 13989-2023 FSC-klagomål.docx", "A 13989-2023")</f>
        <v/>
      </c>
      <c r="W311">
        <f>HYPERLINK("https://klasma.github.io/Logging_2083/klagomålsmail/A 13989-2023 FSC-klagomål mail.docx", "A 13989-2023")</f>
        <v/>
      </c>
      <c r="X311">
        <f>HYPERLINK("https://klasma.github.io/Logging_2083/tillsyn/A 13989-2023 tillsynsbegäran.docx", "A 13989-2023")</f>
        <v/>
      </c>
      <c r="Y311">
        <f>HYPERLINK("https://klasma.github.io/Logging_2083/tillsynsmail/A 13989-2023 tillsynsbegäran mail.docx", "A 13989-2023")</f>
        <v/>
      </c>
    </row>
    <row r="312" ht="15" customHeight="1">
      <c r="A312" t="inlineStr">
        <is>
          <t>A 15210-2023</t>
        </is>
      </c>
      <c r="B312" s="1" t="n">
        <v>45018</v>
      </c>
      <c r="C312" s="1" t="n">
        <v>45227</v>
      </c>
      <c r="D312" t="inlineStr">
        <is>
          <t>DALARNAS LÄN</t>
        </is>
      </c>
      <c r="E312" t="inlineStr">
        <is>
          <t>SMEDJEBACKEN</t>
        </is>
      </c>
      <c r="G312" t="n">
        <v>9.4</v>
      </c>
      <c r="H312" t="n">
        <v>2</v>
      </c>
      <c r="I312" t="n">
        <v>0</v>
      </c>
      <c r="J312" t="n">
        <v>1</v>
      </c>
      <c r="K312" t="n">
        <v>0</v>
      </c>
      <c r="L312" t="n">
        <v>0</v>
      </c>
      <c r="M312" t="n">
        <v>0</v>
      </c>
      <c r="N312" t="n">
        <v>0</v>
      </c>
      <c r="O312" t="n">
        <v>1</v>
      </c>
      <c r="P312" t="n">
        <v>0</v>
      </c>
      <c r="Q312" t="n">
        <v>2</v>
      </c>
      <c r="R312" s="2" t="inlineStr">
        <is>
          <t>Nordfladdermus
Vattenfladdermus</t>
        </is>
      </c>
      <c r="S312">
        <f>HYPERLINK("https://klasma.github.io/Logging_2061/artfynd/A 15210-2023 artfynd.xlsx", "A 15210-2023")</f>
        <v/>
      </c>
      <c r="T312">
        <f>HYPERLINK("https://klasma.github.io/Logging_2061/kartor/A 15210-2023 karta.png", "A 15210-2023")</f>
        <v/>
      </c>
      <c r="V312">
        <f>HYPERLINK("https://klasma.github.io/Logging_2061/klagomål/A 15210-2023 FSC-klagomål.docx", "A 15210-2023")</f>
        <v/>
      </c>
      <c r="W312">
        <f>HYPERLINK("https://klasma.github.io/Logging_2061/klagomålsmail/A 15210-2023 FSC-klagomål mail.docx", "A 15210-2023")</f>
        <v/>
      </c>
      <c r="X312">
        <f>HYPERLINK("https://klasma.github.io/Logging_2061/tillsyn/A 15210-2023 tillsynsbegäran.docx", "A 15210-2023")</f>
        <v/>
      </c>
      <c r="Y312">
        <f>HYPERLINK("https://klasma.github.io/Logging_2061/tillsynsmail/A 15210-2023 tillsynsbegäran mail.docx", "A 15210-2023")</f>
        <v/>
      </c>
    </row>
    <row r="313" ht="15" customHeight="1">
      <c r="A313" t="inlineStr">
        <is>
          <t>A 16832-2023</t>
        </is>
      </c>
      <c r="B313" s="1" t="n">
        <v>45033</v>
      </c>
      <c r="C313" s="1" t="n">
        <v>45227</v>
      </c>
      <c r="D313" t="inlineStr">
        <is>
          <t>DALARNAS LÄN</t>
        </is>
      </c>
      <c r="E313" t="inlineStr">
        <is>
          <t>RÄTTVIK</t>
        </is>
      </c>
      <c r="G313" t="n">
        <v>1.7</v>
      </c>
      <c r="H313" t="n">
        <v>0</v>
      </c>
      <c r="I313" t="n">
        <v>0</v>
      </c>
      <c r="J313" t="n">
        <v>2</v>
      </c>
      <c r="K313" t="n">
        <v>0</v>
      </c>
      <c r="L313" t="n">
        <v>0</v>
      </c>
      <c r="M313" t="n">
        <v>0</v>
      </c>
      <c r="N313" t="n">
        <v>0</v>
      </c>
      <c r="O313" t="n">
        <v>2</v>
      </c>
      <c r="P313" t="n">
        <v>0</v>
      </c>
      <c r="Q313" t="n">
        <v>2</v>
      </c>
      <c r="R313" s="2" t="inlineStr">
        <is>
          <t>Garnlav
Ullticka</t>
        </is>
      </c>
      <c r="S313">
        <f>HYPERLINK("https://klasma.github.io/Logging_2031/artfynd/A 16832-2023 artfynd.xlsx", "A 16832-2023")</f>
        <v/>
      </c>
      <c r="T313">
        <f>HYPERLINK("https://klasma.github.io/Logging_2031/kartor/A 16832-2023 karta.png", "A 16832-2023")</f>
        <v/>
      </c>
      <c r="V313">
        <f>HYPERLINK("https://klasma.github.io/Logging_2031/klagomål/A 16832-2023 FSC-klagomål.docx", "A 16832-2023")</f>
        <v/>
      </c>
      <c r="W313">
        <f>HYPERLINK("https://klasma.github.io/Logging_2031/klagomålsmail/A 16832-2023 FSC-klagomål mail.docx", "A 16832-2023")</f>
        <v/>
      </c>
      <c r="X313">
        <f>HYPERLINK("https://klasma.github.io/Logging_2031/tillsyn/A 16832-2023 tillsynsbegäran.docx", "A 16832-2023")</f>
        <v/>
      </c>
      <c r="Y313">
        <f>HYPERLINK("https://klasma.github.io/Logging_2031/tillsynsmail/A 16832-2023 tillsynsbegäran mail.docx", "A 16832-2023")</f>
        <v/>
      </c>
    </row>
    <row r="314" ht="15" customHeight="1">
      <c r="A314" t="inlineStr">
        <is>
          <t>A 19338-2023</t>
        </is>
      </c>
      <c r="B314" s="1" t="n">
        <v>45049</v>
      </c>
      <c r="C314" s="1" t="n">
        <v>45227</v>
      </c>
      <c r="D314" t="inlineStr">
        <is>
          <t>DALARNAS LÄN</t>
        </is>
      </c>
      <c r="E314" t="inlineStr">
        <is>
          <t>LUDVIKA</t>
        </is>
      </c>
      <c r="G314" t="n">
        <v>13.7</v>
      </c>
      <c r="H314" t="n">
        <v>0</v>
      </c>
      <c r="I314" t="n">
        <v>1</v>
      </c>
      <c r="J314" t="n">
        <v>1</v>
      </c>
      <c r="K314" t="n">
        <v>0</v>
      </c>
      <c r="L314" t="n">
        <v>0</v>
      </c>
      <c r="M314" t="n">
        <v>0</v>
      </c>
      <c r="N314" t="n">
        <v>0</v>
      </c>
      <c r="O314" t="n">
        <v>1</v>
      </c>
      <c r="P314" t="n">
        <v>0</v>
      </c>
      <c r="Q314" t="n">
        <v>2</v>
      </c>
      <c r="R314" s="2" t="inlineStr">
        <is>
          <t>Motaggsvamp
Dropptaggsvamp</t>
        </is>
      </c>
      <c r="S314">
        <f>HYPERLINK("https://klasma.github.io/Logging_2085/artfynd/A 19338-2023 artfynd.xlsx", "A 19338-2023")</f>
        <v/>
      </c>
      <c r="T314">
        <f>HYPERLINK("https://klasma.github.io/Logging_2085/kartor/A 19338-2023 karta.png", "A 19338-2023")</f>
        <v/>
      </c>
      <c r="V314">
        <f>HYPERLINK("https://klasma.github.io/Logging_2085/klagomål/A 19338-2023 FSC-klagomål.docx", "A 19338-2023")</f>
        <v/>
      </c>
      <c r="W314">
        <f>HYPERLINK("https://klasma.github.io/Logging_2085/klagomålsmail/A 19338-2023 FSC-klagomål mail.docx", "A 19338-2023")</f>
        <v/>
      </c>
      <c r="X314">
        <f>HYPERLINK("https://klasma.github.io/Logging_2085/tillsyn/A 19338-2023 tillsynsbegäran.docx", "A 19338-2023")</f>
        <v/>
      </c>
      <c r="Y314">
        <f>HYPERLINK("https://klasma.github.io/Logging_2085/tillsynsmail/A 19338-2023 tillsynsbegäran mail.docx", "A 19338-2023")</f>
        <v/>
      </c>
    </row>
    <row r="315" ht="15" customHeight="1">
      <c r="A315" t="inlineStr">
        <is>
          <t>A 21074-2023</t>
        </is>
      </c>
      <c r="B315" s="1" t="n">
        <v>45061</v>
      </c>
      <c r="C315" s="1" t="n">
        <v>45227</v>
      </c>
      <c r="D315" t="inlineStr">
        <is>
          <t>DALARNAS LÄN</t>
        </is>
      </c>
      <c r="E315" t="inlineStr">
        <is>
          <t>LUDVIKA</t>
        </is>
      </c>
      <c r="F315" t="inlineStr">
        <is>
          <t>Bergvik skog väst AB</t>
        </is>
      </c>
      <c r="G315" t="n">
        <v>12</v>
      </c>
      <c r="H315" t="n">
        <v>0</v>
      </c>
      <c r="I315" t="n">
        <v>2</v>
      </c>
      <c r="J315" t="n">
        <v>0</v>
      </c>
      <c r="K315" t="n">
        <v>0</v>
      </c>
      <c r="L315" t="n">
        <v>0</v>
      </c>
      <c r="M315" t="n">
        <v>0</v>
      </c>
      <c r="N315" t="n">
        <v>0</v>
      </c>
      <c r="O315" t="n">
        <v>0</v>
      </c>
      <c r="P315" t="n">
        <v>0</v>
      </c>
      <c r="Q315" t="n">
        <v>2</v>
      </c>
      <c r="R315" s="2" t="inlineStr">
        <is>
          <t>Bårdlav
Korallblylav</t>
        </is>
      </c>
      <c r="S315">
        <f>HYPERLINK("https://klasma.github.io/Logging_2085/artfynd/A 21074-2023 artfynd.xlsx", "A 21074-2023")</f>
        <v/>
      </c>
      <c r="T315">
        <f>HYPERLINK("https://klasma.github.io/Logging_2085/kartor/A 21074-2023 karta.png", "A 21074-2023")</f>
        <v/>
      </c>
      <c r="V315">
        <f>HYPERLINK("https://klasma.github.io/Logging_2085/klagomål/A 21074-2023 FSC-klagomål.docx", "A 21074-2023")</f>
        <v/>
      </c>
      <c r="W315">
        <f>HYPERLINK("https://klasma.github.io/Logging_2085/klagomålsmail/A 21074-2023 FSC-klagomål mail.docx", "A 21074-2023")</f>
        <v/>
      </c>
      <c r="X315">
        <f>HYPERLINK("https://klasma.github.io/Logging_2085/tillsyn/A 21074-2023 tillsynsbegäran.docx", "A 21074-2023")</f>
        <v/>
      </c>
      <c r="Y315">
        <f>HYPERLINK("https://klasma.github.io/Logging_2085/tillsynsmail/A 21074-2023 tillsynsbegäran mail.docx", "A 21074-2023")</f>
        <v/>
      </c>
    </row>
    <row r="316" ht="15" customHeight="1">
      <c r="A316" t="inlineStr">
        <is>
          <t>A 21706-2023</t>
        </is>
      </c>
      <c r="B316" s="1" t="n">
        <v>45064</v>
      </c>
      <c r="C316" s="1" t="n">
        <v>45227</v>
      </c>
      <c r="D316" t="inlineStr">
        <is>
          <t>DALARNAS LÄN</t>
        </is>
      </c>
      <c r="E316" t="inlineStr">
        <is>
          <t>SMEDJEBACKEN</t>
        </is>
      </c>
      <c r="F316" t="inlineStr">
        <is>
          <t>Övriga Aktiebolag</t>
        </is>
      </c>
      <c r="G316" t="n">
        <v>7.1</v>
      </c>
      <c r="H316" t="n">
        <v>2</v>
      </c>
      <c r="I316" t="n">
        <v>0</v>
      </c>
      <c r="J316" t="n">
        <v>0</v>
      </c>
      <c r="K316" t="n">
        <v>0</v>
      </c>
      <c r="L316" t="n">
        <v>0</v>
      </c>
      <c r="M316" t="n">
        <v>0</v>
      </c>
      <c r="N316" t="n">
        <v>0</v>
      </c>
      <c r="O316" t="n">
        <v>0</v>
      </c>
      <c r="P316" t="n">
        <v>0</v>
      </c>
      <c r="Q316" t="n">
        <v>2</v>
      </c>
      <c r="R316" s="2" t="inlineStr">
        <is>
          <t>Fläcknycklar
Mattlummer</t>
        </is>
      </c>
      <c r="S316">
        <f>HYPERLINK("https://klasma.github.io/Logging_2061/artfynd/A 21706-2023 artfynd.xlsx", "A 21706-2023")</f>
        <v/>
      </c>
      <c r="T316">
        <f>HYPERLINK("https://klasma.github.io/Logging_2061/kartor/A 21706-2023 karta.png", "A 21706-2023")</f>
        <v/>
      </c>
      <c r="V316">
        <f>HYPERLINK("https://klasma.github.io/Logging_2061/klagomål/A 21706-2023 FSC-klagomål.docx", "A 21706-2023")</f>
        <v/>
      </c>
      <c r="W316">
        <f>HYPERLINK("https://klasma.github.io/Logging_2061/klagomålsmail/A 21706-2023 FSC-klagomål mail.docx", "A 21706-2023")</f>
        <v/>
      </c>
      <c r="X316">
        <f>HYPERLINK("https://klasma.github.io/Logging_2061/tillsyn/A 21706-2023 tillsynsbegäran.docx", "A 21706-2023")</f>
        <v/>
      </c>
      <c r="Y316">
        <f>HYPERLINK("https://klasma.github.io/Logging_2061/tillsynsmail/A 21706-2023 tillsynsbegäran mail.docx", "A 21706-2023")</f>
        <v/>
      </c>
    </row>
    <row r="317" ht="15" customHeight="1">
      <c r="A317" t="inlineStr">
        <is>
          <t>A 21926-2023</t>
        </is>
      </c>
      <c r="B317" s="1" t="n">
        <v>45068</v>
      </c>
      <c r="C317" s="1" t="n">
        <v>45227</v>
      </c>
      <c r="D317" t="inlineStr">
        <is>
          <t>DALARNAS LÄN</t>
        </is>
      </c>
      <c r="E317" t="inlineStr">
        <is>
          <t>BORLÄNGE</t>
        </is>
      </c>
      <c r="G317" t="n">
        <v>1.4</v>
      </c>
      <c r="H317" t="n">
        <v>1</v>
      </c>
      <c r="I317" t="n">
        <v>1</v>
      </c>
      <c r="J317" t="n">
        <v>0</v>
      </c>
      <c r="K317" t="n">
        <v>1</v>
      </c>
      <c r="L317" t="n">
        <v>0</v>
      </c>
      <c r="M317" t="n">
        <v>0</v>
      </c>
      <c r="N317" t="n">
        <v>0</v>
      </c>
      <c r="O317" t="n">
        <v>1</v>
      </c>
      <c r="P317" t="n">
        <v>1</v>
      </c>
      <c r="Q317" t="n">
        <v>2</v>
      </c>
      <c r="R317" s="2" t="inlineStr">
        <is>
          <t>Knärot
Vedticka</t>
        </is>
      </c>
      <c r="S317">
        <f>HYPERLINK("https://klasma.github.io/Logging_2081/artfynd/A 21926-2023 artfynd.xlsx", "A 21926-2023")</f>
        <v/>
      </c>
      <c r="T317">
        <f>HYPERLINK("https://klasma.github.io/Logging_2081/kartor/A 21926-2023 karta.png", "A 21926-2023")</f>
        <v/>
      </c>
      <c r="U317">
        <f>HYPERLINK("https://klasma.github.io/Logging_2081/knärot/A 21926-2023 karta knärot.png", "A 21926-2023")</f>
        <v/>
      </c>
      <c r="V317">
        <f>HYPERLINK("https://klasma.github.io/Logging_2081/klagomål/A 21926-2023 FSC-klagomål.docx", "A 21926-2023")</f>
        <v/>
      </c>
      <c r="W317">
        <f>HYPERLINK("https://klasma.github.io/Logging_2081/klagomålsmail/A 21926-2023 FSC-klagomål mail.docx", "A 21926-2023")</f>
        <v/>
      </c>
      <c r="X317">
        <f>HYPERLINK("https://klasma.github.io/Logging_2081/tillsyn/A 21926-2023 tillsynsbegäran.docx", "A 21926-2023")</f>
        <v/>
      </c>
      <c r="Y317">
        <f>HYPERLINK("https://klasma.github.io/Logging_2081/tillsynsmail/A 21926-2023 tillsynsbegäran mail.docx", "A 21926-2023")</f>
        <v/>
      </c>
    </row>
    <row r="318" ht="15" customHeight="1">
      <c r="A318" t="inlineStr">
        <is>
          <t>A 21857-2023</t>
        </is>
      </c>
      <c r="B318" s="1" t="n">
        <v>45068</v>
      </c>
      <c r="C318" s="1" t="n">
        <v>45227</v>
      </c>
      <c r="D318" t="inlineStr">
        <is>
          <t>DALARNAS LÄN</t>
        </is>
      </c>
      <c r="E318" t="inlineStr">
        <is>
          <t>ÄLVDALEN</t>
        </is>
      </c>
      <c r="F318" t="inlineStr">
        <is>
          <t>Allmännings- och besparingsskogar</t>
        </is>
      </c>
      <c r="G318" t="n">
        <v>25.2</v>
      </c>
      <c r="H318" t="n">
        <v>1</v>
      </c>
      <c r="I318" t="n">
        <v>0</v>
      </c>
      <c r="J318" t="n">
        <v>2</v>
      </c>
      <c r="K318" t="n">
        <v>0</v>
      </c>
      <c r="L318" t="n">
        <v>0</v>
      </c>
      <c r="M318" t="n">
        <v>0</v>
      </c>
      <c r="N318" t="n">
        <v>0</v>
      </c>
      <c r="O318" t="n">
        <v>2</v>
      </c>
      <c r="P318" t="n">
        <v>0</v>
      </c>
      <c r="Q318" t="n">
        <v>2</v>
      </c>
      <c r="R318" s="2" t="inlineStr">
        <is>
          <t>Svartvit flugsnappare
Vedflamlav</t>
        </is>
      </c>
      <c r="S318">
        <f>HYPERLINK("https://klasma.github.io/Logging_2039/artfynd/A 21857-2023 artfynd.xlsx", "A 21857-2023")</f>
        <v/>
      </c>
      <c r="T318">
        <f>HYPERLINK("https://klasma.github.io/Logging_2039/kartor/A 21857-2023 karta.png", "A 21857-2023")</f>
        <v/>
      </c>
      <c r="V318">
        <f>HYPERLINK("https://klasma.github.io/Logging_2039/klagomål/A 21857-2023 FSC-klagomål.docx", "A 21857-2023")</f>
        <v/>
      </c>
      <c r="W318">
        <f>HYPERLINK("https://klasma.github.io/Logging_2039/klagomålsmail/A 21857-2023 FSC-klagomål mail.docx", "A 21857-2023")</f>
        <v/>
      </c>
      <c r="X318">
        <f>HYPERLINK("https://klasma.github.io/Logging_2039/tillsyn/A 21857-2023 tillsynsbegäran.docx", "A 21857-2023")</f>
        <v/>
      </c>
      <c r="Y318">
        <f>HYPERLINK("https://klasma.github.io/Logging_2039/tillsynsmail/A 21857-2023 tillsynsbegäran mail.docx", "A 21857-2023")</f>
        <v/>
      </c>
    </row>
    <row r="319" ht="15" customHeight="1">
      <c r="A319" t="inlineStr">
        <is>
          <t>A 23652-2023</t>
        </is>
      </c>
      <c r="B319" s="1" t="n">
        <v>45074</v>
      </c>
      <c r="C319" s="1" t="n">
        <v>45227</v>
      </c>
      <c r="D319" t="inlineStr">
        <is>
          <t>DALARNAS LÄN</t>
        </is>
      </c>
      <c r="E319" t="inlineStr">
        <is>
          <t>BORLÄNGE</t>
        </is>
      </c>
      <c r="G319" t="n">
        <v>1.4</v>
      </c>
      <c r="H319" t="n">
        <v>1</v>
      </c>
      <c r="I319" t="n">
        <v>1</v>
      </c>
      <c r="J319" t="n">
        <v>1</v>
      </c>
      <c r="K319" t="n">
        <v>0</v>
      </c>
      <c r="L319" t="n">
        <v>0</v>
      </c>
      <c r="M319" t="n">
        <v>0</v>
      </c>
      <c r="N319" t="n">
        <v>0</v>
      </c>
      <c r="O319" t="n">
        <v>1</v>
      </c>
      <c r="P319" t="n">
        <v>0</v>
      </c>
      <c r="Q319" t="n">
        <v>2</v>
      </c>
      <c r="R319" s="2" t="inlineStr">
        <is>
          <t>Spillkråka
Tibast</t>
        </is>
      </c>
      <c r="S319">
        <f>HYPERLINK("https://klasma.github.io/Logging_2081/artfynd/A 23652-2023 artfynd.xlsx", "A 23652-2023")</f>
        <v/>
      </c>
      <c r="T319">
        <f>HYPERLINK("https://klasma.github.io/Logging_2081/kartor/A 23652-2023 karta.png", "A 23652-2023")</f>
        <v/>
      </c>
      <c r="V319">
        <f>HYPERLINK("https://klasma.github.io/Logging_2081/klagomål/A 23652-2023 FSC-klagomål.docx", "A 23652-2023")</f>
        <v/>
      </c>
      <c r="W319">
        <f>HYPERLINK("https://klasma.github.io/Logging_2081/klagomålsmail/A 23652-2023 FSC-klagomål mail.docx", "A 23652-2023")</f>
        <v/>
      </c>
      <c r="X319">
        <f>HYPERLINK("https://klasma.github.io/Logging_2081/tillsyn/A 23652-2023 tillsynsbegäran.docx", "A 23652-2023")</f>
        <v/>
      </c>
      <c r="Y319">
        <f>HYPERLINK("https://klasma.github.io/Logging_2081/tillsynsmail/A 23652-2023 tillsynsbegäran mail.docx", "A 23652-2023")</f>
        <v/>
      </c>
    </row>
    <row r="320" ht="15" customHeight="1">
      <c r="A320" t="inlineStr">
        <is>
          <t>A 25378-2023</t>
        </is>
      </c>
      <c r="B320" s="1" t="n">
        <v>45089</v>
      </c>
      <c r="C320" s="1" t="n">
        <v>45227</v>
      </c>
      <c r="D320" t="inlineStr">
        <is>
          <t>DALARNAS LÄN</t>
        </is>
      </c>
      <c r="E320" t="inlineStr">
        <is>
          <t>ÄLVDALEN</t>
        </is>
      </c>
      <c r="F320" t="inlineStr">
        <is>
          <t>Sveaskog</t>
        </is>
      </c>
      <c r="G320" t="n">
        <v>2.8</v>
      </c>
      <c r="H320" t="n">
        <v>0</v>
      </c>
      <c r="I320" t="n">
        <v>0</v>
      </c>
      <c r="J320" t="n">
        <v>2</v>
      </c>
      <c r="K320" t="n">
        <v>0</v>
      </c>
      <c r="L320" t="n">
        <v>0</v>
      </c>
      <c r="M320" t="n">
        <v>0</v>
      </c>
      <c r="N320" t="n">
        <v>0</v>
      </c>
      <c r="O320" t="n">
        <v>2</v>
      </c>
      <c r="P320" t="n">
        <v>0</v>
      </c>
      <c r="Q320" t="n">
        <v>2</v>
      </c>
      <c r="R320" s="2" t="inlineStr">
        <is>
          <t>Blanksvart spiklav
Garnlav</t>
        </is>
      </c>
      <c r="S320">
        <f>HYPERLINK("https://klasma.github.io/Logging_2039/artfynd/A 25378-2023 artfynd.xlsx", "A 25378-2023")</f>
        <v/>
      </c>
      <c r="T320">
        <f>HYPERLINK("https://klasma.github.io/Logging_2039/kartor/A 25378-2023 karta.png", "A 25378-2023")</f>
        <v/>
      </c>
      <c r="V320">
        <f>HYPERLINK("https://klasma.github.io/Logging_2039/klagomål/A 25378-2023 FSC-klagomål.docx", "A 25378-2023")</f>
        <v/>
      </c>
      <c r="W320">
        <f>HYPERLINK("https://klasma.github.io/Logging_2039/klagomålsmail/A 25378-2023 FSC-klagomål mail.docx", "A 25378-2023")</f>
        <v/>
      </c>
      <c r="X320">
        <f>HYPERLINK("https://klasma.github.io/Logging_2039/tillsyn/A 25378-2023 tillsynsbegäran.docx", "A 25378-2023")</f>
        <v/>
      </c>
      <c r="Y320">
        <f>HYPERLINK("https://klasma.github.io/Logging_2039/tillsynsmail/A 25378-2023 tillsynsbegäran mail.docx", "A 25378-2023")</f>
        <v/>
      </c>
    </row>
    <row r="321" ht="15" customHeight="1">
      <c r="A321" t="inlineStr">
        <is>
          <t>A 26587-2023</t>
        </is>
      </c>
      <c r="B321" s="1" t="n">
        <v>45092</v>
      </c>
      <c r="C321" s="1" t="n">
        <v>45227</v>
      </c>
      <c r="D321" t="inlineStr">
        <is>
          <t>DALARNAS LÄN</t>
        </is>
      </c>
      <c r="E321" t="inlineStr">
        <is>
          <t>MORA</t>
        </is>
      </c>
      <c r="G321" t="n">
        <v>2.1</v>
      </c>
      <c r="H321" t="n">
        <v>0</v>
      </c>
      <c r="I321" t="n">
        <v>1</v>
      </c>
      <c r="J321" t="n">
        <v>1</v>
      </c>
      <c r="K321" t="n">
        <v>0</v>
      </c>
      <c r="L321" t="n">
        <v>0</v>
      </c>
      <c r="M321" t="n">
        <v>0</v>
      </c>
      <c r="N321" t="n">
        <v>0</v>
      </c>
      <c r="O321" t="n">
        <v>1</v>
      </c>
      <c r="P321" t="n">
        <v>0</v>
      </c>
      <c r="Q321" t="n">
        <v>2</v>
      </c>
      <c r="R321" s="2" t="inlineStr">
        <is>
          <t>Motaggsvamp
Mindre märgborre</t>
        </is>
      </c>
      <c r="S321">
        <f>HYPERLINK("https://klasma.github.io/Logging_2062/artfynd/A 26587-2023 artfynd.xlsx", "A 26587-2023")</f>
        <v/>
      </c>
      <c r="T321">
        <f>HYPERLINK("https://klasma.github.io/Logging_2062/kartor/A 26587-2023 karta.png", "A 26587-2023")</f>
        <v/>
      </c>
      <c r="V321">
        <f>HYPERLINK("https://klasma.github.io/Logging_2062/klagomål/A 26587-2023 FSC-klagomål.docx", "A 26587-2023")</f>
        <v/>
      </c>
      <c r="W321">
        <f>HYPERLINK("https://klasma.github.io/Logging_2062/klagomålsmail/A 26587-2023 FSC-klagomål mail.docx", "A 26587-2023")</f>
        <v/>
      </c>
      <c r="X321">
        <f>HYPERLINK("https://klasma.github.io/Logging_2062/tillsyn/A 26587-2023 tillsynsbegäran.docx", "A 26587-2023")</f>
        <v/>
      </c>
      <c r="Y321">
        <f>HYPERLINK("https://klasma.github.io/Logging_2062/tillsynsmail/A 26587-2023 tillsynsbegäran mail.docx", "A 26587-2023")</f>
        <v/>
      </c>
    </row>
    <row r="322" ht="15" customHeight="1">
      <c r="A322" t="inlineStr">
        <is>
          <t>A 31009-2023</t>
        </is>
      </c>
      <c r="B322" s="1" t="n">
        <v>45103</v>
      </c>
      <c r="C322" s="1" t="n">
        <v>45227</v>
      </c>
      <c r="D322" t="inlineStr">
        <is>
          <t>DALARNAS LÄN</t>
        </is>
      </c>
      <c r="E322" t="inlineStr">
        <is>
          <t>AVESTA</t>
        </is>
      </c>
      <c r="F322" t="inlineStr">
        <is>
          <t>Bergvik skog väst AB</t>
        </is>
      </c>
      <c r="G322" t="n">
        <v>46.4</v>
      </c>
      <c r="H322" t="n">
        <v>1</v>
      </c>
      <c r="I322" t="n">
        <v>1</v>
      </c>
      <c r="J322" t="n">
        <v>0</v>
      </c>
      <c r="K322" t="n">
        <v>0</v>
      </c>
      <c r="L322" t="n">
        <v>0</v>
      </c>
      <c r="M322" t="n">
        <v>0</v>
      </c>
      <c r="N322" t="n">
        <v>0</v>
      </c>
      <c r="O322" t="n">
        <v>0</v>
      </c>
      <c r="P322" t="n">
        <v>0</v>
      </c>
      <c r="Q322" t="n">
        <v>2</v>
      </c>
      <c r="R322" s="2" t="inlineStr">
        <is>
          <t>Jättesvampmal
Blåsippa</t>
        </is>
      </c>
      <c r="S322">
        <f>HYPERLINK("https://klasma.github.io/Logging_2084/artfynd/A 31009-2023 artfynd.xlsx", "A 31009-2023")</f>
        <v/>
      </c>
      <c r="T322">
        <f>HYPERLINK("https://klasma.github.io/Logging_2084/kartor/A 31009-2023 karta.png", "A 31009-2023")</f>
        <v/>
      </c>
      <c r="V322">
        <f>HYPERLINK("https://klasma.github.io/Logging_2084/klagomål/A 31009-2023 FSC-klagomål.docx", "A 31009-2023")</f>
        <v/>
      </c>
      <c r="W322">
        <f>HYPERLINK("https://klasma.github.io/Logging_2084/klagomålsmail/A 31009-2023 FSC-klagomål mail.docx", "A 31009-2023")</f>
        <v/>
      </c>
      <c r="X322">
        <f>HYPERLINK("https://klasma.github.io/Logging_2084/tillsyn/A 31009-2023 tillsynsbegäran.docx", "A 31009-2023")</f>
        <v/>
      </c>
      <c r="Y322">
        <f>HYPERLINK("https://klasma.github.io/Logging_2084/tillsynsmail/A 31009-2023 tillsynsbegäran mail.docx", "A 31009-2023")</f>
        <v/>
      </c>
    </row>
    <row r="323" ht="15" customHeight="1">
      <c r="A323" t="inlineStr">
        <is>
          <t>A 29296-2023</t>
        </is>
      </c>
      <c r="B323" s="1" t="n">
        <v>45105</v>
      </c>
      <c r="C323" s="1" t="n">
        <v>45227</v>
      </c>
      <c r="D323" t="inlineStr">
        <is>
          <t>DALARNAS LÄN</t>
        </is>
      </c>
      <c r="E323" t="inlineStr">
        <is>
          <t>SÄTER</t>
        </is>
      </c>
      <c r="F323" t="inlineStr">
        <is>
          <t>Bergvik skog väst AB</t>
        </is>
      </c>
      <c r="G323" t="n">
        <v>3.7</v>
      </c>
      <c r="H323" t="n">
        <v>0</v>
      </c>
      <c r="I323" t="n">
        <v>2</v>
      </c>
      <c r="J323" t="n">
        <v>0</v>
      </c>
      <c r="K323" t="n">
        <v>0</v>
      </c>
      <c r="L323" t="n">
        <v>0</v>
      </c>
      <c r="M323" t="n">
        <v>0</v>
      </c>
      <c r="N323" t="n">
        <v>0</v>
      </c>
      <c r="O323" t="n">
        <v>0</v>
      </c>
      <c r="P323" t="n">
        <v>0</v>
      </c>
      <c r="Q323" t="n">
        <v>2</v>
      </c>
      <c r="R323" s="2" t="inlineStr">
        <is>
          <t>Gullgröppa
Rödgul trumpetsvamp</t>
        </is>
      </c>
      <c r="S323">
        <f>HYPERLINK("https://klasma.github.io/Logging_2082/artfynd/A 29296-2023 artfynd.xlsx", "A 29296-2023")</f>
        <v/>
      </c>
      <c r="T323">
        <f>HYPERLINK("https://klasma.github.io/Logging_2082/kartor/A 29296-2023 karta.png", "A 29296-2023")</f>
        <v/>
      </c>
      <c r="V323">
        <f>HYPERLINK("https://klasma.github.io/Logging_2082/klagomål/A 29296-2023 FSC-klagomål.docx", "A 29296-2023")</f>
        <v/>
      </c>
      <c r="W323">
        <f>HYPERLINK("https://klasma.github.io/Logging_2082/klagomålsmail/A 29296-2023 FSC-klagomål mail.docx", "A 29296-2023")</f>
        <v/>
      </c>
      <c r="X323">
        <f>HYPERLINK("https://klasma.github.io/Logging_2082/tillsyn/A 29296-2023 tillsynsbegäran.docx", "A 29296-2023")</f>
        <v/>
      </c>
      <c r="Y323">
        <f>HYPERLINK("https://klasma.github.io/Logging_2082/tillsynsmail/A 29296-2023 tillsynsbegäran mail.docx", "A 29296-2023")</f>
        <v/>
      </c>
    </row>
    <row r="324" ht="15" customHeight="1">
      <c r="A324" t="inlineStr">
        <is>
          <t>A 30278-2023</t>
        </is>
      </c>
      <c r="B324" s="1" t="n">
        <v>45110</v>
      </c>
      <c r="C324" s="1" t="n">
        <v>45227</v>
      </c>
      <c r="D324" t="inlineStr">
        <is>
          <t>DALARNAS LÄN</t>
        </is>
      </c>
      <c r="E324" t="inlineStr">
        <is>
          <t>MORA</t>
        </is>
      </c>
      <c r="G324" t="n">
        <v>16</v>
      </c>
      <c r="H324" t="n">
        <v>0</v>
      </c>
      <c r="I324" t="n">
        <v>1</v>
      </c>
      <c r="J324" t="n">
        <v>0</v>
      </c>
      <c r="K324" t="n">
        <v>1</v>
      </c>
      <c r="L324" t="n">
        <v>0</v>
      </c>
      <c r="M324" t="n">
        <v>0</v>
      </c>
      <c r="N324" t="n">
        <v>0</v>
      </c>
      <c r="O324" t="n">
        <v>1</v>
      </c>
      <c r="P324" t="n">
        <v>1</v>
      </c>
      <c r="Q324" t="n">
        <v>2</v>
      </c>
      <c r="R324" s="2" t="inlineStr">
        <is>
          <t>Tallbarksvartbagge
Mindre märgborre</t>
        </is>
      </c>
      <c r="S324">
        <f>HYPERLINK("https://klasma.github.io/Logging_2062/artfynd/A 30278-2023 artfynd.xlsx", "A 30278-2023")</f>
        <v/>
      </c>
      <c r="T324">
        <f>HYPERLINK("https://klasma.github.io/Logging_2062/kartor/A 30278-2023 karta.png", "A 30278-2023")</f>
        <v/>
      </c>
      <c r="V324">
        <f>HYPERLINK("https://klasma.github.io/Logging_2062/klagomål/A 30278-2023 FSC-klagomål.docx", "A 30278-2023")</f>
        <v/>
      </c>
      <c r="W324">
        <f>HYPERLINK("https://klasma.github.io/Logging_2062/klagomålsmail/A 30278-2023 FSC-klagomål mail.docx", "A 30278-2023")</f>
        <v/>
      </c>
      <c r="X324">
        <f>HYPERLINK("https://klasma.github.io/Logging_2062/tillsyn/A 30278-2023 tillsynsbegäran.docx", "A 30278-2023")</f>
        <v/>
      </c>
      <c r="Y324">
        <f>HYPERLINK("https://klasma.github.io/Logging_2062/tillsynsmail/A 30278-2023 tillsynsbegäran mail.docx", "A 30278-2023")</f>
        <v/>
      </c>
    </row>
    <row r="325" ht="15" customHeight="1">
      <c r="A325" t="inlineStr">
        <is>
          <t>A 31680-2023</t>
        </is>
      </c>
      <c r="B325" s="1" t="n">
        <v>45117</v>
      </c>
      <c r="C325" s="1" t="n">
        <v>45227</v>
      </c>
      <c r="D325" t="inlineStr">
        <is>
          <t>DALARNAS LÄN</t>
        </is>
      </c>
      <c r="E325" t="inlineStr">
        <is>
          <t>BORLÄNGE</t>
        </is>
      </c>
      <c r="G325" t="n">
        <v>2.8</v>
      </c>
      <c r="H325" t="n">
        <v>1</v>
      </c>
      <c r="I325" t="n">
        <v>1</v>
      </c>
      <c r="J325" t="n">
        <v>0</v>
      </c>
      <c r="K325" t="n">
        <v>0</v>
      </c>
      <c r="L325" t="n">
        <v>0</v>
      </c>
      <c r="M325" t="n">
        <v>0</v>
      </c>
      <c r="N325" t="n">
        <v>0</v>
      </c>
      <c r="O325" t="n">
        <v>0</v>
      </c>
      <c r="P325" t="n">
        <v>0</v>
      </c>
      <c r="Q325" t="n">
        <v>2</v>
      </c>
      <c r="R325" s="2" t="inlineStr">
        <is>
          <t>Vågbandad barkbock
Blåsippa</t>
        </is>
      </c>
      <c r="S325">
        <f>HYPERLINK("https://klasma.github.io/Logging_2081/artfynd/A 31680-2023 artfynd.xlsx", "A 31680-2023")</f>
        <v/>
      </c>
      <c r="T325">
        <f>HYPERLINK("https://klasma.github.io/Logging_2081/kartor/A 31680-2023 karta.png", "A 31680-2023")</f>
        <v/>
      </c>
      <c r="V325">
        <f>HYPERLINK("https://klasma.github.io/Logging_2081/klagomål/A 31680-2023 FSC-klagomål.docx", "A 31680-2023")</f>
        <v/>
      </c>
      <c r="W325">
        <f>HYPERLINK("https://klasma.github.io/Logging_2081/klagomålsmail/A 31680-2023 FSC-klagomål mail.docx", "A 31680-2023")</f>
        <v/>
      </c>
      <c r="X325">
        <f>HYPERLINK("https://klasma.github.io/Logging_2081/tillsyn/A 31680-2023 tillsynsbegäran.docx", "A 31680-2023")</f>
        <v/>
      </c>
      <c r="Y325">
        <f>HYPERLINK("https://klasma.github.io/Logging_2081/tillsynsmail/A 31680-2023 tillsynsbegäran mail.docx", "A 31680-2023")</f>
        <v/>
      </c>
    </row>
    <row r="326" ht="15" customHeight="1">
      <c r="A326" t="inlineStr">
        <is>
          <t>A 32643-2023</t>
        </is>
      </c>
      <c r="B326" s="1" t="n">
        <v>45121</v>
      </c>
      <c r="C326" s="1" t="n">
        <v>45227</v>
      </c>
      <c r="D326" t="inlineStr">
        <is>
          <t>DALARNAS LÄN</t>
        </is>
      </c>
      <c r="E326" t="inlineStr">
        <is>
          <t>LUDVIKA</t>
        </is>
      </c>
      <c r="F326" t="inlineStr">
        <is>
          <t>Bergvik skog väst AB</t>
        </is>
      </c>
      <c r="G326" t="n">
        <v>12.2</v>
      </c>
      <c r="H326" t="n">
        <v>0</v>
      </c>
      <c r="I326" t="n">
        <v>2</v>
      </c>
      <c r="J326" t="n">
        <v>0</v>
      </c>
      <c r="K326" t="n">
        <v>0</v>
      </c>
      <c r="L326" t="n">
        <v>0</v>
      </c>
      <c r="M326" t="n">
        <v>0</v>
      </c>
      <c r="N326" t="n">
        <v>0</v>
      </c>
      <c r="O326" t="n">
        <v>0</v>
      </c>
      <c r="P326" t="n">
        <v>0</v>
      </c>
      <c r="Q326" t="n">
        <v>2</v>
      </c>
      <c r="R326" s="2" t="inlineStr">
        <is>
          <t>Aprikosfingersvamp
Honungsvaxskivling</t>
        </is>
      </c>
      <c r="S326">
        <f>HYPERLINK("https://klasma.github.io/Logging_2085/artfynd/A 32643-2023 artfynd.xlsx", "A 32643-2023")</f>
        <v/>
      </c>
      <c r="T326">
        <f>HYPERLINK("https://klasma.github.io/Logging_2085/kartor/A 32643-2023 karta.png", "A 32643-2023")</f>
        <v/>
      </c>
      <c r="V326">
        <f>HYPERLINK("https://klasma.github.io/Logging_2085/klagomål/A 32643-2023 FSC-klagomål.docx", "A 32643-2023")</f>
        <v/>
      </c>
      <c r="W326">
        <f>HYPERLINK("https://klasma.github.io/Logging_2085/klagomålsmail/A 32643-2023 FSC-klagomål mail.docx", "A 32643-2023")</f>
        <v/>
      </c>
      <c r="X326">
        <f>HYPERLINK("https://klasma.github.io/Logging_2085/tillsyn/A 32643-2023 tillsynsbegäran.docx", "A 32643-2023")</f>
        <v/>
      </c>
      <c r="Y326">
        <f>HYPERLINK("https://klasma.github.io/Logging_2085/tillsynsmail/A 32643-2023 tillsynsbegäran mail.docx", "A 32643-2023")</f>
        <v/>
      </c>
    </row>
    <row r="327" ht="15" customHeight="1">
      <c r="A327" t="inlineStr">
        <is>
          <t>A 35184-2023</t>
        </is>
      </c>
      <c r="B327" s="1" t="n">
        <v>45145</v>
      </c>
      <c r="C327" s="1" t="n">
        <v>45227</v>
      </c>
      <c r="D327" t="inlineStr">
        <is>
          <t>DALARNAS LÄN</t>
        </is>
      </c>
      <c r="E327" t="inlineStr">
        <is>
          <t>ÄLVDALEN</t>
        </is>
      </c>
      <c r="F327" t="inlineStr">
        <is>
          <t>Sveaskog</t>
        </is>
      </c>
      <c r="G327" t="n">
        <v>1.7</v>
      </c>
      <c r="H327" t="n">
        <v>0</v>
      </c>
      <c r="I327" t="n">
        <v>0</v>
      </c>
      <c r="J327" t="n">
        <v>2</v>
      </c>
      <c r="K327" t="n">
        <v>0</v>
      </c>
      <c r="L327" t="n">
        <v>0</v>
      </c>
      <c r="M327" t="n">
        <v>0</v>
      </c>
      <c r="N327" t="n">
        <v>0</v>
      </c>
      <c r="O327" t="n">
        <v>2</v>
      </c>
      <c r="P327" t="n">
        <v>0</v>
      </c>
      <c r="Q327" t="n">
        <v>2</v>
      </c>
      <c r="R327" s="2" t="inlineStr">
        <is>
          <t>Blanksvart spiklav
Kolflarnlav</t>
        </is>
      </c>
      <c r="S327">
        <f>HYPERLINK("https://klasma.github.io/Logging_2039/artfynd/A 35184-2023 artfynd.xlsx", "A 35184-2023")</f>
        <v/>
      </c>
      <c r="T327">
        <f>HYPERLINK("https://klasma.github.io/Logging_2039/kartor/A 35184-2023 karta.png", "A 35184-2023")</f>
        <v/>
      </c>
      <c r="V327">
        <f>HYPERLINK("https://klasma.github.io/Logging_2039/klagomål/A 35184-2023 FSC-klagomål.docx", "A 35184-2023")</f>
        <v/>
      </c>
      <c r="W327">
        <f>HYPERLINK("https://klasma.github.io/Logging_2039/klagomålsmail/A 35184-2023 FSC-klagomål mail.docx", "A 35184-2023")</f>
        <v/>
      </c>
      <c r="X327">
        <f>HYPERLINK("https://klasma.github.io/Logging_2039/tillsyn/A 35184-2023 tillsynsbegäran.docx", "A 35184-2023")</f>
        <v/>
      </c>
      <c r="Y327">
        <f>HYPERLINK("https://klasma.github.io/Logging_2039/tillsynsmail/A 35184-2023 tillsynsbegäran mail.docx", "A 35184-2023")</f>
        <v/>
      </c>
    </row>
    <row r="328" ht="15" customHeight="1">
      <c r="A328" t="inlineStr">
        <is>
          <t>A 35329-2023</t>
        </is>
      </c>
      <c r="B328" s="1" t="n">
        <v>45146</v>
      </c>
      <c r="C328" s="1" t="n">
        <v>45227</v>
      </c>
      <c r="D328" t="inlineStr">
        <is>
          <t>DALARNAS LÄN</t>
        </is>
      </c>
      <c r="E328" t="inlineStr">
        <is>
          <t>MALUNG-SÄLEN</t>
        </is>
      </c>
      <c r="F328" t="inlineStr">
        <is>
          <t>Allmännings- och besparingsskogar</t>
        </is>
      </c>
      <c r="G328" t="n">
        <v>3.8</v>
      </c>
      <c r="H328" t="n">
        <v>0</v>
      </c>
      <c r="I328" t="n">
        <v>0</v>
      </c>
      <c r="J328" t="n">
        <v>2</v>
      </c>
      <c r="K328" t="n">
        <v>0</v>
      </c>
      <c r="L328" t="n">
        <v>0</v>
      </c>
      <c r="M328" t="n">
        <v>0</v>
      </c>
      <c r="N328" t="n">
        <v>0</v>
      </c>
      <c r="O328" t="n">
        <v>2</v>
      </c>
      <c r="P328" t="n">
        <v>0</v>
      </c>
      <c r="Q328" t="n">
        <v>2</v>
      </c>
      <c r="R328" s="2" t="inlineStr">
        <is>
          <t>Kolflarnlav
Vedskivlav</t>
        </is>
      </c>
      <c r="S328">
        <f>HYPERLINK("https://klasma.github.io/Logging_2023/artfynd/A 35329-2023 artfynd.xlsx", "A 35329-2023")</f>
        <v/>
      </c>
      <c r="T328">
        <f>HYPERLINK("https://klasma.github.io/Logging_2023/kartor/A 35329-2023 karta.png", "A 35329-2023")</f>
        <v/>
      </c>
      <c r="V328">
        <f>HYPERLINK("https://klasma.github.io/Logging_2023/klagomål/A 35329-2023 FSC-klagomål.docx", "A 35329-2023")</f>
        <v/>
      </c>
      <c r="W328">
        <f>HYPERLINK("https://klasma.github.io/Logging_2023/klagomålsmail/A 35329-2023 FSC-klagomål mail.docx", "A 35329-2023")</f>
        <v/>
      </c>
      <c r="X328">
        <f>HYPERLINK("https://klasma.github.io/Logging_2023/tillsyn/A 35329-2023 tillsynsbegäran.docx", "A 35329-2023")</f>
        <v/>
      </c>
      <c r="Y328">
        <f>HYPERLINK("https://klasma.github.io/Logging_2023/tillsynsmail/A 35329-2023 tillsynsbegäran mail.docx", "A 35329-2023")</f>
        <v/>
      </c>
    </row>
    <row r="329" ht="15" customHeight="1">
      <c r="A329" t="inlineStr">
        <is>
          <t>A 37664-2023</t>
        </is>
      </c>
      <c r="B329" s="1" t="n">
        <v>45159</v>
      </c>
      <c r="C329" s="1" t="n">
        <v>45227</v>
      </c>
      <c r="D329" t="inlineStr">
        <is>
          <t>DALARNAS LÄN</t>
        </is>
      </c>
      <c r="E329" t="inlineStr">
        <is>
          <t>ÄLVDALEN</t>
        </is>
      </c>
      <c r="F329" t="inlineStr">
        <is>
          <t>Allmännings- och besparingsskogar</t>
        </is>
      </c>
      <c r="G329" t="n">
        <v>0.6</v>
      </c>
      <c r="H329" t="n">
        <v>0</v>
      </c>
      <c r="I329" t="n">
        <v>1</v>
      </c>
      <c r="J329" t="n">
        <v>1</v>
      </c>
      <c r="K329" t="n">
        <v>0</v>
      </c>
      <c r="L329" t="n">
        <v>0</v>
      </c>
      <c r="M329" t="n">
        <v>0</v>
      </c>
      <c r="N329" t="n">
        <v>0</v>
      </c>
      <c r="O329" t="n">
        <v>1</v>
      </c>
      <c r="P329" t="n">
        <v>0</v>
      </c>
      <c r="Q329" t="n">
        <v>2</v>
      </c>
      <c r="R329" s="2" t="inlineStr">
        <is>
          <t>Vaddporing
Mindre märgborre</t>
        </is>
      </c>
      <c r="S329">
        <f>HYPERLINK("https://klasma.github.io/Logging_2039/artfynd/A 37664-2023 artfynd.xlsx", "A 37664-2023")</f>
        <v/>
      </c>
      <c r="T329">
        <f>HYPERLINK("https://klasma.github.io/Logging_2039/kartor/A 37664-2023 karta.png", "A 37664-2023")</f>
        <v/>
      </c>
      <c r="V329">
        <f>HYPERLINK("https://klasma.github.io/Logging_2039/klagomål/A 37664-2023 FSC-klagomål.docx", "A 37664-2023")</f>
        <v/>
      </c>
      <c r="W329">
        <f>HYPERLINK("https://klasma.github.io/Logging_2039/klagomålsmail/A 37664-2023 FSC-klagomål mail.docx", "A 37664-2023")</f>
        <v/>
      </c>
      <c r="X329">
        <f>HYPERLINK("https://klasma.github.io/Logging_2039/tillsyn/A 37664-2023 tillsynsbegäran.docx", "A 37664-2023")</f>
        <v/>
      </c>
      <c r="Y329">
        <f>HYPERLINK("https://klasma.github.io/Logging_2039/tillsynsmail/A 37664-2023 tillsynsbegäran mail.docx", "A 37664-2023")</f>
        <v/>
      </c>
    </row>
    <row r="330" ht="15" customHeight="1">
      <c r="A330" t="inlineStr">
        <is>
          <t>A 34447-2018</t>
        </is>
      </c>
      <c r="B330" s="1" t="n">
        <v>43319</v>
      </c>
      <c r="C330" s="1" t="n">
        <v>45227</v>
      </c>
      <c r="D330" t="inlineStr">
        <is>
          <t>DALARNAS LÄN</t>
        </is>
      </c>
      <c r="E330" t="inlineStr">
        <is>
          <t>ORSA</t>
        </is>
      </c>
      <c r="F330" t="inlineStr">
        <is>
          <t>Allmännings- och besparingsskogar</t>
        </is>
      </c>
      <c r="G330" t="n">
        <v>3.7</v>
      </c>
      <c r="H330" t="n">
        <v>0</v>
      </c>
      <c r="I330" t="n">
        <v>0</v>
      </c>
      <c r="J330" t="n">
        <v>1</v>
      </c>
      <c r="K330" t="n">
        <v>0</v>
      </c>
      <c r="L330" t="n">
        <v>0</v>
      </c>
      <c r="M330" t="n">
        <v>0</v>
      </c>
      <c r="N330" t="n">
        <v>0</v>
      </c>
      <c r="O330" t="n">
        <v>1</v>
      </c>
      <c r="P330" t="n">
        <v>0</v>
      </c>
      <c r="Q330" t="n">
        <v>1</v>
      </c>
      <c r="R330" s="2" t="inlineStr">
        <is>
          <t>Garnlav</t>
        </is>
      </c>
      <c r="S330">
        <f>HYPERLINK("https://klasma.github.io/Logging_2034/artfynd/A 34447-2018 artfynd.xlsx", "A 34447-2018")</f>
        <v/>
      </c>
      <c r="T330">
        <f>HYPERLINK("https://klasma.github.io/Logging_2034/kartor/A 34447-2018 karta.png", "A 34447-2018")</f>
        <v/>
      </c>
      <c r="V330">
        <f>HYPERLINK("https://klasma.github.io/Logging_2034/klagomål/A 34447-2018 FSC-klagomål.docx", "A 34447-2018")</f>
        <v/>
      </c>
      <c r="W330">
        <f>HYPERLINK("https://klasma.github.io/Logging_2034/klagomålsmail/A 34447-2018 FSC-klagomål mail.docx", "A 34447-2018")</f>
        <v/>
      </c>
      <c r="X330">
        <f>HYPERLINK("https://klasma.github.io/Logging_2034/tillsyn/A 34447-2018 tillsynsbegäran.docx", "A 34447-2018")</f>
        <v/>
      </c>
      <c r="Y330">
        <f>HYPERLINK("https://klasma.github.io/Logging_2034/tillsynsmail/A 34447-2018 tillsynsbegäran mail.docx", "A 34447-2018")</f>
        <v/>
      </c>
    </row>
    <row r="331" ht="15" customHeight="1">
      <c r="A331" t="inlineStr">
        <is>
          <t>A 47561-2018</t>
        </is>
      </c>
      <c r="B331" s="1" t="n">
        <v>43370</v>
      </c>
      <c r="C331" s="1" t="n">
        <v>45227</v>
      </c>
      <c r="D331" t="inlineStr">
        <is>
          <t>DALARNAS LÄN</t>
        </is>
      </c>
      <c r="E331" t="inlineStr">
        <is>
          <t>MALUNG-SÄLEN</t>
        </is>
      </c>
      <c r="G331" t="n">
        <v>2.7</v>
      </c>
      <c r="H331" t="n">
        <v>0</v>
      </c>
      <c r="I331" t="n">
        <v>0</v>
      </c>
      <c r="J331" t="n">
        <v>1</v>
      </c>
      <c r="K331" t="n">
        <v>0</v>
      </c>
      <c r="L331" t="n">
        <v>0</v>
      </c>
      <c r="M331" t="n">
        <v>0</v>
      </c>
      <c r="N331" t="n">
        <v>0</v>
      </c>
      <c r="O331" t="n">
        <v>1</v>
      </c>
      <c r="P331" t="n">
        <v>0</v>
      </c>
      <c r="Q331" t="n">
        <v>1</v>
      </c>
      <c r="R331" s="2" t="inlineStr">
        <is>
          <t>Gammelgransskål</t>
        </is>
      </c>
      <c r="S331">
        <f>HYPERLINK("https://klasma.github.io/Logging_2023/artfynd/A 47561-2018 artfynd.xlsx", "A 47561-2018")</f>
        <v/>
      </c>
      <c r="T331">
        <f>HYPERLINK("https://klasma.github.io/Logging_2023/kartor/A 47561-2018 karta.png", "A 47561-2018")</f>
        <v/>
      </c>
      <c r="V331">
        <f>HYPERLINK("https://klasma.github.io/Logging_2023/klagomål/A 47561-2018 FSC-klagomål.docx", "A 47561-2018")</f>
        <v/>
      </c>
      <c r="W331">
        <f>HYPERLINK("https://klasma.github.io/Logging_2023/klagomålsmail/A 47561-2018 FSC-klagomål mail.docx", "A 47561-2018")</f>
        <v/>
      </c>
      <c r="X331">
        <f>HYPERLINK("https://klasma.github.io/Logging_2023/tillsyn/A 47561-2018 tillsynsbegäran.docx", "A 47561-2018")</f>
        <v/>
      </c>
      <c r="Y331">
        <f>HYPERLINK("https://klasma.github.io/Logging_2023/tillsynsmail/A 47561-2018 tillsynsbegäran mail.docx", "A 47561-2018")</f>
        <v/>
      </c>
    </row>
    <row r="332" ht="15" customHeight="1">
      <c r="A332" t="inlineStr">
        <is>
          <t>A 59527-2018</t>
        </is>
      </c>
      <c r="B332" s="1" t="n">
        <v>43371</v>
      </c>
      <c r="C332" s="1" t="n">
        <v>45227</v>
      </c>
      <c r="D332" t="inlineStr">
        <is>
          <t>DALARNAS LÄN</t>
        </is>
      </c>
      <c r="E332" t="inlineStr">
        <is>
          <t>MORA</t>
        </is>
      </c>
      <c r="F332" t="inlineStr">
        <is>
          <t>Bergvik skog öst AB</t>
        </is>
      </c>
      <c r="G332" t="n">
        <v>2.9</v>
      </c>
      <c r="H332" t="n">
        <v>0</v>
      </c>
      <c r="I332" t="n">
        <v>0</v>
      </c>
      <c r="J332" t="n">
        <v>1</v>
      </c>
      <c r="K332" t="n">
        <v>0</v>
      </c>
      <c r="L332" t="n">
        <v>0</v>
      </c>
      <c r="M332" t="n">
        <v>0</v>
      </c>
      <c r="N332" t="n">
        <v>0</v>
      </c>
      <c r="O332" t="n">
        <v>1</v>
      </c>
      <c r="P332" t="n">
        <v>0</v>
      </c>
      <c r="Q332" t="n">
        <v>1</v>
      </c>
      <c r="R332" s="2" t="inlineStr">
        <is>
          <t>Garnlav</t>
        </is>
      </c>
      <c r="S332">
        <f>HYPERLINK("https://klasma.github.io/Logging_2062/artfynd/A 59527-2018 artfynd.xlsx", "A 59527-2018")</f>
        <v/>
      </c>
      <c r="T332">
        <f>HYPERLINK("https://klasma.github.io/Logging_2062/kartor/A 59527-2018 karta.png", "A 59527-2018")</f>
        <v/>
      </c>
      <c r="V332">
        <f>HYPERLINK("https://klasma.github.io/Logging_2062/klagomål/A 59527-2018 FSC-klagomål.docx", "A 59527-2018")</f>
        <v/>
      </c>
      <c r="W332">
        <f>HYPERLINK("https://klasma.github.io/Logging_2062/klagomålsmail/A 59527-2018 FSC-klagomål mail.docx", "A 59527-2018")</f>
        <v/>
      </c>
      <c r="X332">
        <f>HYPERLINK("https://klasma.github.io/Logging_2062/tillsyn/A 59527-2018 tillsynsbegäran.docx", "A 59527-2018")</f>
        <v/>
      </c>
      <c r="Y332">
        <f>HYPERLINK("https://klasma.github.io/Logging_2062/tillsynsmail/A 59527-2018 tillsynsbegäran mail.docx", "A 59527-2018")</f>
        <v/>
      </c>
    </row>
    <row r="333" ht="15" customHeight="1">
      <c r="A333" t="inlineStr">
        <is>
          <t>A 49606-2018</t>
        </is>
      </c>
      <c r="B333" s="1" t="n">
        <v>43376</v>
      </c>
      <c r="C333" s="1" t="n">
        <v>45227</v>
      </c>
      <c r="D333" t="inlineStr">
        <is>
          <t>DALARNAS LÄN</t>
        </is>
      </c>
      <c r="E333" t="inlineStr">
        <is>
          <t>MALUNG-SÄLEN</t>
        </is>
      </c>
      <c r="G333" t="n">
        <v>0.4</v>
      </c>
      <c r="H333" t="n">
        <v>0</v>
      </c>
      <c r="I333" t="n">
        <v>0</v>
      </c>
      <c r="J333" t="n">
        <v>1</v>
      </c>
      <c r="K333" t="n">
        <v>0</v>
      </c>
      <c r="L333" t="n">
        <v>0</v>
      </c>
      <c r="M333" t="n">
        <v>0</v>
      </c>
      <c r="N333" t="n">
        <v>0</v>
      </c>
      <c r="O333" t="n">
        <v>1</v>
      </c>
      <c r="P333" t="n">
        <v>0</v>
      </c>
      <c r="Q333" t="n">
        <v>1</v>
      </c>
      <c r="R333" s="2" t="inlineStr">
        <is>
          <t>Grantaggsvamp</t>
        </is>
      </c>
      <c r="S333">
        <f>HYPERLINK("https://klasma.github.io/Logging_2023/artfynd/A 49606-2018 artfynd.xlsx", "A 49606-2018")</f>
        <v/>
      </c>
      <c r="T333">
        <f>HYPERLINK("https://klasma.github.io/Logging_2023/kartor/A 49606-2018 karta.png", "A 49606-2018")</f>
        <v/>
      </c>
      <c r="V333">
        <f>HYPERLINK("https://klasma.github.io/Logging_2023/klagomål/A 49606-2018 FSC-klagomål.docx", "A 49606-2018")</f>
        <v/>
      </c>
      <c r="W333">
        <f>HYPERLINK("https://klasma.github.io/Logging_2023/klagomålsmail/A 49606-2018 FSC-klagomål mail.docx", "A 49606-2018")</f>
        <v/>
      </c>
      <c r="X333">
        <f>HYPERLINK("https://klasma.github.io/Logging_2023/tillsyn/A 49606-2018 tillsynsbegäran.docx", "A 49606-2018")</f>
        <v/>
      </c>
      <c r="Y333">
        <f>HYPERLINK("https://klasma.github.io/Logging_2023/tillsynsmail/A 49606-2018 tillsynsbegäran mail.docx", "A 49606-2018")</f>
        <v/>
      </c>
    </row>
    <row r="334" ht="15" customHeight="1">
      <c r="A334" t="inlineStr">
        <is>
          <t>A 72666-2018</t>
        </is>
      </c>
      <c r="B334" s="1" t="n">
        <v>43389</v>
      </c>
      <c r="C334" s="1" t="n">
        <v>45227</v>
      </c>
      <c r="D334" t="inlineStr">
        <is>
          <t>DALARNAS LÄN</t>
        </is>
      </c>
      <c r="E334" t="inlineStr">
        <is>
          <t>LUDVIKA</t>
        </is>
      </c>
      <c r="F334" t="inlineStr">
        <is>
          <t>Bergvik skog väst AB</t>
        </is>
      </c>
      <c r="G334" t="n">
        <v>16.2</v>
      </c>
      <c r="H334" t="n">
        <v>0</v>
      </c>
      <c r="I334" t="n">
        <v>0</v>
      </c>
      <c r="J334" t="n">
        <v>1</v>
      </c>
      <c r="K334" t="n">
        <v>0</v>
      </c>
      <c r="L334" t="n">
        <v>0</v>
      </c>
      <c r="M334" t="n">
        <v>0</v>
      </c>
      <c r="N334" t="n">
        <v>0</v>
      </c>
      <c r="O334" t="n">
        <v>1</v>
      </c>
      <c r="P334" t="n">
        <v>0</v>
      </c>
      <c r="Q334" t="n">
        <v>1</v>
      </c>
      <c r="R334" s="2" t="inlineStr">
        <is>
          <t>Garnlav</t>
        </is>
      </c>
      <c r="S334">
        <f>HYPERLINK("https://klasma.github.io/Logging_2085/artfynd/A 72666-2018 artfynd.xlsx", "A 72666-2018")</f>
        <v/>
      </c>
      <c r="T334">
        <f>HYPERLINK("https://klasma.github.io/Logging_2085/kartor/A 72666-2018 karta.png", "A 72666-2018")</f>
        <v/>
      </c>
      <c r="V334">
        <f>HYPERLINK("https://klasma.github.io/Logging_2085/klagomål/A 72666-2018 FSC-klagomål.docx", "A 72666-2018")</f>
        <v/>
      </c>
      <c r="W334">
        <f>HYPERLINK("https://klasma.github.io/Logging_2085/klagomålsmail/A 72666-2018 FSC-klagomål mail.docx", "A 72666-2018")</f>
        <v/>
      </c>
      <c r="X334">
        <f>HYPERLINK("https://klasma.github.io/Logging_2085/tillsyn/A 72666-2018 tillsynsbegäran.docx", "A 72666-2018")</f>
        <v/>
      </c>
      <c r="Y334">
        <f>HYPERLINK("https://klasma.github.io/Logging_2085/tillsynsmail/A 72666-2018 tillsynsbegäran mail.docx", "A 72666-2018")</f>
        <v/>
      </c>
    </row>
    <row r="335" ht="15" customHeight="1">
      <c r="A335" t="inlineStr">
        <is>
          <t>A 58237-2018</t>
        </is>
      </c>
      <c r="B335" s="1" t="n">
        <v>43406</v>
      </c>
      <c r="C335" s="1" t="n">
        <v>45227</v>
      </c>
      <c r="D335" t="inlineStr">
        <is>
          <t>DALARNAS LÄN</t>
        </is>
      </c>
      <c r="E335" t="inlineStr">
        <is>
          <t>ÄLVDALEN</t>
        </is>
      </c>
      <c r="F335" t="inlineStr">
        <is>
          <t>Övriga statliga verk och myndigheter</t>
        </is>
      </c>
      <c r="G335" t="n">
        <v>84</v>
      </c>
      <c r="H335" t="n">
        <v>0</v>
      </c>
      <c r="I335" t="n">
        <v>0</v>
      </c>
      <c r="J335" t="n">
        <v>1</v>
      </c>
      <c r="K335" t="n">
        <v>0</v>
      </c>
      <c r="L335" t="n">
        <v>0</v>
      </c>
      <c r="M335" t="n">
        <v>0</v>
      </c>
      <c r="N335" t="n">
        <v>0</v>
      </c>
      <c r="O335" t="n">
        <v>1</v>
      </c>
      <c r="P335" t="n">
        <v>0</v>
      </c>
      <c r="Q335" t="n">
        <v>1</v>
      </c>
      <c r="R335" s="2" t="inlineStr">
        <is>
          <t>Månlåsbräken</t>
        </is>
      </c>
      <c r="S335">
        <f>HYPERLINK("https://klasma.github.io/Logging_2039/artfynd/A 58237-2018 artfynd.xlsx", "A 58237-2018")</f>
        <v/>
      </c>
      <c r="T335">
        <f>HYPERLINK("https://klasma.github.io/Logging_2039/kartor/A 58237-2018 karta.png", "A 58237-2018")</f>
        <v/>
      </c>
      <c r="V335">
        <f>HYPERLINK("https://klasma.github.io/Logging_2039/klagomål/A 58237-2018 FSC-klagomål.docx", "A 58237-2018")</f>
        <v/>
      </c>
      <c r="W335">
        <f>HYPERLINK("https://klasma.github.io/Logging_2039/klagomålsmail/A 58237-2018 FSC-klagomål mail.docx", "A 58237-2018")</f>
        <v/>
      </c>
      <c r="X335">
        <f>HYPERLINK("https://klasma.github.io/Logging_2039/tillsyn/A 58237-2018 tillsynsbegäran.docx", "A 58237-2018")</f>
        <v/>
      </c>
      <c r="Y335">
        <f>HYPERLINK("https://klasma.github.io/Logging_2039/tillsynsmail/A 58237-2018 tillsynsbegäran mail.docx", "A 58237-2018")</f>
        <v/>
      </c>
    </row>
    <row r="336" ht="15" customHeight="1">
      <c r="A336" t="inlineStr">
        <is>
          <t>A 58399-2018</t>
        </is>
      </c>
      <c r="B336" s="1" t="n">
        <v>43409</v>
      </c>
      <c r="C336" s="1" t="n">
        <v>45227</v>
      </c>
      <c r="D336" t="inlineStr">
        <is>
          <t>DALARNAS LÄN</t>
        </is>
      </c>
      <c r="E336" t="inlineStr">
        <is>
          <t>BORLÄNGE</t>
        </is>
      </c>
      <c r="G336" t="n">
        <v>5.8</v>
      </c>
      <c r="H336" t="n">
        <v>0</v>
      </c>
      <c r="I336" t="n">
        <v>1</v>
      </c>
      <c r="J336" t="n">
        <v>0</v>
      </c>
      <c r="K336" t="n">
        <v>0</v>
      </c>
      <c r="L336" t="n">
        <v>0</v>
      </c>
      <c r="M336" t="n">
        <v>0</v>
      </c>
      <c r="N336" t="n">
        <v>0</v>
      </c>
      <c r="O336" t="n">
        <v>0</v>
      </c>
      <c r="P336" t="n">
        <v>0</v>
      </c>
      <c r="Q336" t="n">
        <v>1</v>
      </c>
      <c r="R336" s="2" t="inlineStr">
        <is>
          <t>Skarp dropptaggsvamp</t>
        </is>
      </c>
      <c r="S336">
        <f>HYPERLINK("https://klasma.github.io/Logging_2081/artfynd/A 58399-2018 artfynd.xlsx", "A 58399-2018")</f>
        <v/>
      </c>
      <c r="T336">
        <f>HYPERLINK("https://klasma.github.io/Logging_2081/kartor/A 58399-2018 karta.png", "A 58399-2018")</f>
        <v/>
      </c>
      <c r="V336">
        <f>HYPERLINK("https://klasma.github.io/Logging_2081/klagomål/A 58399-2018 FSC-klagomål.docx", "A 58399-2018")</f>
        <v/>
      </c>
      <c r="W336">
        <f>HYPERLINK("https://klasma.github.io/Logging_2081/klagomålsmail/A 58399-2018 FSC-klagomål mail.docx", "A 58399-2018")</f>
        <v/>
      </c>
      <c r="X336">
        <f>HYPERLINK("https://klasma.github.io/Logging_2081/tillsyn/A 58399-2018 tillsynsbegäran.docx", "A 58399-2018")</f>
        <v/>
      </c>
      <c r="Y336">
        <f>HYPERLINK("https://klasma.github.io/Logging_2081/tillsynsmail/A 58399-2018 tillsynsbegäran mail.docx", "A 58399-2018")</f>
        <v/>
      </c>
    </row>
    <row r="337" ht="15" customHeight="1">
      <c r="A337" t="inlineStr">
        <is>
          <t>A 66079-2018</t>
        </is>
      </c>
      <c r="B337" s="1" t="n">
        <v>43434</v>
      </c>
      <c r="C337" s="1" t="n">
        <v>45227</v>
      </c>
      <c r="D337" t="inlineStr">
        <is>
          <t>DALARNAS LÄN</t>
        </is>
      </c>
      <c r="E337" t="inlineStr">
        <is>
          <t>BORLÄNGE</t>
        </is>
      </c>
      <c r="G337" t="n">
        <v>1</v>
      </c>
      <c r="H337" t="n">
        <v>0</v>
      </c>
      <c r="I337" t="n">
        <v>1</v>
      </c>
      <c r="J337" t="n">
        <v>0</v>
      </c>
      <c r="K337" t="n">
        <v>0</v>
      </c>
      <c r="L337" t="n">
        <v>0</v>
      </c>
      <c r="M337" t="n">
        <v>0</v>
      </c>
      <c r="N337" t="n">
        <v>0</v>
      </c>
      <c r="O337" t="n">
        <v>0</v>
      </c>
      <c r="P337" t="n">
        <v>0</v>
      </c>
      <c r="Q337" t="n">
        <v>1</v>
      </c>
      <c r="R337" s="2" t="inlineStr">
        <is>
          <t>Dropptaggsvamp</t>
        </is>
      </c>
      <c r="S337">
        <f>HYPERLINK("https://klasma.github.io/Logging_2081/artfynd/A 66079-2018 artfynd.xlsx", "A 66079-2018")</f>
        <v/>
      </c>
      <c r="T337">
        <f>HYPERLINK("https://klasma.github.io/Logging_2081/kartor/A 66079-2018 karta.png", "A 66079-2018")</f>
        <v/>
      </c>
      <c r="V337">
        <f>HYPERLINK("https://klasma.github.io/Logging_2081/klagomål/A 66079-2018 FSC-klagomål.docx", "A 66079-2018")</f>
        <v/>
      </c>
      <c r="W337">
        <f>HYPERLINK("https://klasma.github.io/Logging_2081/klagomålsmail/A 66079-2018 FSC-klagomål mail.docx", "A 66079-2018")</f>
        <v/>
      </c>
      <c r="X337">
        <f>HYPERLINK("https://klasma.github.io/Logging_2081/tillsyn/A 66079-2018 tillsynsbegäran.docx", "A 66079-2018")</f>
        <v/>
      </c>
      <c r="Y337">
        <f>HYPERLINK("https://klasma.github.io/Logging_2081/tillsynsmail/A 66079-2018 tillsynsbegäran mail.docx", "A 66079-2018")</f>
        <v/>
      </c>
    </row>
    <row r="338" ht="15" customHeight="1">
      <c r="A338" t="inlineStr">
        <is>
          <t>A 66537-2018</t>
        </is>
      </c>
      <c r="B338" s="1" t="n">
        <v>43437</v>
      </c>
      <c r="C338" s="1" t="n">
        <v>45227</v>
      </c>
      <c r="D338" t="inlineStr">
        <is>
          <t>DALARNAS LÄN</t>
        </is>
      </c>
      <c r="E338" t="inlineStr">
        <is>
          <t>ÄLVDALEN</t>
        </is>
      </c>
      <c r="F338" t="inlineStr">
        <is>
          <t>Allmännings- och besparingsskogar</t>
        </is>
      </c>
      <c r="G338" t="n">
        <v>57.4</v>
      </c>
      <c r="H338" t="n">
        <v>1</v>
      </c>
      <c r="I338" t="n">
        <v>0</v>
      </c>
      <c r="J338" t="n">
        <v>1</v>
      </c>
      <c r="K338" t="n">
        <v>0</v>
      </c>
      <c r="L338" t="n">
        <v>0</v>
      </c>
      <c r="M338" t="n">
        <v>0</v>
      </c>
      <c r="N338" t="n">
        <v>0</v>
      </c>
      <c r="O338" t="n">
        <v>1</v>
      </c>
      <c r="P338" t="n">
        <v>0</v>
      </c>
      <c r="Q338" t="n">
        <v>1</v>
      </c>
      <c r="R338" s="2" t="inlineStr">
        <is>
          <t>Nordfladdermus</t>
        </is>
      </c>
      <c r="S338">
        <f>HYPERLINK("https://klasma.github.io/Logging_2039/artfynd/A 66537-2018 artfynd.xlsx", "A 66537-2018")</f>
        <v/>
      </c>
      <c r="T338">
        <f>HYPERLINK("https://klasma.github.io/Logging_2039/kartor/A 66537-2018 karta.png", "A 66537-2018")</f>
        <v/>
      </c>
      <c r="V338">
        <f>HYPERLINK("https://klasma.github.io/Logging_2039/klagomål/A 66537-2018 FSC-klagomål.docx", "A 66537-2018")</f>
        <v/>
      </c>
      <c r="W338">
        <f>HYPERLINK("https://klasma.github.io/Logging_2039/klagomålsmail/A 66537-2018 FSC-klagomål mail.docx", "A 66537-2018")</f>
        <v/>
      </c>
      <c r="X338">
        <f>HYPERLINK("https://klasma.github.io/Logging_2039/tillsyn/A 66537-2018 tillsynsbegäran.docx", "A 66537-2018")</f>
        <v/>
      </c>
      <c r="Y338">
        <f>HYPERLINK("https://klasma.github.io/Logging_2039/tillsynsmail/A 66537-2018 tillsynsbegäran mail.docx", "A 66537-2018")</f>
        <v/>
      </c>
    </row>
    <row r="339" ht="15" customHeight="1">
      <c r="A339" t="inlineStr">
        <is>
          <t>A 67943-2018</t>
        </is>
      </c>
      <c r="B339" s="1" t="n">
        <v>43440</v>
      </c>
      <c r="C339" s="1" t="n">
        <v>45227</v>
      </c>
      <c r="D339" t="inlineStr">
        <is>
          <t>DALARNAS LÄN</t>
        </is>
      </c>
      <c r="E339" t="inlineStr">
        <is>
          <t>RÄTTVIK</t>
        </is>
      </c>
      <c r="G339" t="n">
        <v>8.699999999999999</v>
      </c>
      <c r="H339" t="n">
        <v>1</v>
      </c>
      <c r="I339" t="n">
        <v>0</v>
      </c>
      <c r="J339" t="n">
        <v>0</v>
      </c>
      <c r="K339" t="n">
        <v>0</v>
      </c>
      <c r="L339" t="n">
        <v>0</v>
      </c>
      <c r="M339" t="n">
        <v>0</v>
      </c>
      <c r="N339" t="n">
        <v>0</v>
      </c>
      <c r="O339" t="n">
        <v>0</v>
      </c>
      <c r="P339" t="n">
        <v>0</v>
      </c>
      <c r="Q339" t="n">
        <v>1</v>
      </c>
      <c r="R339" s="2" t="inlineStr">
        <is>
          <t>Gullviva</t>
        </is>
      </c>
      <c r="S339">
        <f>HYPERLINK("https://klasma.github.io/Logging_2031/artfynd/A 67943-2018 artfynd.xlsx", "A 67943-2018")</f>
        <v/>
      </c>
      <c r="T339">
        <f>HYPERLINK("https://klasma.github.io/Logging_2031/kartor/A 67943-2018 karta.png", "A 67943-2018")</f>
        <v/>
      </c>
      <c r="V339">
        <f>HYPERLINK("https://klasma.github.io/Logging_2031/klagomål/A 67943-2018 FSC-klagomål.docx", "A 67943-2018")</f>
        <v/>
      </c>
      <c r="W339">
        <f>HYPERLINK("https://klasma.github.io/Logging_2031/klagomålsmail/A 67943-2018 FSC-klagomål mail.docx", "A 67943-2018")</f>
        <v/>
      </c>
      <c r="X339">
        <f>HYPERLINK("https://klasma.github.io/Logging_2031/tillsyn/A 67943-2018 tillsynsbegäran.docx", "A 67943-2018")</f>
        <v/>
      </c>
      <c r="Y339">
        <f>HYPERLINK("https://klasma.github.io/Logging_2031/tillsynsmail/A 67943-2018 tillsynsbegäran mail.docx", "A 67943-2018")</f>
        <v/>
      </c>
    </row>
    <row r="340" ht="15" customHeight="1">
      <c r="A340" t="inlineStr">
        <is>
          <t>A 69074-2018</t>
        </is>
      </c>
      <c r="B340" s="1" t="n">
        <v>43445</v>
      </c>
      <c r="C340" s="1" t="n">
        <v>45227</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45227</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45227</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45227</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45227</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45227</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45227</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45227</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45227</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45227</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45227</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45227</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45227</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45227</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45227</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45227</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45227</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45227</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45227</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45227</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45227</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45227</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45227</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45227</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45227</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45227</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45227</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45227</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45227</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45227</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45227</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45227</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45227</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45227</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45227</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45227</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45227</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45227</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45227</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45227</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45227</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45227</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45227</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45227</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45227</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45227</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45227</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45227</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45227</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45227</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45227</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45227</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45227</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45227</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45227</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45227</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45227</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45227</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45227</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45227</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45227</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45227</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45227</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45227</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45227</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45227</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45227</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45227</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45227</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45227</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45227</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45227</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45227</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45227</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45227</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45227</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45227</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45227</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45227</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45227</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45227</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45227</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45227</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45227</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45227</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45227</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45227</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45227</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45227</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45227</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45227</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45227</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45227</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45227</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45227</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45227</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45227</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45227</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45227</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45227</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45227</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45227</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45227</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45227</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45227</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45227</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45227</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45227</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45227</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45227</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45227</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45227</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45227</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45227</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45227</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45227</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45227</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45227</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45227</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45227</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45227</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45227</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45227</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45227</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45227</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45227</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45227</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45227</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45227</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45227</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45227</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45227</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45227</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45227</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45227</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45227</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45227</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45227</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45227</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45227</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45227</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45227</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45227</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45227</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45227</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45227</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45227</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45227</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45227</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45227</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45227</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45227</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45227</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45227</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45227</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45227</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45227</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45227</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45227</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45227</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45227</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45227</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45227</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45227</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45227</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45227</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45227</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45227</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45227</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45227</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45227</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45227</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45227</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45227</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45227</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45227</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45227</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45227</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45227</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45227</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45227</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45227</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45227</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45227</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45227</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45227</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45227</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45227</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45227</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45227</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45227</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45227</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45227</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45227</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45227</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33987-2018</t>
        </is>
      </c>
      <c r="B535" s="1" t="n">
        <v>43314</v>
      </c>
      <c r="C535" s="1" t="n">
        <v>45227</v>
      </c>
      <c r="D535" t="inlineStr">
        <is>
          <t>DALARNAS LÄN</t>
        </is>
      </c>
      <c r="E535" t="inlineStr">
        <is>
          <t>FALUN</t>
        </is>
      </c>
      <c r="G535" t="n">
        <v>3.9</v>
      </c>
      <c r="H535" t="n">
        <v>0</v>
      </c>
      <c r="I535" t="n">
        <v>0</v>
      </c>
      <c r="J535" t="n">
        <v>0</v>
      </c>
      <c r="K535" t="n">
        <v>0</v>
      </c>
      <c r="L535" t="n">
        <v>0</v>
      </c>
      <c r="M535" t="n">
        <v>0</v>
      </c>
      <c r="N535" t="n">
        <v>0</v>
      </c>
      <c r="O535" t="n">
        <v>0</v>
      </c>
      <c r="P535" t="n">
        <v>0</v>
      </c>
      <c r="Q535" t="n">
        <v>0</v>
      </c>
      <c r="R535" s="2" t="inlineStr"/>
    </row>
    <row r="536" ht="15" customHeight="1">
      <c r="A536" t="inlineStr">
        <is>
          <t>A 34217-2018</t>
        </is>
      </c>
      <c r="B536" s="1" t="n">
        <v>43318</v>
      </c>
      <c r="C536" s="1" t="n">
        <v>45227</v>
      </c>
      <c r="D536" t="inlineStr">
        <is>
          <t>DALARNAS LÄN</t>
        </is>
      </c>
      <c r="E536" t="inlineStr">
        <is>
          <t>MALUNG-SÄLEN</t>
        </is>
      </c>
      <c r="F536" t="inlineStr">
        <is>
          <t>Allmännings- och besparingsskogar</t>
        </is>
      </c>
      <c r="G536" t="n">
        <v>16.6</v>
      </c>
      <c r="H536" t="n">
        <v>0</v>
      </c>
      <c r="I536" t="n">
        <v>0</v>
      </c>
      <c r="J536" t="n">
        <v>0</v>
      </c>
      <c r="K536" t="n">
        <v>0</v>
      </c>
      <c r="L536" t="n">
        <v>0</v>
      </c>
      <c r="M536" t="n">
        <v>0</v>
      </c>
      <c r="N536" t="n">
        <v>0</v>
      </c>
      <c r="O536" t="n">
        <v>0</v>
      </c>
      <c r="P536" t="n">
        <v>0</v>
      </c>
      <c r="Q536" t="n">
        <v>0</v>
      </c>
      <c r="R536" s="2" t="inlineStr"/>
    </row>
    <row r="537" ht="15" customHeight="1">
      <c r="A537" t="inlineStr">
        <is>
          <t>A 34219-2018</t>
        </is>
      </c>
      <c r="B537" s="1" t="n">
        <v>43318</v>
      </c>
      <c r="C537" s="1" t="n">
        <v>45227</v>
      </c>
      <c r="D537" t="inlineStr">
        <is>
          <t>DALARNAS LÄN</t>
        </is>
      </c>
      <c r="E537" t="inlineStr">
        <is>
          <t>LEKSAND</t>
        </is>
      </c>
      <c r="G537" t="n">
        <v>0.6</v>
      </c>
      <c r="H537" t="n">
        <v>0</v>
      </c>
      <c r="I537" t="n">
        <v>0</v>
      </c>
      <c r="J537" t="n">
        <v>0</v>
      </c>
      <c r="K537" t="n">
        <v>0</v>
      </c>
      <c r="L537" t="n">
        <v>0</v>
      </c>
      <c r="M537" t="n">
        <v>0</v>
      </c>
      <c r="N537" t="n">
        <v>0</v>
      </c>
      <c r="O537" t="n">
        <v>0</v>
      </c>
      <c r="P537" t="n">
        <v>0</v>
      </c>
      <c r="Q537" t="n">
        <v>0</v>
      </c>
      <c r="R537" s="2" t="inlineStr"/>
    </row>
    <row r="538" ht="15" customHeight="1">
      <c r="A538" t="inlineStr">
        <is>
          <t>A 34258-2018</t>
        </is>
      </c>
      <c r="B538" s="1" t="n">
        <v>43318</v>
      </c>
      <c r="C538" s="1" t="n">
        <v>45227</v>
      </c>
      <c r="D538" t="inlineStr">
        <is>
          <t>DALARNAS LÄN</t>
        </is>
      </c>
      <c r="E538" t="inlineStr">
        <is>
          <t>AVESTA</t>
        </is>
      </c>
      <c r="G538" t="n">
        <v>7.5</v>
      </c>
      <c r="H538" t="n">
        <v>0</v>
      </c>
      <c r="I538" t="n">
        <v>0</v>
      </c>
      <c r="J538" t="n">
        <v>0</v>
      </c>
      <c r="K538" t="n">
        <v>0</v>
      </c>
      <c r="L538" t="n">
        <v>0</v>
      </c>
      <c r="M538" t="n">
        <v>0</v>
      </c>
      <c r="N538" t="n">
        <v>0</v>
      </c>
      <c r="O538" t="n">
        <v>0</v>
      </c>
      <c r="P538" t="n">
        <v>0</v>
      </c>
      <c r="Q538" t="n">
        <v>0</v>
      </c>
      <c r="R538" s="2" t="inlineStr"/>
    </row>
    <row r="539" ht="15" customHeight="1">
      <c r="A539" t="inlineStr">
        <is>
          <t>A 34220-2018</t>
        </is>
      </c>
      <c r="B539" s="1" t="n">
        <v>43318</v>
      </c>
      <c r="C539" s="1" t="n">
        <v>45227</v>
      </c>
      <c r="D539" t="inlineStr">
        <is>
          <t>DALARNAS LÄN</t>
        </is>
      </c>
      <c r="E539" t="inlineStr">
        <is>
          <t>LEKSAND</t>
        </is>
      </c>
      <c r="G539" t="n">
        <v>0.8</v>
      </c>
      <c r="H539" t="n">
        <v>0</v>
      </c>
      <c r="I539" t="n">
        <v>0</v>
      </c>
      <c r="J539" t="n">
        <v>0</v>
      </c>
      <c r="K539" t="n">
        <v>0</v>
      </c>
      <c r="L539" t="n">
        <v>0</v>
      </c>
      <c r="M539" t="n">
        <v>0</v>
      </c>
      <c r="N539" t="n">
        <v>0</v>
      </c>
      <c r="O539" t="n">
        <v>0</v>
      </c>
      <c r="P539" t="n">
        <v>0</v>
      </c>
      <c r="Q539" t="n">
        <v>0</v>
      </c>
      <c r="R539" s="2" t="inlineStr"/>
    </row>
    <row r="540" ht="15" customHeight="1">
      <c r="A540" t="inlineStr">
        <is>
          <t>A 34389-2018</t>
        </is>
      </c>
      <c r="B540" s="1" t="n">
        <v>43319</v>
      </c>
      <c r="C540" s="1" t="n">
        <v>45227</v>
      </c>
      <c r="D540" t="inlineStr">
        <is>
          <t>DALARNAS LÄN</t>
        </is>
      </c>
      <c r="E540" t="inlineStr">
        <is>
          <t>ORSA</t>
        </is>
      </c>
      <c r="G540" t="n">
        <v>1.2</v>
      </c>
      <c r="H540" t="n">
        <v>0</v>
      </c>
      <c r="I540" t="n">
        <v>0</v>
      </c>
      <c r="J540" t="n">
        <v>0</v>
      </c>
      <c r="K540" t="n">
        <v>0</v>
      </c>
      <c r="L540" t="n">
        <v>0</v>
      </c>
      <c r="M540" t="n">
        <v>0</v>
      </c>
      <c r="N540" t="n">
        <v>0</v>
      </c>
      <c r="O540" t="n">
        <v>0</v>
      </c>
      <c r="P540" t="n">
        <v>0</v>
      </c>
      <c r="Q540" t="n">
        <v>0</v>
      </c>
      <c r="R540" s="2" t="inlineStr"/>
    </row>
    <row r="541" ht="15" customHeight="1">
      <c r="A541" t="inlineStr">
        <is>
          <t>A 34463-2018</t>
        </is>
      </c>
      <c r="B541" s="1" t="n">
        <v>43319</v>
      </c>
      <c r="C541" s="1" t="n">
        <v>45227</v>
      </c>
      <c r="D541" t="inlineStr">
        <is>
          <t>DALARNAS LÄN</t>
        </is>
      </c>
      <c r="E541" t="inlineStr">
        <is>
          <t>VANSBRO</t>
        </is>
      </c>
      <c r="G541" t="n">
        <v>7.3</v>
      </c>
      <c r="H541" t="n">
        <v>0</v>
      </c>
      <c r="I541" t="n">
        <v>0</v>
      </c>
      <c r="J541" t="n">
        <v>0</v>
      </c>
      <c r="K541" t="n">
        <v>0</v>
      </c>
      <c r="L541" t="n">
        <v>0</v>
      </c>
      <c r="M541" t="n">
        <v>0</v>
      </c>
      <c r="N541" t="n">
        <v>0</v>
      </c>
      <c r="O541" t="n">
        <v>0</v>
      </c>
      <c r="P541" t="n">
        <v>0</v>
      </c>
      <c r="Q541" t="n">
        <v>0</v>
      </c>
      <c r="R541" s="2" t="inlineStr"/>
    </row>
    <row r="542" ht="15" customHeight="1">
      <c r="A542" t="inlineStr">
        <is>
          <t>A 34414-2018</t>
        </is>
      </c>
      <c r="B542" s="1" t="n">
        <v>43319</v>
      </c>
      <c r="C542" s="1" t="n">
        <v>45227</v>
      </c>
      <c r="D542" t="inlineStr">
        <is>
          <t>DALARNAS LÄN</t>
        </is>
      </c>
      <c r="E542" t="inlineStr">
        <is>
          <t>ORSA</t>
        </is>
      </c>
      <c r="G542" t="n">
        <v>0.7</v>
      </c>
      <c r="H542" t="n">
        <v>0</v>
      </c>
      <c r="I542" t="n">
        <v>0</v>
      </c>
      <c r="J542" t="n">
        <v>0</v>
      </c>
      <c r="K542" t="n">
        <v>0</v>
      </c>
      <c r="L542" t="n">
        <v>0</v>
      </c>
      <c r="M542" t="n">
        <v>0</v>
      </c>
      <c r="N542" t="n">
        <v>0</v>
      </c>
      <c r="O542" t="n">
        <v>0</v>
      </c>
      <c r="P542" t="n">
        <v>0</v>
      </c>
      <c r="Q542" t="n">
        <v>0</v>
      </c>
      <c r="R542" s="2" t="inlineStr"/>
    </row>
    <row r="543" ht="15" customHeight="1">
      <c r="A543" t="inlineStr">
        <is>
          <t>A 34828-2018</t>
        </is>
      </c>
      <c r="B543" s="1" t="n">
        <v>43321</v>
      </c>
      <c r="C543" s="1" t="n">
        <v>45227</v>
      </c>
      <c r="D543" t="inlineStr">
        <is>
          <t>DALARNAS LÄN</t>
        </is>
      </c>
      <c r="E543" t="inlineStr">
        <is>
          <t>FALUN</t>
        </is>
      </c>
      <c r="G543" t="n">
        <v>6</v>
      </c>
      <c r="H543" t="n">
        <v>0</v>
      </c>
      <c r="I543" t="n">
        <v>0</v>
      </c>
      <c r="J543" t="n">
        <v>0</v>
      </c>
      <c r="K543" t="n">
        <v>0</v>
      </c>
      <c r="L543" t="n">
        <v>0</v>
      </c>
      <c r="M543" t="n">
        <v>0</v>
      </c>
      <c r="N543" t="n">
        <v>0</v>
      </c>
      <c r="O543" t="n">
        <v>0</v>
      </c>
      <c r="P543" t="n">
        <v>0</v>
      </c>
      <c r="Q543" t="n">
        <v>0</v>
      </c>
      <c r="R543" s="2" t="inlineStr"/>
    </row>
    <row r="544" ht="15" customHeight="1">
      <c r="A544" t="inlineStr">
        <is>
          <t>A 35106-2018</t>
        </is>
      </c>
      <c r="B544" s="1" t="n">
        <v>43322</v>
      </c>
      <c r="C544" s="1" t="n">
        <v>45227</v>
      </c>
      <c r="D544" t="inlineStr">
        <is>
          <t>DALARNAS LÄN</t>
        </is>
      </c>
      <c r="E544" t="inlineStr">
        <is>
          <t>SMEDJEBACKEN</t>
        </is>
      </c>
      <c r="G544" t="n">
        <v>2.2</v>
      </c>
      <c r="H544" t="n">
        <v>0</v>
      </c>
      <c r="I544" t="n">
        <v>0</v>
      </c>
      <c r="J544" t="n">
        <v>0</v>
      </c>
      <c r="K544" t="n">
        <v>0</v>
      </c>
      <c r="L544" t="n">
        <v>0</v>
      </c>
      <c r="M544" t="n">
        <v>0</v>
      </c>
      <c r="N544" t="n">
        <v>0</v>
      </c>
      <c r="O544" t="n">
        <v>0</v>
      </c>
      <c r="P544" t="n">
        <v>0</v>
      </c>
      <c r="Q544" t="n">
        <v>0</v>
      </c>
      <c r="R544" s="2" t="inlineStr"/>
    </row>
    <row r="545" ht="15" customHeight="1">
      <c r="A545" t="inlineStr">
        <is>
          <t>A 35134-2018</t>
        </is>
      </c>
      <c r="B545" s="1" t="n">
        <v>43322</v>
      </c>
      <c r="C545" s="1" t="n">
        <v>45227</v>
      </c>
      <c r="D545" t="inlineStr">
        <is>
          <t>DALARNAS LÄN</t>
        </is>
      </c>
      <c r="E545" t="inlineStr">
        <is>
          <t>SMEDJEBACKEN</t>
        </is>
      </c>
      <c r="G545" t="n">
        <v>1.3</v>
      </c>
      <c r="H545" t="n">
        <v>0</v>
      </c>
      <c r="I545" t="n">
        <v>0</v>
      </c>
      <c r="J545" t="n">
        <v>0</v>
      </c>
      <c r="K545" t="n">
        <v>0</v>
      </c>
      <c r="L545" t="n">
        <v>0</v>
      </c>
      <c r="M545" t="n">
        <v>0</v>
      </c>
      <c r="N545" t="n">
        <v>0</v>
      </c>
      <c r="O545" t="n">
        <v>0</v>
      </c>
      <c r="P545" t="n">
        <v>0</v>
      </c>
      <c r="Q545" t="n">
        <v>0</v>
      </c>
      <c r="R545" s="2" t="inlineStr"/>
    </row>
    <row r="546" ht="15" customHeight="1">
      <c r="A546" t="inlineStr">
        <is>
          <t>A 35508-2018</t>
        </is>
      </c>
      <c r="B546" s="1" t="n">
        <v>43325</v>
      </c>
      <c r="C546" s="1" t="n">
        <v>45227</v>
      </c>
      <c r="D546" t="inlineStr">
        <is>
          <t>DALARNAS LÄN</t>
        </is>
      </c>
      <c r="E546" t="inlineStr">
        <is>
          <t>MALUNG-SÄLEN</t>
        </is>
      </c>
      <c r="F546" t="inlineStr">
        <is>
          <t>Allmännings- och besparingsskogar</t>
        </is>
      </c>
      <c r="G546" t="n">
        <v>34.5</v>
      </c>
      <c r="H546" t="n">
        <v>0</v>
      </c>
      <c r="I546" t="n">
        <v>0</v>
      </c>
      <c r="J546" t="n">
        <v>0</v>
      </c>
      <c r="K546" t="n">
        <v>0</v>
      </c>
      <c r="L546" t="n">
        <v>0</v>
      </c>
      <c r="M546" t="n">
        <v>0</v>
      </c>
      <c r="N546" t="n">
        <v>0</v>
      </c>
      <c r="O546" t="n">
        <v>0</v>
      </c>
      <c r="P546" t="n">
        <v>0</v>
      </c>
      <c r="Q546" t="n">
        <v>0</v>
      </c>
      <c r="R546" s="2" t="inlineStr"/>
    </row>
    <row r="547" ht="15" customHeight="1">
      <c r="A547" t="inlineStr">
        <is>
          <t>A 35503-2018</t>
        </is>
      </c>
      <c r="B547" s="1" t="n">
        <v>43325</v>
      </c>
      <c r="C547" s="1" t="n">
        <v>45227</v>
      </c>
      <c r="D547" t="inlineStr">
        <is>
          <t>DALARNAS LÄN</t>
        </is>
      </c>
      <c r="E547" t="inlineStr">
        <is>
          <t>MALUNG-SÄLEN</t>
        </is>
      </c>
      <c r="F547" t="inlineStr">
        <is>
          <t>Allmännings- och besparingsskogar</t>
        </is>
      </c>
      <c r="G547" t="n">
        <v>24.9</v>
      </c>
      <c r="H547" t="n">
        <v>0</v>
      </c>
      <c r="I547" t="n">
        <v>0</v>
      </c>
      <c r="J547" t="n">
        <v>0</v>
      </c>
      <c r="K547" t="n">
        <v>0</v>
      </c>
      <c r="L547" t="n">
        <v>0</v>
      </c>
      <c r="M547" t="n">
        <v>0</v>
      </c>
      <c r="N547" t="n">
        <v>0</v>
      </c>
      <c r="O547" t="n">
        <v>0</v>
      </c>
      <c r="P547" t="n">
        <v>0</v>
      </c>
      <c r="Q547" t="n">
        <v>0</v>
      </c>
      <c r="R547" s="2" t="inlineStr"/>
    </row>
    <row r="548" ht="15" customHeight="1">
      <c r="A548" t="inlineStr">
        <is>
          <t>A 35870-2018</t>
        </is>
      </c>
      <c r="B548" s="1" t="n">
        <v>43327</v>
      </c>
      <c r="C548" s="1" t="n">
        <v>45227</v>
      </c>
      <c r="D548" t="inlineStr">
        <is>
          <t>DALARNAS LÄN</t>
        </is>
      </c>
      <c r="E548" t="inlineStr">
        <is>
          <t>MALUNG-SÄLEN</t>
        </is>
      </c>
      <c r="G548" t="n">
        <v>1.5</v>
      </c>
      <c r="H548" t="n">
        <v>0</v>
      </c>
      <c r="I548" t="n">
        <v>0</v>
      </c>
      <c r="J548" t="n">
        <v>0</v>
      </c>
      <c r="K548" t="n">
        <v>0</v>
      </c>
      <c r="L548" t="n">
        <v>0</v>
      </c>
      <c r="M548" t="n">
        <v>0</v>
      </c>
      <c r="N548" t="n">
        <v>0</v>
      </c>
      <c r="O548" t="n">
        <v>0</v>
      </c>
      <c r="P548" t="n">
        <v>0</v>
      </c>
      <c r="Q548" t="n">
        <v>0</v>
      </c>
      <c r="R548" s="2" t="inlineStr"/>
    </row>
    <row r="549" ht="15" customHeight="1">
      <c r="A549" t="inlineStr">
        <is>
          <t>A 36999-2018</t>
        </is>
      </c>
      <c r="B549" s="1" t="n">
        <v>43332</v>
      </c>
      <c r="C549" s="1" t="n">
        <v>45227</v>
      </c>
      <c r="D549" t="inlineStr">
        <is>
          <t>DALARNAS LÄN</t>
        </is>
      </c>
      <c r="E549" t="inlineStr">
        <is>
          <t>MALUNG-SÄLEN</t>
        </is>
      </c>
      <c r="F549" t="inlineStr">
        <is>
          <t>Kommuner</t>
        </is>
      </c>
      <c r="G549" t="n">
        <v>3.5</v>
      </c>
      <c r="H549" t="n">
        <v>0</v>
      </c>
      <c r="I549" t="n">
        <v>0</v>
      </c>
      <c r="J549" t="n">
        <v>0</v>
      </c>
      <c r="K549" t="n">
        <v>0</v>
      </c>
      <c r="L549" t="n">
        <v>0</v>
      </c>
      <c r="M549" t="n">
        <v>0</v>
      </c>
      <c r="N549" t="n">
        <v>0</v>
      </c>
      <c r="O549" t="n">
        <v>0</v>
      </c>
      <c r="P549" t="n">
        <v>0</v>
      </c>
      <c r="Q549" t="n">
        <v>0</v>
      </c>
      <c r="R549" s="2" t="inlineStr"/>
    </row>
    <row r="550" ht="15" customHeight="1">
      <c r="A550" t="inlineStr">
        <is>
          <t>A 37137-2018</t>
        </is>
      </c>
      <c r="B550" s="1" t="n">
        <v>43333</v>
      </c>
      <c r="C550" s="1" t="n">
        <v>45227</v>
      </c>
      <c r="D550" t="inlineStr">
        <is>
          <t>DALARNAS LÄN</t>
        </is>
      </c>
      <c r="E550" t="inlineStr">
        <is>
          <t>RÄTTVIK</t>
        </is>
      </c>
      <c r="G550" t="n">
        <v>1.4</v>
      </c>
      <c r="H550" t="n">
        <v>0</v>
      </c>
      <c r="I550" t="n">
        <v>0</v>
      </c>
      <c r="J550" t="n">
        <v>0</v>
      </c>
      <c r="K550" t="n">
        <v>0</v>
      </c>
      <c r="L550" t="n">
        <v>0</v>
      </c>
      <c r="M550" t="n">
        <v>0</v>
      </c>
      <c r="N550" t="n">
        <v>0</v>
      </c>
      <c r="O550" t="n">
        <v>0</v>
      </c>
      <c r="P550" t="n">
        <v>0</v>
      </c>
      <c r="Q550" t="n">
        <v>0</v>
      </c>
      <c r="R550" s="2" t="inlineStr"/>
    </row>
    <row r="551" ht="15" customHeight="1">
      <c r="A551" t="inlineStr">
        <is>
          <t>A 37194-2018</t>
        </is>
      </c>
      <c r="B551" s="1" t="n">
        <v>43333</v>
      </c>
      <c r="C551" s="1" t="n">
        <v>45227</v>
      </c>
      <c r="D551" t="inlineStr">
        <is>
          <t>DALARNAS LÄN</t>
        </is>
      </c>
      <c r="E551" t="inlineStr">
        <is>
          <t>FALUN</t>
        </is>
      </c>
      <c r="G551" t="n">
        <v>0.6</v>
      </c>
      <c r="H551" t="n">
        <v>0</v>
      </c>
      <c r="I551" t="n">
        <v>0</v>
      </c>
      <c r="J551" t="n">
        <v>0</v>
      </c>
      <c r="K551" t="n">
        <v>0</v>
      </c>
      <c r="L551" t="n">
        <v>0</v>
      </c>
      <c r="M551" t="n">
        <v>0</v>
      </c>
      <c r="N551" t="n">
        <v>0</v>
      </c>
      <c r="O551" t="n">
        <v>0</v>
      </c>
      <c r="P551" t="n">
        <v>0</v>
      </c>
      <c r="Q551" t="n">
        <v>0</v>
      </c>
      <c r="R551" s="2" t="inlineStr"/>
    </row>
    <row r="552" ht="15" customHeight="1">
      <c r="A552" t="inlineStr">
        <is>
          <t>A 37340-2018</t>
        </is>
      </c>
      <c r="B552" s="1" t="n">
        <v>43334</v>
      </c>
      <c r="C552" s="1" t="n">
        <v>45227</v>
      </c>
      <c r="D552" t="inlineStr">
        <is>
          <t>DALARNAS LÄN</t>
        </is>
      </c>
      <c r="E552" t="inlineStr">
        <is>
          <t>MALUNG-SÄLEN</t>
        </is>
      </c>
      <c r="F552" t="inlineStr">
        <is>
          <t>Bergvik skog öst AB</t>
        </is>
      </c>
      <c r="G552" t="n">
        <v>1</v>
      </c>
      <c r="H552" t="n">
        <v>0</v>
      </c>
      <c r="I552" t="n">
        <v>0</v>
      </c>
      <c r="J552" t="n">
        <v>0</v>
      </c>
      <c r="K552" t="n">
        <v>0</v>
      </c>
      <c r="L552" t="n">
        <v>0</v>
      </c>
      <c r="M552" t="n">
        <v>0</v>
      </c>
      <c r="N552" t="n">
        <v>0</v>
      </c>
      <c r="O552" t="n">
        <v>0</v>
      </c>
      <c r="P552" t="n">
        <v>0</v>
      </c>
      <c r="Q552" t="n">
        <v>0</v>
      </c>
      <c r="R552" s="2" t="inlineStr"/>
    </row>
    <row r="553" ht="15" customHeight="1">
      <c r="A553" t="inlineStr">
        <is>
          <t>A 37366-2018</t>
        </is>
      </c>
      <c r="B553" s="1" t="n">
        <v>43334</v>
      </c>
      <c r="C553" s="1" t="n">
        <v>45227</v>
      </c>
      <c r="D553" t="inlineStr">
        <is>
          <t>DALARNAS LÄN</t>
        </is>
      </c>
      <c r="E553" t="inlineStr">
        <is>
          <t>FALUN</t>
        </is>
      </c>
      <c r="G553" t="n">
        <v>3.9</v>
      </c>
      <c r="H553" t="n">
        <v>0</v>
      </c>
      <c r="I553" t="n">
        <v>0</v>
      </c>
      <c r="J553" t="n">
        <v>0</v>
      </c>
      <c r="K553" t="n">
        <v>0</v>
      </c>
      <c r="L553" t="n">
        <v>0</v>
      </c>
      <c r="M553" t="n">
        <v>0</v>
      </c>
      <c r="N553" t="n">
        <v>0</v>
      </c>
      <c r="O553" t="n">
        <v>0</v>
      </c>
      <c r="P553" t="n">
        <v>0</v>
      </c>
      <c r="Q553" t="n">
        <v>0</v>
      </c>
      <c r="R553" s="2" t="inlineStr"/>
    </row>
    <row r="554" ht="15" customHeight="1">
      <c r="A554" t="inlineStr">
        <is>
          <t>A 38789-2018</t>
        </is>
      </c>
      <c r="B554" s="1" t="n">
        <v>43336</v>
      </c>
      <c r="C554" s="1" t="n">
        <v>45227</v>
      </c>
      <c r="D554" t="inlineStr">
        <is>
          <t>DALARNAS LÄN</t>
        </is>
      </c>
      <c r="E554" t="inlineStr">
        <is>
          <t>LEKSAND</t>
        </is>
      </c>
      <c r="G554" t="n">
        <v>2.4</v>
      </c>
      <c r="H554" t="n">
        <v>0</v>
      </c>
      <c r="I554" t="n">
        <v>0</v>
      </c>
      <c r="J554" t="n">
        <v>0</v>
      </c>
      <c r="K554" t="n">
        <v>0</v>
      </c>
      <c r="L554" t="n">
        <v>0</v>
      </c>
      <c r="M554" t="n">
        <v>0</v>
      </c>
      <c r="N554" t="n">
        <v>0</v>
      </c>
      <c r="O554" t="n">
        <v>0</v>
      </c>
      <c r="P554" t="n">
        <v>0</v>
      </c>
      <c r="Q554" t="n">
        <v>0</v>
      </c>
      <c r="R554" s="2" t="inlineStr"/>
    </row>
    <row r="555" ht="15" customHeight="1">
      <c r="A555" t="inlineStr">
        <is>
          <t>A 39008-2018</t>
        </is>
      </c>
      <c r="B555" s="1" t="n">
        <v>43339</v>
      </c>
      <c r="C555" s="1" t="n">
        <v>45227</v>
      </c>
      <c r="D555" t="inlineStr">
        <is>
          <t>DALARNAS LÄN</t>
        </is>
      </c>
      <c r="E555" t="inlineStr">
        <is>
          <t>ÄLVDALEN</t>
        </is>
      </c>
      <c r="G555" t="n">
        <v>8.5</v>
      </c>
      <c r="H555" t="n">
        <v>0</v>
      </c>
      <c r="I555" t="n">
        <v>0</v>
      </c>
      <c r="J555" t="n">
        <v>0</v>
      </c>
      <c r="K555" t="n">
        <v>0</v>
      </c>
      <c r="L555" t="n">
        <v>0</v>
      </c>
      <c r="M555" t="n">
        <v>0</v>
      </c>
      <c r="N555" t="n">
        <v>0</v>
      </c>
      <c r="O555" t="n">
        <v>0</v>
      </c>
      <c r="P555" t="n">
        <v>0</v>
      </c>
      <c r="Q555" t="n">
        <v>0</v>
      </c>
      <c r="R555" s="2" t="inlineStr"/>
    </row>
    <row r="556" ht="15" customHeight="1">
      <c r="A556" t="inlineStr">
        <is>
          <t>A 39218-2018</t>
        </is>
      </c>
      <c r="B556" s="1" t="n">
        <v>43339</v>
      </c>
      <c r="C556" s="1" t="n">
        <v>45227</v>
      </c>
      <c r="D556" t="inlineStr">
        <is>
          <t>DALARNAS LÄN</t>
        </is>
      </c>
      <c r="E556" t="inlineStr">
        <is>
          <t>MORA</t>
        </is>
      </c>
      <c r="G556" t="n">
        <v>1</v>
      </c>
      <c r="H556" t="n">
        <v>0</v>
      </c>
      <c r="I556" t="n">
        <v>0</v>
      </c>
      <c r="J556" t="n">
        <v>0</v>
      </c>
      <c r="K556" t="n">
        <v>0</v>
      </c>
      <c r="L556" t="n">
        <v>0</v>
      </c>
      <c r="M556" t="n">
        <v>0</v>
      </c>
      <c r="N556" t="n">
        <v>0</v>
      </c>
      <c r="O556" t="n">
        <v>0</v>
      </c>
      <c r="P556" t="n">
        <v>0</v>
      </c>
      <c r="Q556" t="n">
        <v>0</v>
      </c>
      <c r="R556" s="2" t="inlineStr"/>
    </row>
    <row r="557" ht="15" customHeight="1">
      <c r="A557" t="inlineStr">
        <is>
          <t>A 39195-2018</t>
        </is>
      </c>
      <c r="B557" s="1" t="n">
        <v>43339</v>
      </c>
      <c r="C557" s="1" t="n">
        <v>45227</v>
      </c>
      <c r="D557" t="inlineStr">
        <is>
          <t>DALARNAS LÄN</t>
        </is>
      </c>
      <c r="E557" t="inlineStr">
        <is>
          <t>ÄLVDALEN</t>
        </is>
      </c>
      <c r="G557" t="n">
        <v>11</v>
      </c>
      <c r="H557" t="n">
        <v>0</v>
      </c>
      <c r="I557" t="n">
        <v>0</v>
      </c>
      <c r="J557" t="n">
        <v>0</v>
      </c>
      <c r="K557" t="n">
        <v>0</v>
      </c>
      <c r="L557" t="n">
        <v>0</v>
      </c>
      <c r="M557" t="n">
        <v>0</v>
      </c>
      <c r="N557" t="n">
        <v>0</v>
      </c>
      <c r="O557" t="n">
        <v>0</v>
      </c>
      <c r="P557" t="n">
        <v>0</v>
      </c>
      <c r="Q557" t="n">
        <v>0</v>
      </c>
      <c r="R557" s="2" t="inlineStr"/>
    </row>
    <row r="558" ht="15" customHeight="1">
      <c r="A558" t="inlineStr">
        <is>
          <t>A 39348-2018</t>
        </is>
      </c>
      <c r="B558" s="1" t="n">
        <v>43339</v>
      </c>
      <c r="C558" s="1" t="n">
        <v>45227</v>
      </c>
      <c r="D558" t="inlineStr">
        <is>
          <t>DALARNAS LÄN</t>
        </is>
      </c>
      <c r="E558" t="inlineStr">
        <is>
          <t>SMEDJEBACKEN</t>
        </is>
      </c>
      <c r="G558" t="n">
        <v>1.2</v>
      </c>
      <c r="H558" t="n">
        <v>0</v>
      </c>
      <c r="I558" t="n">
        <v>0</v>
      </c>
      <c r="J558" t="n">
        <v>0</v>
      </c>
      <c r="K558" t="n">
        <v>0</v>
      </c>
      <c r="L558" t="n">
        <v>0</v>
      </c>
      <c r="M558" t="n">
        <v>0</v>
      </c>
      <c r="N558" t="n">
        <v>0</v>
      </c>
      <c r="O558" t="n">
        <v>0</v>
      </c>
      <c r="P558" t="n">
        <v>0</v>
      </c>
      <c r="Q558" t="n">
        <v>0</v>
      </c>
      <c r="R558" s="2" t="inlineStr"/>
    </row>
    <row r="559" ht="15" customHeight="1">
      <c r="A559" t="inlineStr">
        <is>
          <t>A 39677-2018</t>
        </is>
      </c>
      <c r="B559" s="1" t="n">
        <v>43341</v>
      </c>
      <c r="C559" s="1" t="n">
        <v>45227</v>
      </c>
      <c r="D559" t="inlineStr">
        <is>
          <t>DALARNAS LÄN</t>
        </is>
      </c>
      <c r="E559" t="inlineStr">
        <is>
          <t>ÄLVDALEN</t>
        </is>
      </c>
      <c r="G559" t="n">
        <v>6.6</v>
      </c>
      <c r="H559" t="n">
        <v>0</v>
      </c>
      <c r="I559" t="n">
        <v>0</v>
      </c>
      <c r="J559" t="n">
        <v>0</v>
      </c>
      <c r="K559" t="n">
        <v>0</v>
      </c>
      <c r="L559" t="n">
        <v>0</v>
      </c>
      <c r="M559" t="n">
        <v>0</v>
      </c>
      <c r="N559" t="n">
        <v>0</v>
      </c>
      <c r="O559" t="n">
        <v>0</v>
      </c>
      <c r="P559" t="n">
        <v>0</v>
      </c>
      <c r="Q559" t="n">
        <v>0</v>
      </c>
      <c r="R559" s="2" t="inlineStr"/>
    </row>
    <row r="560" ht="15" customHeight="1">
      <c r="A560" t="inlineStr">
        <is>
          <t>A 39675-2018</t>
        </is>
      </c>
      <c r="B560" s="1" t="n">
        <v>43341</v>
      </c>
      <c r="C560" s="1" t="n">
        <v>45227</v>
      </c>
      <c r="D560" t="inlineStr">
        <is>
          <t>DALARNAS LÄN</t>
        </is>
      </c>
      <c r="E560" t="inlineStr">
        <is>
          <t>ÄLVDALEN</t>
        </is>
      </c>
      <c r="G560" t="n">
        <v>2.5</v>
      </c>
      <c r="H560" t="n">
        <v>0</v>
      </c>
      <c r="I560" t="n">
        <v>0</v>
      </c>
      <c r="J560" t="n">
        <v>0</v>
      </c>
      <c r="K560" t="n">
        <v>0</v>
      </c>
      <c r="L560" t="n">
        <v>0</v>
      </c>
      <c r="M560" t="n">
        <v>0</v>
      </c>
      <c r="N560" t="n">
        <v>0</v>
      </c>
      <c r="O560" t="n">
        <v>0</v>
      </c>
      <c r="P560" t="n">
        <v>0</v>
      </c>
      <c r="Q560" t="n">
        <v>0</v>
      </c>
      <c r="R560" s="2" t="inlineStr"/>
    </row>
    <row r="561" ht="15" customHeight="1">
      <c r="A561" t="inlineStr">
        <is>
          <t>A 41196-2018</t>
        </is>
      </c>
      <c r="B561" s="1" t="n">
        <v>43346</v>
      </c>
      <c r="C561" s="1" t="n">
        <v>45227</v>
      </c>
      <c r="D561" t="inlineStr">
        <is>
          <t>DALARNAS LÄN</t>
        </is>
      </c>
      <c r="E561" t="inlineStr">
        <is>
          <t>MORA</t>
        </is>
      </c>
      <c r="G561" t="n">
        <v>0.6</v>
      </c>
      <c r="H561" t="n">
        <v>0</v>
      </c>
      <c r="I561" t="n">
        <v>0</v>
      </c>
      <c r="J561" t="n">
        <v>0</v>
      </c>
      <c r="K561" t="n">
        <v>0</v>
      </c>
      <c r="L561" t="n">
        <v>0</v>
      </c>
      <c r="M561" t="n">
        <v>0</v>
      </c>
      <c r="N561" t="n">
        <v>0</v>
      </c>
      <c r="O561" t="n">
        <v>0</v>
      </c>
      <c r="P561" t="n">
        <v>0</v>
      </c>
      <c r="Q561" t="n">
        <v>0</v>
      </c>
      <c r="R561" s="2" t="inlineStr"/>
    </row>
    <row r="562" ht="15" customHeight="1">
      <c r="A562" t="inlineStr">
        <is>
          <t>A 41360-2018</t>
        </is>
      </c>
      <c r="B562" s="1" t="n">
        <v>43346</v>
      </c>
      <c r="C562" s="1" t="n">
        <v>45227</v>
      </c>
      <c r="D562" t="inlineStr">
        <is>
          <t>DALARNAS LÄN</t>
        </is>
      </c>
      <c r="E562" t="inlineStr">
        <is>
          <t>MORA</t>
        </is>
      </c>
      <c r="G562" t="n">
        <v>0.4</v>
      </c>
      <c r="H562" t="n">
        <v>0</v>
      </c>
      <c r="I562" t="n">
        <v>0</v>
      </c>
      <c r="J562" t="n">
        <v>0</v>
      </c>
      <c r="K562" t="n">
        <v>0</v>
      </c>
      <c r="L562" t="n">
        <v>0</v>
      </c>
      <c r="M562" t="n">
        <v>0</v>
      </c>
      <c r="N562" t="n">
        <v>0</v>
      </c>
      <c r="O562" t="n">
        <v>0</v>
      </c>
      <c r="P562" t="n">
        <v>0</v>
      </c>
      <c r="Q562" t="n">
        <v>0</v>
      </c>
      <c r="R562" s="2" t="inlineStr"/>
    </row>
    <row r="563" ht="15" customHeight="1">
      <c r="A563" t="inlineStr">
        <is>
          <t>A 41198-2018</t>
        </is>
      </c>
      <c r="B563" s="1" t="n">
        <v>43346</v>
      </c>
      <c r="C563" s="1" t="n">
        <v>45227</v>
      </c>
      <c r="D563" t="inlineStr">
        <is>
          <t>DALARNAS LÄN</t>
        </is>
      </c>
      <c r="E563" t="inlineStr">
        <is>
          <t>MORA</t>
        </is>
      </c>
      <c r="G563" t="n">
        <v>1.5</v>
      </c>
      <c r="H563" t="n">
        <v>0</v>
      </c>
      <c r="I563" t="n">
        <v>0</v>
      </c>
      <c r="J563" t="n">
        <v>0</v>
      </c>
      <c r="K563" t="n">
        <v>0</v>
      </c>
      <c r="L563" t="n">
        <v>0</v>
      </c>
      <c r="M563" t="n">
        <v>0</v>
      </c>
      <c r="N563" t="n">
        <v>0</v>
      </c>
      <c r="O563" t="n">
        <v>0</v>
      </c>
      <c r="P563" t="n">
        <v>0</v>
      </c>
      <c r="Q563" t="n">
        <v>0</v>
      </c>
      <c r="R563" s="2" t="inlineStr"/>
    </row>
    <row r="564" ht="15" customHeight="1">
      <c r="A564" t="inlineStr">
        <is>
          <t>A 41363-2018</t>
        </is>
      </c>
      <c r="B564" s="1" t="n">
        <v>43346</v>
      </c>
      <c r="C564" s="1" t="n">
        <v>45227</v>
      </c>
      <c r="D564" t="inlineStr">
        <is>
          <t>DALARNAS LÄN</t>
        </is>
      </c>
      <c r="E564" t="inlineStr">
        <is>
          <t>MORA</t>
        </is>
      </c>
      <c r="G564" t="n">
        <v>0.3</v>
      </c>
      <c r="H564" t="n">
        <v>0</v>
      </c>
      <c r="I564" t="n">
        <v>0</v>
      </c>
      <c r="J564" t="n">
        <v>0</v>
      </c>
      <c r="K564" t="n">
        <v>0</v>
      </c>
      <c r="L564" t="n">
        <v>0</v>
      </c>
      <c r="M564" t="n">
        <v>0</v>
      </c>
      <c r="N564" t="n">
        <v>0</v>
      </c>
      <c r="O564" t="n">
        <v>0</v>
      </c>
      <c r="P564" t="n">
        <v>0</v>
      </c>
      <c r="Q564" t="n">
        <v>0</v>
      </c>
      <c r="R564" s="2" t="inlineStr"/>
    </row>
    <row r="565" ht="15" customHeight="1">
      <c r="A565" t="inlineStr">
        <is>
          <t>A 40796-2018</t>
        </is>
      </c>
      <c r="B565" s="1" t="n">
        <v>43346</v>
      </c>
      <c r="C565" s="1" t="n">
        <v>45227</v>
      </c>
      <c r="D565" t="inlineStr">
        <is>
          <t>DALARNAS LÄN</t>
        </is>
      </c>
      <c r="E565" t="inlineStr">
        <is>
          <t>MALUNG-SÄLEN</t>
        </is>
      </c>
      <c r="F565" t="inlineStr">
        <is>
          <t>Allmännings- och besparingsskogar</t>
        </is>
      </c>
      <c r="G565" t="n">
        <v>1.1</v>
      </c>
      <c r="H565" t="n">
        <v>0</v>
      </c>
      <c r="I565" t="n">
        <v>0</v>
      </c>
      <c r="J565" t="n">
        <v>0</v>
      </c>
      <c r="K565" t="n">
        <v>0</v>
      </c>
      <c r="L565" t="n">
        <v>0</v>
      </c>
      <c r="M565" t="n">
        <v>0</v>
      </c>
      <c r="N565" t="n">
        <v>0</v>
      </c>
      <c r="O565" t="n">
        <v>0</v>
      </c>
      <c r="P565" t="n">
        <v>0</v>
      </c>
      <c r="Q565" t="n">
        <v>0</v>
      </c>
      <c r="R565" s="2" t="inlineStr"/>
    </row>
    <row r="566" ht="15" customHeight="1">
      <c r="A566" t="inlineStr">
        <is>
          <t>A 41364-2018</t>
        </is>
      </c>
      <c r="B566" s="1" t="n">
        <v>43346</v>
      </c>
      <c r="C566" s="1" t="n">
        <v>45227</v>
      </c>
      <c r="D566" t="inlineStr">
        <is>
          <t>DALARNAS LÄN</t>
        </is>
      </c>
      <c r="E566" t="inlineStr">
        <is>
          <t>MORA</t>
        </is>
      </c>
      <c r="G566" t="n">
        <v>3.6</v>
      </c>
      <c r="H566" t="n">
        <v>0</v>
      </c>
      <c r="I566" t="n">
        <v>0</v>
      </c>
      <c r="J566" t="n">
        <v>0</v>
      </c>
      <c r="K566" t="n">
        <v>0</v>
      </c>
      <c r="L566" t="n">
        <v>0</v>
      </c>
      <c r="M566" t="n">
        <v>0</v>
      </c>
      <c r="N566" t="n">
        <v>0</v>
      </c>
      <c r="O566" t="n">
        <v>0</v>
      </c>
      <c r="P566" t="n">
        <v>0</v>
      </c>
      <c r="Q566" t="n">
        <v>0</v>
      </c>
      <c r="R566" s="2" t="inlineStr"/>
    </row>
    <row r="567" ht="15" customHeight="1">
      <c r="A567" t="inlineStr">
        <is>
          <t>A 40802-2018</t>
        </is>
      </c>
      <c r="B567" s="1" t="n">
        <v>43347</v>
      </c>
      <c r="C567" s="1" t="n">
        <v>45227</v>
      </c>
      <c r="D567" t="inlineStr">
        <is>
          <t>DALARNAS LÄN</t>
        </is>
      </c>
      <c r="E567" t="inlineStr">
        <is>
          <t>MALUNG-SÄLEN</t>
        </is>
      </c>
      <c r="F567" t="inlineStr">
        <is>
          <t>Allmännings- och besparingsskogar</t>
        </is>
      </c>
      <c r="G567" t="n">
        <v>1.9</v>
      </c>
      <c r="H567" t="n">
        <v>0</v>
      </c>
      <c r="I567" t="n">
        <v>0</v>
      </c>
      <c r="J567" t="n">
        <v>0</v>
      </c>
      <c r="K567" t="n">
        <v>0</v>
      </c>
      <c r="L567" t="n">
        <v>0</v>
      </c>
      <c r="M567" t="n">
        <v>0</v>
      </c>
      <c r="N567" t="n">
        <v>0</v>
      </c>
      <c r="O567" t="n">
        <v>0</v>
      </c>
      <c r="P567" t="n">
        <v>0</v>
      </c>
      <c r="Q567" t="n">
        <v>0</v>
      </c>
      <c r="R567" s="2" t="inlineStr"/>
    </row>
    <row r="568" ht="15" customHeight="1">
      <c r="A568" t="inlineStr">
        <is>
          <t>A 41769-2018</t>
        </is>
      </c>
      <c r="B568" s="1" t="n">
        <v>43348</v>
      </c>
      <c r="C568" s="1" t="n">
        <v>45227</v>
      </c>
      <c r="D568" t="inlineStr">
        <is>
          <t>DALARNAS LÄN</t>
        </is>
      </c>
      <c r="E568" t="inlineStr">
        <is>
          <t>RÄTTVIK</t>
        </is>
      </c>
      <c r="G568" t="n">
        <v>1.7</v>
      </c>
      <c r="H568" t="n">
        <v>0</v>
      </c>
      <c r="I568" t="n">
        <v>0</v>
      </c>
      <c r="J568" t="n">
        <v>0</v>
      </c>
      <c r="K568" t="n">
        <v>0</v>
      </c>
      <c r="L568" t="n">
        <v>0</v>
      </c>
      <c r="M568" t="n">
        <v>0</v>
      </c>
      <c r="N568" t="n">
        <v>0</v>
      </c>
      <c r="O568" t="n">
        <v>0</v>
      </c>
      <c r="P568" t="n">
        <v>0</v>
      </c>
      <c r="Q568" t="n">
        <v>0</v>
      </c>
      <c r="R568" s="2" t="inlineStr"/>
    </row>
    <row r="569" ht="15" customHeight="1">
      <c r="A569" t="inlineStr">
        <is>
          <t>A 41844-2018</t>
        </is>
      </c>
      <c r="B569" s="1" t="n">
        <v>43348</v>
      </c>
      <c r="C569" s="1" t="n">
        <v>45227</v>
      </c>
      <c r="D569" t="inlineStr">
        <is>
          <t>DALARNAS LÄN</t>
        </is>
      </c>
      <c r="E569" t="inlineStr">
        <is>
          <t>VANSBRO</t>
        </is>
      </c>
      <c r="G569" t="n">
        <v>0.6</v>
      </c>
      <c r="H569" t="n">
        <v>0</v>
      </c>
      <c r="I569" t="n">
        <v>0</v>
      </c>
      <c r="J569" t="n">
        <v>0</v>
      </c>
      <c r="K569" t="n">
        <v>0</v>
      </c>
      <c r="L569" t="n">
        <v>0</v>
      </c>
      <c r="M569" t="n">
        <v>0</v>
      </c>
      <c r="N569" t="n">
        <v>0</v>
      </c>
      <c r="O569" t="n">
        <v>0</v>
      </c>
      <c r="P569" t="n">
        <v>0</v>
      </c>
      <c r="Q569" t="n">
        <v>0</v>
      </c>
      <c r="R569" s="2" t="inlineStr"/>
    </row>
    <row r="570" ht="15" customHeight="1">
      <c r="A570" t="inlineStr">
        <is>
          <t>A 41433-2018</t>
        </is>
      </c>
      <c r="B570" s="1" t="n">
        <v>43349</v>
      </c>
      <c r="C570" s="1" t="n">
        <v>45227</v>
      </c>
      <c r="D570" t="inlineStr">
        <is>
          <t>DALARNAS LÄN</t>
        </is>
      </c>
      <c r="E570" t="inlineStr">
        <is>
          <t>MALUNG-SÄLEN</t>
        </is>
      </c>
      <c r="F570" t="inlineStr">
        <is>
          <t>Allmännings- och besparingsskogar</t>
        </is>
      </c>
      <c r="G570" t="n">
        <v>0.7</v>
      </c>
      <c r="H570" t="n">
        <v>0</v>
      </c>
      <c r="I570" t="n">
        <v>0</v>
      </c>
      <c r="J570" t="n">
        <v>0</v>
      </c>
      <c r="K570" t="n">
        <v>0</v>
      </c>
      <c r="L570" t="n">
        <v>0</v>
      </c>
      <c r="M570" t="n">
        <v>0</v>
      </c>
      <c r="N570" t="n">
        <v>0</v>
      </c>
      <c r="O570" t="n">
        <v>0</v>
      </c>
      <c r="P570" t="n">
        <v>0</v>
      </c>
      <c r="Q570" t="n">
        <v>0</v>
      </c>
      <c r="R570" s="2" t="inlineStr"/>
    </row>
    <row r="571" ht="15" customHeight="1">
      <c r="A571" t="inlineStr">
        <is>
          <t>A 42604-2018</t>
        </is>
      </c>
      <c r="B571" s="1" t="n">
        <v>43350</v>
      </c>
      <c r="C571" s="1" t="n">
        <v>45227</v>
      </c>
      <c r="D571" t="inlineStr">
        <is>
          <t>DALARNAS LÄN</t>
        </is>
      </c>
      <c r="E571" t="inlineStr">
        <is>
          <t>LEKSAND</t>
        </is>
      </c>
      <c r="G571" t="n">
        <v>9.9</v>
      </c>
      <c r="H571" t="n">
        <v>0</v>
      </c>
      <c r="I571" t="n">
        <v>0</v>
      </c>
      <c r="J571" t="n">
        <v>0</v>
      </c>
      <c r="K571" t="n">
        <v>0</v>
      </c>
      <c r="L571" t="n">
        <v>0</v>
      </c>
      <c r="M571" t="n">
        <v>0</v>
      </c>
      <c r="N571" t="n">
        <v>0</v>
      </c>
      <c r="O571" t="n">
        <v>0</v>
      </c>
      <c r="P571" t="n">
        <v>0</v>
      </c>
      <c r="Q571" t="n">
        <v>0</v>
      </c>
      <c r="R571" s="2" t="inlineStr"/>
    </row>
    <row r="572" ht="15" customHeight="1">
      <c r="A572" t="inlineStr">
        <is>
          <t>A 43404-2018</t>
        </is>
      </c>
      <c r="B572" s="1" t="n">
        <v>43354</v>
      </c>
      <c r="C572" s="1" t="n">
        <v>45227</v>
      </c>
      <c r="D572" t="inlineStr">
        <is>
          <t>DALARNAS LÄN</t>
        </is>
      </c>
      <c r="E572" t="inlineStr">
        <is>
          <t>MORA</t>
        </is>
      </c>
      <c r="G572" t="n">
        <v>1.1</v>
      </c>
      <c r="H572" t="n">
        <v>0</v>
      </c>
      <c r="I572" t="n">
        <v>0</v>
      </c>
      <c r="J572" t="n">
        <v>0</v>
      </c>
      <c r="K572" t="n">
        <v>0</v>
      </c>
      <c r="L572" t="n">
        <v>0</v>
      </c>
      <c r="M572" t="n">
        <v>0</v>
      </c>
      <c r="N572" t="n">
        <v>0</v>
      </c>
      <c r="O572" t="n">
        <v>0</v>
      </c>
      <c r="P572" t="n">
        <v>0</v>
      </c>
      <c r="Q572" t="n">
        <v>0</v>
      </c>
      <c r="R572" s="2" t="inlineStr"/>
    </row>
    <row r="573" ht="15" customHeight="1">
      <c r="A573" t="inlineStr">
        <is>
          <t>A 43148-2018</t>
        </is>
      </c>
      <c r="B573" s="1" t="n">
        <v>43355</v>
      </c>
      <c r="C573" s="1" t="n">
        <v>45227</v>
      </c>
      <c r="D573" t="inlineStr">
        <is>
          <t>DALARNAS LÄN</t>
        </is>
      </c>
      <c r="E573" t="inlineStr">
        <is>
          <t>ÄLVDALEN</t>
        </is>
      </c>
      <c r="F573" t="inlineStr">
        <is>
          <t>Övriga statliga verk och myndigheter</t>
        </is>
      </c>
      <c r="G573" t="n">
        <v>98.8</v>
      </c>
      <c r="H573" t="n">
        <v>0</v>
      </c>
      <c r="I573" t="n">
        <v>0</v>
      </c>
      <c r="J573" t="n">
        <v>0</v>
      </c>
      <c r="K573" t="n">
        <v>0</v>
      </c>
      <c r="L573" t="n">
        <v>0</v>
      </c>
      <c r="M573" t="n">
        <v>0</v>
      </c>
      <c r="N573" t="n">
        <v>0</v>
      </c>
      <c r="O573" t="n">
        <v>0</v>
      </c>
      <c r="P573" t="n">
        <v>0</v>
      </c>
      <c r="Q573" t="n">
        <v>0</v>
      </c>
      <c r="R573" s="2" t="inlineStr"/>
    </row>
    <row r="574" ht="15" customHeight="1">
      <c r="A574" t="inlineStr">
        <is>
          <t>A 43150-2018</t>
        </is>
      </c>
      <c r="B574" s="1" t="n">
        <v>43355</v>
      </c>
      <c r="C574" s="1" t="n">
        <v>45227</v>
      </c>
      <c r="D574" t="inlineStr">
        <is>
          <t>DALARNAS LÄN</t>
        </is>
      </c>
      <c r="E574" t="inlineStr">
        <is>
          <t>ÄLVDALEN</t>
        </is>
      </c>
      <c r="F574" t="inlineStr">
        <is>
          <t>Övriga statliga verk och myndigheter</t>
        </is>
      </c>
      <c r="G574" t="n">
        <v>21</v>
      </c>
      <c r="H574" t="n">
        <v>0</v>
      </c>
      <c r="I574" t="n">
        <v>0</v>
      </c>
      <c r="J574" t="n">
        <v>0</v>
      </c>
      <c r="K574" t="n">
        <v>0</v>
      </c>
      <c r="L574" t="n">
        <v>0</v>
      </c>
      <c r="M574" t="n">
        <v>0</v>
      </c>
      <c r="N574" t="n">
        <v>0</v>
      </c>
      <c r="O574" t="n">
        <v>0</v>
      </c>
      <c r="P574" t="n">
        <v>0</v>
      </c>
      <c r="Q574" t="n">
        <v>0</v>
      </c>
      <c r="R574" s="2" t="inlineStr"/>
    </row>
    <row r="575" ht="15" customHeight="1">
      <c r="A575" t="inlineStr">
        <is>
          <t>A 44420-2018</t>
        </is>
      </c>
      <c r="B575" s="1" t="n">
        <v>43355</v>
      </c>
      <c r="C575" s="1" t="n">
        <v>45227</v>
      </c>
      <c r="D575" t="inlineStr">
        <is>
          <t>DALARNAS LÄN</t>
        </is>
      </c>
      <c r="E575" t="inlineStr">
        <is>
          <t>ÄLVDALEN</t>
        </is>
      </c>
      <c r="G575" t="n">
        <v>1.6</v>
      </c>
      <c r="H575" t="n">
        <v>0</v>
      </c>
      <c r="I575" t="n">
        <v>0</v>
      </c>
      <c r="J575" t="n">
        <v>0</v>
      </c>
      <c r="K575" t="n">
        <v>0</v>
      </c>
      <c r="L575" t="n">
        <v>0</v>
      </c>
      <c r="M575" t="n">
        <v>0</v>
      </c>
      <c r="N575" t="n">
        <v>0</v>
      </c>
      <c r="O575" t="n">
        <v>0</v>
      </c>
      <c r="P575" t="n">
        <v>0</v>
      </c>
      <c r="Q575" t="n">
        <v>0</v>
      </c>
      <c r="R575" s="2" t="inlineStr"/>
    </row>
    <row r="576" ht="15" customHeight="1">
      <c r="A576" t="inlineStr">
        <is>
          <t>A 42791-2018</t>
        </is>
      </c>
      <c r="B576" s="1" t="n">
        <v>43355</v>
      </c>
      <c r="C576" s="1" t="n">
        <v>45227</v>
      </c>
      <c r="D576" t="inlineStr">
        <is>
          <t>DALARNAS LÄN</t>
        </is>
      </c>
      <c r="E576" t="inlineStr">
        <is>
          <t>LUDVIKA</t>
        </is>
      </c>
      <c r="G576" t="n">
        <v>0.6</v>
      </c>
      <c r="H576" t="n">
        <v>0</v>
      </c>
      <c r="I576" t="n">
        <v>0</v>
      </c>
      <c r="J576" t="n">
        <v>0</v>
      </c>
      <c r="K576" t="n">
        <v>0</v>
      </c>
      <c r="L576" t="n">
        <v>0</v>
      </c>
      <c r="M576" t="n">
        <v>0</v>
      </c>
      <c r="N576" t="n">
        <v>0</v>
      </c>
      <c r="O576" t="n">
        <v>0</v>
      </c>
      <c r="P576" t="n">
        <v>0</v>
      </c>
      <c r="Q576" t="n">
        <v>0</v>
      </c>
      <c r="R576" s="2" t="inlineStr"/>
    </row>
    <row r="577" ht="15" customHeight="1">
      <c r="A577" t="inlineStr">
        <is>
          <t>A 43149-2018</t>
        </is>
      </c>
      <c r="B577" s="1" t="n">
        <v>43355</v>
      </c>
      <c r="C577" s="1" t="n">
        <v>45227</v>
      </c>
      <c r="D577" t="inlineStr">
        <is>
          <t>DALARNAS LÄN</t>
        </is>
      </c>
      <c r="E577" t="inlineStr">
        <is>
          <t>ÄLVDALEN</t>
        </is>
      </c>
      <c r="F577" t="inlineStr">
        <is>
          <t>Övriga statliga verk och myndigheter</t>
        </is>
      </c>
      <c r="G577" t="n">
        <v>67.8</v>
      </c>
      <c r="H577" t="n">
        <v>0</v>
      </c>
      <c r="I577" t="n">
        <v>0</v>
      </c>
      <c r="J577" t="n">
        <v>0</v>
      </c>
      <c r="K577" t="n">
        <v>0</v>
      </c>
      <c r="L577" t="n">
        <v>0</v>
      </c>
      <c r="M577" t="n">
        <v>0</v>
      </c>
      <c r="N577" t="n">
        <v>0</v>
      </c>
      <c r="O577" t="n">
        <v>0</v>
      </c>
      <c r="P577" t="n">
        <v>0</v>
      </c>
      <c r="Q577" t="n">
        <v>0</v>
      </c>
      <c r="R577" s="2" t="inlineStr"/>
    </row>
    <row r="578" ht="15" customHeight="1">
      <c r="A578" t="inlineStr">
        <is>
          <t>A 43271-2018</t>
        </is>
      </c>
      <c r="B578" s="1" t="n">
        <v>43356</v>
      </c>
      <c r="C578" s="1" t="n">
        <v>45227</v>
      </c>
      <c r="D578" t="inlineStr">
        <is>
          <t>DALARNAS LÄN</t>
        </is>
      </c>
      <c r="E578" t="inlineStr">
        <is>
          <t>FALUN</t>
        </is>
      </c>
      <c r="G578" t="n">
        <v>0.9</v>
      </c>
      <c r="H578" t="n">
        <v>0</v>
      </c>
      <c r="I578" t="n">
        <v>0</v>
      </c>
      <c r="J578" t="n">
        <v>0</v>
      </c>
      <c r="K578" t="n">
        <v>0</v>
      </c>
      <c r="L578" t="n">
        <v>0</v>
      </c>
      <c r="M578" t="n">
        <v>0</v>
      </c>
      <c r="N578" t="n">
        <v>0</v>
      </c>
      <c r="O578" t="n">
        <v>0</v>
      </c>
      <c r="P578" t="n">
        <v>0</v>
      </c>
      <c r="Q578" t="n">
        <v>0</v>
      </c>
      <c r="R578" s="2" t="inlineStr"/>
    </row>
    <row r="579" ht="15" customHeight="1">
      <c r="A579" t="inlineStr">
        <is>
          <t>A 44586-2018</t>
        </is>
      </c>
      <c r="B579" s="1" t="n">
        <v>43356</v>
      </c>
      <c r="C579" s="1" t="n">
        <v>45227</v>
      </c>
      <c r="D579" t="inlineStr">
        <is>
          <t>DALARNAS LÄN</t>
        </is>
      </c>
      <c r="E579" t="inlineStr">
        <is>
          <t>RÄTTVIK</t>
        </is>
      </c>
      <c r="G579" t="n">
        <v>2.2</v>
      </c>
      <c r="H579" t="n">
        <v>0</v>
      </c>
      <c r="I579" t="n">
        <v>0</v>
      </c>
      <c r="J579" t="n">
        <v>0</v>
      </c>
      <c r="K579" t="n">
        <v>0</v>
      </c>
      <c r="L579" t="n">
        <v>0</v>
      </c>
      <c r="M579" t="n">
        <v>0</v>
      </c>
      <c r="N579" t="n">
        <v>0</v>
      </c>
      <c r="O579" t="n">
        <v>0</v>
      </c>
      <c r="P579" t="n">
        <v>0</v>
      </c>
      <c r="Q579" t="n">
        <v>0</v>
      </c>
      <c r="R579" s="2" t="inlineStr"/>
    </row>
    <row r="580" ht="15" customHeight="1">
      <c r="A580" t="inlineStr">
        <is>
          <t>A 44870-2018</t>
        </is>
      </c>
      <c r="B580" s="1" t="n">
        <v>43360</v>
      </c>
      <c r="C580" s="1" t="n">
        <v>45227</v>
      </c>
      <c r="D580" t="inlineStr">
        <is>
          <t>DALARNAS LÄN</t>
        </is>
      </c>
      <c r="E580" t="inlineStr">
        <is>
          <t>AVESTA</t>
        </is>
      </c>
      <c r="G580" t="n">
        <v>3.2</v>
      </c>
      <c r="H580" t="n">
        <v>0</v>
      </c>
      <c r="I580" t="n">
        <v>0</v>
      </c>
      <c r="J580" t="n">
        <v>0</v>
      </c>
      <c r="K580" t="n">
        <v>0</v>
      </c>
      <c r="L580" t="n">
        <v>0</v>
      </c>
      <c r="M580" t="n">
        <v>0</v>
      </c>
      <c r="N580" t="n">
        <v>0</v>
      </c>
      <c r="O580" t="n">
        <v>0</v>
      </c>
      <c r="P580" t="n">
        <v>0</v>
      </c>
      <c r="Q580" t="n">
        <v>0</v>
      </c>
      <c r="R580" s="2" t="inlineStr"/>
    </row>
    <row r="581" ht="15" customHeight="1">
      <c r="A581" t="inlineStr">
        <is>
          <t>A 44963-2018</t>
        </is>
      </c>
      <c r="B581" s="1" t="n">
        <v>43360</v>
      </c>
      <c r="C581" s="1" t="n">
        <v>45227</v>
      </c>
      <c r="D581" t="inlineStr">
        <is>
          <t>DALARNAS LÄN</t>
        </is>
      </c>
      <c r="E581" t="inlineStr">
        <is>
          <t>FALUN</t>
        </is>
      </c>
      <c r="G581" t="n">
        <v>1.8</v>
      </c>
      <c r="H581" t="n">
        <v>0</v>
      </c>
      <c r="I581" t="n">
        <v>0</v>
      </c>
      <c r="J581" t="n">
        <v>0</v>
      </c>
      <c r="K581" t="n">
        <v>0</v>
      </c>
      <c r="L581" t="n">
        <v>0</v>
      </c>
      <c r="M581" t="n">
        <v>0</v>
      </c>
      <c r="N581" t="n">
        <v>0</v>
      </c>
      <c r="O581" t="n">
        <v>0</v>
      </c>
      <c r="P581" t="n">
        <v>0</v>
      </c>
      <c r="Q581" t="n">
        <v>0</v>
      </c>
      <c r="R581" s="2" t="inlineStr"/>
    </row>
    <row r="582" ht="15" customHeight="1">
      <c r="A582" t="inlineStr">
        <is>
          <t>A 44960-2018</t>
        </is>
      </c>
      <c r="B582" s="1" t="n">
        <v>43360</v>
      </c>
      <c r="C582" s="1" t="n">
        <v>45227</v>
      </c>
      <c r="D582" t="inlineStr">
        <is>
          <t>DALARNAS LÄN</t>
        </is>
      </c>
      <c r="E582" t="inlineStr">
        <is>
          <t>FALUN</t>
        </is>
      </c>
      <c r="G582" t="n">
        <v>5</v>
      </c>
      <c r="H582" t="n">
        <v>0</v>
      </c>
      <c r="I582" t="n">
        <v>0</v>
      </c>
      <c r="J582" t="n">
        <v>0</v>
      </c>
      <c r="K582" t="n">
        <v>0</v>
      </c>
      <c r="L582" t="n">
        <v>0</v>
      </c>
      <c r="M582" t="n">
        <v>0</v>
      </c>
      <c r="N582" t="n">
        <v>0</v>
      </c>
      <c r="O582" t="n">
        <v>0</v>
      </c>
      <c r="P582" t="n">
        <v>0</v>
      </c>
      <c r="Q582" t="n">
        <v>0</v>
      </c>
      <c r="R582" s="2" t="inlineStr"/>
    </row>
    <row r="583" ht="15" customHeight="1">
      <c r="A583" t="inlineStr">
        <is>
          <t>A 44983-2018</t>
        </is>
      </c>
      <c r="B583" s="1" t="n">
        <v>43360</v>
      </c>
      <c r="C583" s="1" t="n">
        <v>45227</v>
      </c>
      <c r="D583" t="inlineStr">
        <is>
          <t>DALARNAS LÄN</t>
        </is>
      </c>
      <c r="E583" t="inlineStr">
        <is>
          <t>MORA</t>
        </is>
      </c>
      <c r="G583" t="n">
        <v>5.9</v>
      </c>
      <c r="H583" t="n">
        <v>0</v>
      </c>
      <c r="I583" t="n">
        <v>0</v>
      </c>
      <c r="J583" t="n">
        <v>0</v>
      </c>
      <c r="K583" t="n">
        <v>0</v>
      </c>
      <c r="L583" t="n">
        <v>0</v>
      </c>
      <c r="M583" t="n">
        <v>0</v>
      </c>
      <c r="N583" t="n">
        <v>0</v>
      </c>
      <c r="O583" t="n">
        <v>0</v>
      </c>
      <c r="P583" t="n">
        <v>0</v>
      </c>
      <c r="Q583" t="n">
        <v>0</v>
      </c>
      <c r="R583" s="2" t="inlineStr"/>
    </row>
    <row r="584" ht="15" customHeight="1">
      <c r="A584" t="inlineStr">
        <is>
          <t>A 44496-2018</t>
        </is>
      </c>
      <c r="B584" s="1" t="n">
        <v>43361</v>
      </c>
      <c r="C584" s="1" t="n">
        <v>45227</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45856-2018</t>
        </is>
      </c>
      <c r="B585" s="1" t="n">
        <v>43362</v>
      </c>
      <c r="C585" s="1" t="n">
        <v>45227</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45887-2018</t>
        </is>
      </c>
      <c r="B586" s="1" t="n">
        <v>43362</v>
      </c>
      <c r="C586" s="1" t="n">
        <v>45227</v>
      </c>
      <c r="D586" t="inlineStr">
        <is>
          <t>DALARNAS LÄN</t>
        </is>
      </c>
      <c r="E586" t="inlineStr">
        <is>
          <t>RÄTTVIK</t>
        </is>
      </c>
      <c r="G586" t="n">
        <v>1.2</v>
      </c>
      <c r="H586" t="n">
        <v>0</v>
      </c>
      <c r="I586" t="n">
        <v>0</v>
      </c>
      <c r="J586" t="n">
        <v>0</v>
      </c>
      <c r="K586" t="n">
        <v>0</v>
      </c>
      <c r="L586" t="n">
        <v>0</v>
      </c>
      <c r="M586" t="n">
        <v>0</v>
      </c>
      <c r="N586" t="n">
        <v>0</v>
      </c>
      <c r="O586" t="n">
        <v>0</v>
      </c>
      <c r="P586" t="n">
        <v>0</v>
      </c>
      <c r="Q586" t="n">
        <v>0</v>
      </c>
      <c r="R586" s="2" t="inlineStr"/>
    </row>
    <row r="587" ht="15" customHeight="1">
      <c r="A587" t="inlineStr">
        <is>
          <t>A 45834-2018</t>
        </is>
      </c>
      <c r="B587" s="1" t="n">
        <v>43362</v>
      </c>
      <c r="C587" s="1" t="n">
        <v>45227</v>
      </c>
      <c r="D587" t="inlineStr">
        <is>
          <t>DALARNAS LÄN</t>
        </is>
      </c>
      <c r="E587" t="inlineStr">
        <is>
          <t>RÄTTVIK</t>
        </is>
      </c>
      <c r="G587" t="n">
        <v>3.4</v>
      </c>
      <c r="H587" t="n">
        <v>0</v>
      </c>
      <c r="I587" t="n">
        <v>0</v>
      </c>
      <c r="J587" t="n">
        <v>0</v>
      </c>
      <c r="K587" t="n">
        <v>0</v>
      </c>
      <c r="L587" t="n">
        <v>0</v>
      </c>
      <c r="M587" t="n">
        <v>0</v>
      </c>
      <c r="N587" t="n">
        <v>0</v>
      </c>
      <c r="O587" t="n">
        <v>0</v>
      </c>
      <c r="P587" t="n">
        <v>0</v>
      </c>
      <c r="Q587" t="n">
        <v>0</v>
      </c>
      <c r="R587" s="2" t="inlineStr"/>
    </row>
    <row r="588" ht="15" customHeight="1">
      <c r="A588" t="inlineStr">
        <is>
          <t>A 45878-2018</t>
        </is>
      </c>
      <c r="B588" s="1" t="n">
        <v>43362</v>
      </c>
      <c r="C588" s="1" t="n">
        <v>45227</v>
      </c>
      <c r="D588" t="inlineStr">
        <is>
          <t>DALARNAS LÄN</t>
        </is>
      </c>
      <c r="E588" t="inlineStr">
        <is>
          <t>RÄTTVIK</t>
        </is>
      </c>
      <c r="G588" t="n">
        <v>1.4</v>
      </c>
      <c r="H588" t="n">
        <v>0</v>
      </c>
      <c r="I588" t="n">
        <v>0</v>
      </c>
      <c r="J588" t="n">
        <v>0</v>
      </c>
      <c r="K588" t="n">
        <v>0</v>
      </c>
      <c r="L588" t="n">
        <v>0</v>
      </c>
      <c r="M588" t="n">
        <v>0</v>
      </c>
      <c r="N588" t="n">
        <v>0</v>
      </c>
      <c r="O588" t="n">
        <v>0</v>
      </c>
      <c r="P588" t="n">
        <v>0</v>
      </c>
      <c r="Q588" t="n">
        <v>0</v>
      </c>
      <c r="R588" s="2" t="inlineStr"/>
    </row>
    <row r="589" ht="15" customHeight="1">
      <c r="A589" t="inlineStr">
        <is>
          <t>A 45680-2018</t>
        </is>
      </c>
      <c r="B589" s="1" t="n">
        <v>43362</v>
      </c>
      <c r="C589" s="1" t="n">
        <v>45227</v>
      </c>
      <c r="D589" t="inlineStr">
        <is>
          <t>DALARNAS LÄN</t>
        </is>
      </c>
      <c r="E589" t="inlineStr">
        <is>
          <t>LEKSAND</t>
        </is>
      </c>
      <c r="G589" t="n">
        <v>1.5</v>
      </c>
      <c r="H589" t="n">
        <v>0</v>
      </c>
      <c r="I589" t="n">
        <v>0</v>
      </c>
      <c r="J589" t="n">
        <v>0</v>
      </c>
      <c r="K589" t="n">
        <v>0</v>
      </c>
      <c r="L589" t="n">
        <v>0</v>
      </c>
      <c r="M589" t="n">
        <v>0</v>
      </c>
      <c r="N589" t="n">
        <v>0</v>
      </c>
      <c r="O589" t="n">
        <v>0</v>
      </c>
      <c r="P589" t="n">
        <v>0</v>
      </c>
      <c r="Q589" t="n">
        <v>0</v>
      </c>
      <c r="R589" s="2" t="inlineStr"/>
    </row>
    <row r="590" ht="15" customHeight="1">
      <c r="A590" t="inlineStr">
        <is>
          <t>A 45612-2018</t>
        </is>
      </c>
      <c r="B590" s="1" t="n">
        <v>43363</v>
      </c>
      <c r="C590" s="1" t="n">
        <v>45227</v>
      </c>
      <c r="D590" t="inlineStr">
        <is>
          <t>DALARNAS LÄN</t>
        </is>
      </c>
      <c r="E590" t="inlineStr">
        <is>
          <t>LUDVIKA</t>
        </is>
      </c>
      <c r="G590" t="n">
        <v>1.5</v>
      </c>
      <c r="H590" t="n">
        <v>0</v>
      </c>
      <c r="I590" t="n">
        <v>0</v>
      </c>
      <c r="J590" t="n">
        <v>0</v>
      </c>
      <c r="K590" t="n">
        <v>0</v>
      </c>
      <c r="L590" t="n">
        <v>0</v>
      </c>
      <c r="M590" t="n">
        <v>0</v>
      </c>
      <c r="N590" t="n">
        <v>0</v>
      </c>
      <c r="O590" t="n">
        <v>0</v>
      </c>
      <c r="P590" t="n">
        <v>0</v>
      </c>
      <c r="Q590" t="n">
        <v>0</v>
      </c>
      <c r="R590" s="2" t="inlineStr"/>
    </row>
    <row r="591" ht="15" customHeight="1">
      <c r="A591" t="inlineStr">
        <is>
          <t>A 46347-2018</t>
        </is>
      </c>
      <c r="B591" s="1" t="n">
        <v>43364</v>
      </c>
      <c r="C591" s="1" t="n">
        <v>45227</v>
      </c>
      <c r="D591" t="inlineStr">
        <is>
          <t>DALARNAS LÄN</t>
        </is>
      </c>
      <c r="E591" t="inlineStr">
        <is>
          <t>LEKSAND</t>
        </is>
      </c>
      <c r="G591" t="n">
        <v>1.5</v>
      </c>
      <c r="H591" t="n">
        <v>0</v>
      </c>
      <c r="I591" t="n">
        <v>0</v>
      </c>
      <c r="J591" t="n">
        <v>0</v>
      </c>
      <c r="K591" t="n">
        <v>0</v>
      </c>
      <c r="L591" t="n">
        <v>0</v>
      </c>
      <c r="M591" t="n">
        <v>0</v>
      </c>
      <c r="N591" t="n">
        <v>0</v>
      </c>
      <c r="O591" t="n">
        <v>0</v>
      </c>
      <c r="P591" t="n">
        <v>0</v>
      </c>
      <c r="Q591" t="n">
        <v>0</v>
      </c>
      <c r="R591" s="2" t="inlineStr"/>
    </row>
    <row r="592" ht="15" customHeight="1">
      <c r="A592" t="inlineStr">
        <is>
          <t>A 45676-2018</t>
        </is>
      </c>
      <c r="B592" s="1" t="n">
        <v>43364</v>
      </c>
      <c r="C592" s="1" t="n">
        <v>45227</v>
      </c>
      <c r="D592" t="inlineStr">
        <is>
          <t>DALARNAS LÄN</t>
        </is>
      </c>
      <c r="E592" t="inlineStr">
        <is>
          <t>ORSA</t>
        </is>
      </c>
      <c r="G592" t="n">
        <v>0.5</v>
      </c>
      <c r="H592" t="n">
        <v>0</v>
      </c>
      <c r="I592" t="n">
        <v>0</v>
      </c>
      <c r="J592" t="n">
        <v>0</v>
      </c>
      <c r="K592" t="n">
        <v>0</v>
      </c>
      <c r="L592" t="n">
        <v>0</v>
      </c>
      <c r="M592" t="n">
        <v>0</v>
      </c>
      <c r="N592" t="n">
        <v>0</v>
      </c>
      <c r="O592" t="n">
        <v>0</v>
      </c>
      <c r="P592" t="n">
        <v>0</v>
      </c>
      <c r="Q592" t="n">
        <v>0</v>
      </c>
      <c r="R592" s="2" t="inlineStr"/>
    </row>
    <row r="593" ht="15" customHeight="1">
      <c r="A593" t="inlineStr">
        <is>
          <t>A 46866-2018</t>
        </is>
      </c>
      <c r="B593" s="1" t="n">
        <v>43367</v>
      </c>
      <c r="C593" s="1" t="n">
        <v>45227</v>
      </c>
      <c r="D593" t="inlineStr">
        <is>
          <t>DALARNAS LÄN</t>
        </is>
      </c>
      <c r="E593" t="inlineStr">
        <is>
          <t>RÄTTVIK</t>
        </is>
      </c>
      <c r="G593" t="n">
        <v>1.3</v>
      </c>
      <c r="H593" t="n">
        <v>0</v>
      </c>
      <c r="I593" t="n">
        <v>0</v>
      </c>
      <c r="J593" t="n">
        <v>0</v>
      </c>
      <c r="K593" t="n">
        <v>0</v>
      </c>
      <c r="L593" t="n">
        <v>0</v>
      </c>
      <c r="M593" t="n">
        <v>0</v>
      </c>
      <c r="N593" t="n">
        <v>0</v>
      </c>
      <c r="O593" t="n">
        <v>0</v>
      </c>
      <c r="P593" t="n">
        <v>0</v>
      </c>
      <c r="Q593" t="n">
        <v>0</v>
      </c>
      <c r="R593" s="2" t="inlineStr"/>
    </row>
    <row r="594" ht="15" customHeight="1">
      <c r="A594" t="inlineStr">
        <is>
          <t>A 48485-2018</t>
        </is>
      </c>
      <c r="B594" s="1" t="n">
        <v>43368</v>
      </c>
      <c r="C594" s="1" t="n">
        <v>45227</v>
      </c>
      <c r="D594" t="inlineStr">
        <is>
          <t>DALARNAS LÄN</t>
        </is>
      </c>
      <c r="E594" t="inlineStr">
        <is>
          <t>MORA</t>
        </is>
      </c>
      <c r="G594" t="n">
        <v>3.7</v>
      </c>
      <c r="H594" t="n">
        <v>0</v>
      </c>
      <c r="I594" t="n">
        <v>0</v>
      </c>
      <c r="J594" t="n">
        <v>0</v>
      </c>
      <c r="K594" t="n">
        <v>0</v>
      </c>
      <c r="L594" t="n">
        <v>0</v>
      </c>
      <c r="M594" t="n">
        <v>0</v>
      </c>
      <c r="N594" t="n">
        <v>0</v>
      </c>
      <c r="O594" t="n">
        <v>0</v>
      </c>
      <c r="P594" t="n">
        <v>0</v>
      </c>
      <c r="Q594" t="n">
        <v>0</v>
      </c>
      <c r="R594" s="2" t="inlineStr"/>
    </row>
    <row r="595" ht="15" customHeight="1">
      <c r="A595" t="inlineStr">
        <is>
          <t>A 47211-2018</t>
        </is>
      </c>
      <c r="B595" s="1" t="n">
        <v>43369</v>
      </c>
      <c r="C595" s="1" t="n">
        <v>45227</v>
      </c>
      <c r="D595" t="inlineStr">
        <is>
          <t>DALARNAS LÄN</t>
        </is>
      </c>
      <c r="E595" t="inlineStr">
        <is>
          <t>MALUNG-SÄLEN</t>
        </is>
      </c>
      <c r="G595" t="n">
        <v>0.5</v>
      </c>
      <c r="H595" t="n">
        <v>0</v>
      </c>
      <c r="I595" t="n">
        <v>0</v>
      </c>
      <c r="J595" t="n">
        <v>0</v>
      </c>
      <c r="K595" t="n">
        <v>0</v>
      </c>
      <c r="L595" t="n">
        <v>0</v>
      </c>
      <c r="M595" t="n">
        <v>0</v>
      </c>
      <c r="N595" t="n">
        <v>0</v>
      </c>
      <c r="O595" t="n">
        <v>0</v>
      </c>
      <c r="P595" t="n">
        <v>0</v>
      </c>
      <c r="Q595" t="n">
        <v>0</v>
      </c>
      <c r="R595" s="2" t="inlineStr"/>
    </row>
    <row r="596" ht="15" customHeight="1">
      <c r="A596" t="inlineStr">
        <is>
          <t>A 47258-2018</t>
        </is>
      </c>
      <c r="B596" s="1" t="n">
        <v>43369</v>
      </c>
      <c r="C596" s="1" t="n">
        <v>45227</v>
      </c>
      <c r="D596" t="inlineStr">
        <is>
          <t>DALARNAS LÄN</t>
        </is>
      </c>
      <c r="E596" t="inlineStr">
        <is>
          <t>FALUN</t>
        </is>
      </c>
      <c r="G596" t="n">
        <v>0.6</v>
      </c>
      <c r="H596" t="n">
        <v>0</v>
      </c>
      <c r="I596" t="n">
        <v>0</v>
      </c>
      <c r="J596" t="n">
        <v>0</v>
      </c>
      <c r="K596" t="n">
        <v>0</v>
      </c>
      <c r="L596" t="n">
        <v>0</v>
      </c>
      <c r="M596" t="n">
        <v>0</v>
      </c>
      <c r="N596" t="n">
        <v>0</v>
      </c>
      <c r="O596" t="n">
        <v>0</v>
      </c>
      <c r="P596" t="n">
        <v>0</v>
      </c>
      <c r="Q596" t="n">
        <v>0</v>
      </c>
      <c r="R596" s="2" t="inlineStr"/>
    </row>
    <row r="597" ht="15" customHeight="1">
      <c r="A597" t="inlineStr">
        <is>
          <t>A 47657-2018</t>
        </is>
      </c>
      <c r="B597" s="1" t="n">
        <v>43369</v>
      </c>
      <c r="C597" s="1" t="n">
        <v>45227</v>
      </c>
      <c r="D597" t="inlineStr">
        <is>
          <t>DALARNAS LÄN</t>
        </is>
      </c>
      <c r="E597" t="inlineStr">
        <is>
          <t>RÄTTVIK</t>
        </is>
      </c>
      <c r="G597" t="n">
        <v>0.9</v>
      </c>
      <c r="H597" t="n">
        <v>0</v>
      </c>
      <c r="I597" t="n">
        <v>0</v>
      </c>
      <c r="J597" t="n">
        <v>0</v>
      </c>
      <c r="K597" t="n">
        <v>0</v>
      </c>
      <c r="L597" t="n">
        <v>0</v>
      </c>
      <c r="M597" t="n">
        <v>0</v>
      </c>
      <c r="N597" t="n">
        <v>0</v>
      </c>
      <c r="O597" t="n">
        <v>0</v>
      </c>
      <c r="P597" t="n">
        <v>0</v>
      </c>
      <c r="Q597" t="n">
        <v>0</v>
      </c>
      <c r="R597" s="2" t="inlineStr"/>
    </row>
    <row r="598" ht="15" customHeight="1">
      <c r="A598" t="inlineStr">
        <is>
          <t>A 48004-2018</t>
        </is>
      </c>
      <c r="B598" s="1" t="n">
        <v>43371</v>
      </c>
      <c r="C598" s="1" t="n">
        <v>45227</v>
      </c>
      <c r="D598" t="inlineStr">
        <is>
          <t>DALARNAS LÄN</t>
        </is>
      </c>
      <c r="E598" t="inlineStr">
        <is>
          <t>ORSA</t>
        </is>
      </c>
      <c r="G598" t="n">
        <v>22.7</v>
      </c>
      <c r="H598" t="n">
        <v>0</v>
      </c>
      <c r="I598" t="n">
        <v>0</v>
      </c>
      <c r="J598" t="n">
        <v>0</v>
      </c>
      <c r="K598" t="n">
        <v>0</v>
      </c>
      <c r="L598" t="n">
        <v>0</v>
      </c>
      <c r="M598" t="n">
        <v>0</v>
      </c>
      <c r="N598" t="n">
        <v>0</v>
      </c>
      <c r="O598" t="n">
        <v>0</v>
      </c>
      <c r="P598" t="n">
        <v>0</v>
      </c>
      <c r="Q598" t="n">
        <v>0</v>
      </c>
      <c r="R598" s="2" t="inlineStr"/>
    </row>
    <row r="599" ht="15" customHeight="1">
      <c r="A599" t="inlineStr">
        <is>
          <t>A 59521-2018</t>
        </is>
      </c>
      <c r="B599" s="1" t="n">
        <v>43371</v>
      </c>
      <c r="C599" s="1" t="n">
        <v>45227</v>
      </c>
      <c r="D599" t="inlineStr">
        <is>
          <t>DALARNAS LÄN</t>
        </is>
      </c>
      <c r="E599" t="inlineStr">
        <is>
          <t>MORA</t>
        </is>
      </c>
      <c r="F599" t="inlineStr">
        <is>
          <t>Bergvik skog öst AB</t>
        </is>
      </c>
      <c r="G599" t="n">
        <v>4.3</v>
      </c>
      <c r="H599" t="n">
        <v>0</v>
      </c>
      <c r="I599" t="n">
        <v>0</v>
      </c>
      <c r="J599" t="n">
        <v>0</v>
      </c>
      <c r="K599" t="n">
        <v>0</v>
      </c>
      <c r="L599" t="n">
        <v>0</v>
      </c>
      <c r="M599" t="n">
        <v>0</v>
      </c>
      <c r="N599" t="n">
        <v>0</v>
      </c>
      <c r="O599" t="n">
        <v>0</v>
      </c>
      <c r="P599" t="n">
        <v>0</v>
      </c>
      <c r="Q599" t="n">
        <v>0</v>
      </c>
      <c r="R599" s="2" t="inlineStr"/>
    </row>
    <row r="600" ht="15" customHeight="1">
      <c r="A600" t="inlineStr">
        <is>
          <t>A 59670-2018</t>
        </is>
      </c>
      <c r="B600" s="1" t="n">
        <v>43371</v>
      </c>
      <c r="C600" s="1" t="n">
        <v>45227</v>
      </c>
      <c r="D600" t="inlineStr">
        <is>
          <t>DALARNAS LÄN</t>
        </is>
      </c>
      <c r="E600" t="inlineStr">
        <is>
          <t>MALUNG-SÄLEN</t>
        </is>
      </c>
      <c r="F600" t="inlineStr">
        <is>
          <t>Bergvik skog öst AB</t>
        </is>
      </c>
      <c r="G600" t="n">
        <v>13.3</v>
      </c>
      <c r="H600" t="n">
        <v>0</v>
      </c>
      <c r="I600" t="n">
        <v>0</v>
      </c>
      <c r="J600" t="n">
        <v>0</v>
      </c>
      <c r="K600" t="n">
        <v>0</v>
      </c>
      <c r="L600" t="n">
        <v>0</v>
      </c>
      <c r="M600" t="n">
        <v>0</v>
      </c>
      <c r="N600" t="n">
        <v>0</v>
      </c>
      <c r="O600" t="n">
        <v>0</v>
      </c>
      <c r="P600" t="n">
        <v>0</v>
      </c>
      <c r="Q600" t="n">
        <v>0</v>
      </c>
      <c r="R600" s="2" t="inlineStr"/>
    </row>
    <row r="601" ht="15" customHeight="1">
      <c r="A601" t="inlineStr">
        <is>
          <t>A 59526-2018</t>
        </is>
      </c>
      <c r="B601" s="1" t="n">
        <v>43371</v>
      </c>
      <c r="C601" s="1" t="n">
        <v>45227</v>
      </c>
      <c r="D601" t="inlineStr">
        <is>
          <t>DALARNAS LÄN</t>
        </is>
      </c>
      <c r="E601" t="inlineStr">
        <is>
          <t>MORA</t>
        </is>
      </c>
      <c r="F601" t="inlineStr">
        <is>
          <t>Bergvik skog öst AB</t>
        </is>
      </c>
      <c r="G601" t="n">
        <v>5.1</v>
      </c>
      <c r="H601" t="n">
        <v>0</v>
      </c>
      <c r="I601" t="n">
        <v>0</v>
      </c>
      <c r="J601" t="n">
        <v>0</v>
      </c>
      <c r="K601" t="n">
        <v>0</v>
      </c>
      <c r="L601" t="n">
        <v>0</v>
      </c>
      <c r="M601" t="n">
        <v>0</v>
      </c>
      <c r="N601" t="n">
        <v>0</v>
      </c>
      <c r="O601" t="n">
        <v>0</v>
      </c>
      <c r="P601" t="n">
        <v>0</v>
      </c>
      <c r="Q601" t="n">
        <v>0</v>
      </c>
      <c r="R601" s="2" t="inlineStr"/>
    </row>
    <row r="602" ht="15" customHeight="1">
      <c r="A602" t="inlineStr">
        <is>
          <t>A 48731-2018</t>
        </is>
      </c>
      <c r="B602" s="1" t="n">
        <v>43373</v>
      </c>
      <c r="C602" s="1" t="n">
        <v>45227</v>
      </c>
      <c r="D602" t="inlineStr">
        <is>
          <t>DALARNAS LÄN</t>
        </is>
      </c>
      <c r="E602" t="inlineStr">
        <is>
          <t>RÄTTVIK</t>
        </is>
      </c>
      <c r="G602" t="n">
        <v>1.5</v>
      </c>
      <c r="H602" t="n">
        <v>0</v>
      </c>
      <c r="I602" t="n">
        <v>0</v>
      </c>
      <c r="J602" t="n">
        <v>0</v>
      </c>
      <c r="K602" t="n">
        <v>0</v>
      </c>
      <c r="L602" t="n">
        <v>0</v>
      </c>
      <c r="M602" t="n">
        <v>0</v>
      </c>
      <c r="N602" t="n">
        <v>0</v>
      </c>
      <c r="O602" t="n">
        <v>0</v>
      </c>
      <c r="P602" t="n">
        <v>0</v>
      </c>
      <c r="Q602" t="n">
        <v>0</v>
      </c>
      <c r="R602" s="2" t="inlineStr"/>
    </row>
    <row r="603" ht="15" customHeight="1">
      <c r="A603" t="inlineStr">
        <is>
          <t>A 49404-2018</t>
        </is>
      </c>
      <c r="B603" s="1" t="n">
        <v>43374</v>
      </c>
      <c r="C603" s="1" t="n">
        <v>45227</v>
      </c>
      <c r="D603" t="inlineStr">
        <is>
          <t>DALARNAS LÄN</t>
        </is>
      </c>
      <c r="E603" t="inlineStr">
        <is>
          <t>MORA</t>
        </is>
      </c>
      <c r="G603" t="n">
        <v>4.9</v>
      </c>
      <c r="H603" t="n">
        <v>0</v>
      </c>
      <c r="I603" t="n">
        <v>0</v>
      </c>
      <c r="J603" t="n">
        <v>0</v>
      </c>
      <c r="K603" t="n">
        <v>0</v>
      </c>
      <c r="L603" t="n">
        <v>0</v>
      </c>
      <c r="M603" t="n">
        <v>0</v>
      </c>
      <c r="N603" t="n">
        <v>0</v>
      </c>
      <c r="O603" t="n">
        <v>0</v>
      </c>
      <c r="P603" t="n">
        <v>0</v>
      </c>
      <c r="Q603" t="n">
        <v>0</v>
      </c>
      <c r="R603" s="2" t="inlineStr"/>
    </row>
    <row r="604" ht="15" customHeight="1">
      <c r="A604" t="inlineStr">
        <is>
          <t>A 59680-2018</t>
        </is>
      </c>
      <c r="B604" s="1" t="n">
        <v>43374</v>
      </c>
      <c r="C604" s="1" t="n">
        <v>45227</v>
      </c>
      <c r="D604" t="inlineStr">
        <is>
          <t>DALARNAS LÄN</t>
        </is>
      </c>
      <c r="E604" t="inlineStr">
        <is>
          <t>HEDEMORA</t>
        </is>
      </c>
      <c r="G604" t="n">
        <v>1.2</v>
      </c>
      <c r="H604" t="n">
        <v>0</v>
      </c>
      <c r="I604" t="n">
        <v>0</v>
      </c>
      <c r="J604" t="n">
        <v>0</v>
      </c>
      <c r="K604" t="n">
        <v>0</v>
      </c>
      <c r="L604" t="n">
        <v>0</v>
      </c>
      <c r="M604" t="n">
        <v>0</v>
      </c>
      <c r="N604" t="n">
        <v>0</v>
      </c>
      <c r="O604" t="n">
        <v>0</v>
      </c>
      <c r="P604" t="n">
        <v>0</v>
      </c>
      <c r="Q604" t="n">
        <v>0</v>
      </c>
      <c r="R604" s="2" t="inlineStr"/>
    </row>
    <row r="605" ht="15" customHeight="1">
      <c r="A605" t="inlineStr">
        <is>
          <t>A 59675-2018</t>
        </is>
      </c>
      <c r="B605" s="1" t="n">
        <v>43374</v>
      </c>
      <c r="C605" s="1" t="n">
        <v>45227</v>
      </c>
      <c r="D605" t="inlineStr">
        <is>
          <t>DALARNAS LÄN</t>
        </is>
      </c>
      <c r="E605" t="inlineStr">
        <is>
          <t>ORSA</t>
        </is>
      </c>
      <c r="F605" t="inlineStr">
        <is>
          <t>Bergvik skog öst AB</t>
        </is>
      </c>
      <c r="G605" t="n">
        <v>2.7</v>
      </c>
      <c r="H605" t="n">
        <v>0</v>
      </c>
      <c r="I605" t="n">
        <v>0</v>
      </c>
      <c r="J605" t="n">
        <v>0</v>
      </c>
      <c r="K605" t="n">
        <v>0</v>
      </c>
      <c r="L605" t="n">
        <v>0</v>
      </c>
      <c r="M605" t="n">
        <v>0</v>
      </c>
      <c r="N605" t="n">
        <v>0</v>
      </c>
      <c r="O605" t="n">
        <v>0</v>
      </c>
      <c r="P605" t="n">
        <v>0</v>
      </c>
      <c r="Q605" t="n">
        <v>0</v>
      </c>
      <c r="R605" s="2" t="inlineStr"/>
    </row>
    <row r="606" ht="15" customHeight="1">
      <c r="A606" t="inlineStr">
        <is>
          <t>A 59678-2018</t>
        </is>
      </c>
      <c r="B606" s="1" t="n">
        <v>43374</v>
      </c>
      <c r="C606" s="1" t="n">
        <v>45227</v>
      </c>
      <c r="D606" t="inlineStr">
        <is>
          <t>DALARNAS LÄN</t>
        </is>
      </c>
      <c r="E606" t="inlineStr">
        <is>
          <t>MORA</t>
        </is>
      </c>
      <c r="G606" t="n">
        <v>1.8</v>
      </c>
      <c r="H606" t="n">
        <v>0</v>
      </c>
      <c r="I606" t="n">
        <v>0</v>
      </c>
      <c r="J606" t="n">
        <v>0</v>
      </c>
      <c r="K606" t="n">
        <v>0</v>
      </c>
      <c r="L606" t="n">
        <v>0</v>
      </c>
      <c r="M606" t="n">
        <v>0</v>
      </c>
      <c r="N606" t="n">
        <v>0</v>
      </c>
      <c r="O606" t="n">
        <v>0</v>
      </c>
      <c r="P606" t="n">
        <v>0</v>
      </c>
      <c r="Q606" t="n">
        <v>0</v>
      </c>
      <c r="R606" s="2" t="inlineStr"/>
    </row>
    <row r="607" ht="15" customHeight="1">
      <c r="A607" t="inlineStr">
        <is>
          <t>A 59687-2018</t>
        </is>
      </c>
      <c r="B607" s="1" t="n">
        <v>43375</v>
      </c>
      <c r="C607" s="1" t="n">
        <v>45227</v>
      </c>
      <c r="D607" t="inlineStr">
        <is>
          <t>DALARNAS LÄN</t>
        </is>
      </c>
      <c r="E607" t="inlineStr">
        <is>
          <t>MALUNG-SÄLEN</t>
        </is>
      </c>
      <c r="G607" t="n">
        <v>0.6</v>
      </c>
      <c r="H607" t="n">
        <v>0</v>
      </c>
      <c r="I607" t="n">
        <v>0</v>
      </c>
      <c r="J607" t="n">
        <v>0</v>
      </c>
      <c r="K607" t="n">
        <v>0</v>
      </c>
      <c r="L607" t="n">
        <v>0</v>
      </c>
      <c r="M607" t="n">
        <v>0</v>
      </c>
      <c r="N607" t="n">
        <v>0</v>
      </c>
      <c r="O607" t="n">
        <v>0</v>
      </c>
      <c r="P607" t="n">
        <v>0</v>
      </c>
      <c r="Q607" t="n">
        <v>0</v>
      </c>
      <c r="R607" s="2" t="inlineStr"/>
    </row>
    <row r="608" ht="15" customHeight="1">
      <c r="A608" t="inlineStr">
        <is>
          <t>A 59682-2018</t>
        </is>
      </c>
      <c r="B608" s="1" t="n">
        <v>43375</v>
      </c>
      <c r="C608" s="1" t="n">
        <v>45227</v>
      </c>
      <c r="D608" t="inlineStr">
        <is>
          <t>DALARNAS LÄN</t>
        </is>
      </c>
      <c r="E608" t="inlineStr">
        <is>
          <t>MALUNG-SÄLEN</t>
        </is>
      </c>
      <c r="F608" t="inlineStr">
        <is>
          <t>Bergvik skog öst AB</t>
        </is>
      </c>
      <c r="G608" t="n">
        <v>0.8</v>
      </c>
      <c r="H608" t="n">
        <v>0</v>
      </c>
      <c r="I608" t="n">
        <v>0</v>
      </c>
      <c r="J608" t="n">
        <v>0</v>
      </c>
      <c r="K608" t="n">
        <v>0</v>
      </c>
      <c r="L608" t="n">
        <v>0</v>
      </c>
      <c r="M608" t="n">
        <v>0</v>
      </c>
      <c r="N608" t="n">
        <v>0</v>
      </c>
      <c r="O608" t="n">
        <v>0</v>
      </c>
      <c r="P608" t="n">
        <v>0</v>
      </c>
      <c r="Q608" t="n">
        <v>0</v>
      </c>
      <c r="R608" s="2" t="inlineStr"/>
    </row>
    <row r="609" ht="15" customHeight="1">
      <c r="A609" t="inlineStr">
        <is>
          <t>A 59703-2018</t>
        </is>
      </c>
      <c r="B609" s="1" t="n">
        <v>43376</v>
      </c>
      <c r="C609" s="1" t="n">
        <v>45227</v>
      </c>
      <c r="D609" t="inlineStr">
        <is>
          <t>DALARNAS LÄN</t>
        </is>
      </c>
      <c r="E609" t="inlineStr">
        <is>
          <t>ORSA</t>
        </is>
      </c>
      <c r="F609" t="inlineStr">
        <is>
          <t>Bergvik skog öst AB</t>
        </is>
      </c>
      <c r="G609" t="n">
        <v>1.6</v>
      </c>
      <c r="H609" t="n">
        <v>0</v>
      </c>
      <c r="I609" t="n">
        <v>0</v>
      </c>
      <c r="J609" t="n">
        <v>0</v>
      </c>
      <c r="K609" t="n">
        <v>0</v>
      </c>
      <c r="L609" t="n">
        <v>0</v>
      </c>
      <c r="M609" t="n">
        <v>0</v>
      </c>
      <c r="N609" t="n">
        <v>0</v>
      </c>
      <c r="O609" t="n">
        <v>0</v>
      </c>
      <c r="P609" t="n">
        <v>0</v>
      </c>
      <c r="Q609" t="n">
        <v>0</v>
      </c>
      <c r="R609" s="2" t="inlineStr"/>
    </row>
    <row r="610" ht="15" customHeight="1">
      <c r="A610" t="inlineStr">
        <is>
          <t>A 49376-2018</t>
        </is>
      </c>
      <c r="B610" s="1" t="n">
        <v>43376</v>
      </c>
      <c r="C610" s="1" t="n">
        <v>45227</v>
      </c>
      <c r="D610" t="inlineStr">
        <is>
          <t>DALARNAS LÄN</t>
        </is>
      </c>
      <c r="E610" t="inlineStr">
        <is>
          <t>HEDEMORA</t>
        </is>
      </c>
      <c r="F610" t="inlineStr">
        <is>
          <t>Sveaskog</t>
        </is>
      </c>
      <c r="G610" t="n">
        <v>1.5</v>
      </c>
      <c r="H610" t="n">
        <v>0</v>
      </c>
      <c r="I610" t="n">
        <v>0</v>
      </c>
      <c r="J610" t="n">
        <v>0</v>
      </c>
      <c r="K610" t="n">
        <v>0</v>
      </c>
      <c r="L610" t="n">
        <v>0</v>
      </c>
      <c r="M610" t="n">
        <v>0</v>
      </c>
      <c r="N610" t="n">
        <v>0</v>
      </c>
      <c r="O610" t="n">
        <v>0</v>
      </c>
      <c r="P610" t="n">
        <v>0</v>
      </c>
      <c r="Q610" t="n">
        <v>0</v>
      </c>
      <c r="R610" s="2" t="inlineStr"/>
    </row>
    <row r="611" ht="15" customHeight="1">
      <c r="A611" t="inlineStr">
        <is>
          <t>A 59714-2018</t>
        </is>
      </c>
      <c r="B611" s="1" t="n">
        <v>43377</v>
      </c>
      <c r="C611" s="1" t="n">
        <v>45227</v>
      </c>
      <c r="D611" t="inlineStr">
        <is>
          <t>DALARNAS LÄN</t>
        </is>
      </c>
      <c r="E611" t="inlineStr">
        <is>
          <t>MORA</t>
        </is>
      </c>
      <c r="G611" t="n">
        <v>1.8</v>
      </c>
      <c r="H611" t="n">
        <v>0</v>
      </c>
      <c r="I611" t="n">
        <v>0</v>
      </c>
      <c r="J611" t="n">
        <v>0</v>
      </c>
      <c r="K611" t="n">
        <v>0</v>
      </c>
      <c r="L611" t="n">
        <v>0</v>
      </c>
      <c r="M611" t="n">
        <v>0</v>
      </c>
      <c r="N611" t="n">
        <v>0</v>
      </c>
      <c r="O611" t="n">
        <v>0</v>
      </c>
      <c r="P611" t="n">
        <v>0</v>
      </c>
      <c r="Q611" t="n">
        <v>0</v>
      </c>
      <c r="R611" s="2" t="inlineStr"/>
    </row>
    <row r="612" ht="15" customHeight="1">
      <c r="A612" t="inlineStr">
        <is>
          <t>A 50093-2018</t>
        </is>
      </c>
      <c r="B612" s="1" t="n">
        <v>43378</v>
      </c>
      <c r="C612" s="1" t="n">
        <v>45227</v>
      </c>
      <c r="D612" t="inlineStr">
        <is>
          <t>DALARNAS LÄN</t>
        </is>
      </c>
      <c r="E612" t="inlineStr">
        <is>
          <t>FALUN</t>
        </is>
      </c>
      <c r="F612" t="inlineStr">
        <is>
          <t>Bergvik skog väst AB</t>
        </is>
      </c>
      <c r="G612" t="n">
        <v>2.3</v>
      </c>
      <c r="H612" t="n">
        <v>0</v>
      </c>
      <c r="I612" t="n">
        <v>0</v>
      </c>
      <c r="J612" t="n">
        <v>0</v>
      </c>
      <c r="K612" t="n">
        <v>0</v>
      </c>
      <c r="L612" t="n">
        <v>0</v>
      </c>
      <c r="M612" t="n">
        <v>0</v>
      </c>
      <c r="N612" t="n">
        <v>0</v>
      </c>
      <c r="O612" t="n">
        <v>0</v>
      </c>
      <c r="P612" t="n">
        <v>0</v>
      </c>
      <c r="Q612" t="n">
        <v>0</v>
      </c>
      <c r="R612" s="2" t="inlineStr"/>
    </row>
    <row r="613" ht="15" customHeight="1">
      <c r="A613" t="inlineStr">
        <is>
          <t>A 51148-2018</t>
        </is>
      </c>
      <c r="B613" s="1" t="n">
        <v>43378</v>
      </c>
      <c r="C613" s="1" t="n">
        <v>45227</v>
      </c>
      <c r="D613" t="inlineStr">
        <is>
          <t>DALARNAS LÄN</t>
        </is>
      </c>
      <c r="E613" t="inlineStr">
        <is>
          <t>RÄTTVIK</t>
        </is>
      </c>
      <c r="G613" t="n">
        <v>1.6</v>
      </c>
      <c r="H613" t="n">
        <v>0</v>
      </c>
      <c r="I613" t="n">
        <v>0</v>
      </c>
      <c r="J613" t="n">
        <v>0</v>
      </c>
      <c r="K613" t="n">
        <v>0</v>
      </c>
      <c r="L613" t="n">
        <v>0</v>
      </c>
      <c r="M613" t="n">
        <v>0</v>
      </c>
      <c r="N613" t="n">
        <v>0</v>
      </c>
      <c r="O613" t="n">
        <v>0</v>
      </c>
      <c r="P613" t="n">
        <v>0</v>
      </c>
      <c r="Q613" t="n">
        <v>0</v>
      </c>
      <c r="R613" s="2" t="inlineStr"/>
    </row>
    <row r="614" ht="15" customHeight="1">
      <c r="A614" t="inlineStr">
        <is>
          <t>A 51582-2018</t>
        </is>
      </c>
      <c r="B614" s="1" t="n">
        <v>43381</v>
      </c>
      <c r="C614" s="1" t="n">
        <v>45227</v>
      </c>
      <c r="D614" t="inlineStr">
        <is>
          <t>DALARNAS LÄN</t>
        </is>
      </c>
      <c r="E614" t="inlineStr">
        <is>
          <t>MALUNG-SÄLEN</t>
        </is>
      </c>
      <c r="G614" t="n">
        <v>9.699999999999999</v>
      </c>
      <c r="H614" t="n">
        <v>0</v>
      </c>
      <c r="I614" t="n">
        <v>0</v>
      </c>
      <c r="J614" t="n">
        <v>0</v>
      </c>
      <c r="K614" t="n">
        <v>0</v>
      </c>
      <c r="L614" t="n">
        <v>0</v>
      </c>
      <c r="M614" t="n">
        <v>0</v>
      </c>
      <c r="N614" t="n">
        <v>0</v>
      </c>
      <c r="O614" t="n">
        <v>0</v>
      </c>
      <c r="P614" t="n">
        <v>0</v>
      </c>
      <c r="Q614" t="n">
        <v>0</v>
      </c>
      <c r="R614" s="2" t="inlineStr"/>
    </row>
    <row r="615" ht="15" customHeight="1">
      <c r="A615" t="inlineStr">
        <is>
          <t>A 51716-2018</t>
        </is>
      </c>
      <c r="B615" s="1" t="n">
        <v>43381</v>
      </c>
      <c r="C615" s="1" t="n">
        <v>45227</v>
      </c>
      <c r="D615" t="inlineStr">
        <is>
          <t>DALARNAS LÄN</t>
        </is>
      </c>
      <c r="E615" t="inlineStr">
        <is>
          <t>RÄTTVIK</t>
        </is>
      </c>
      <c r="G615" t="n">
        <v>0.6</v>
      </c>
      <c r="H615" t="n">
        <v>0</v>
      </c>
      <c r="I615" t="n">
        <v>0</v>
      </c>
      <c r="J615" t="n">
        <v>0</v>
      </c>
      <c r="K615" t="n">
        <v>0</v>
      </c>
      <c r="L615" t="n">
        <v>0</v>
      </c>
      <c r="M615" t="n">
        <v>0</v>
      </c>
      <c r="N615" t="n">
        <v>0</v>
      </c>
      <c r="O615" t="n">
        <v>0</v>
      </c>
      <c r="P615" t="n">
        <v>0</v>
      </c>
      <c r="Q615" t="n">
        <v>0</v>
      </c>
      <c r="R615" s="2" t="inlineStr"/>
    </row>
    <row r="616" ht="15" customHeight="1">
      <c r="A616" t="inlineStr">
        <is>
          <t>A 59736-2018</t>
        </is>
      </c>
      <c r="B616" s="1" t="n">
        <v>43381</v>
      </c>
      <c r="C616" s="1" t="n">
        <v>45227</v>
      </c>
      <c r="D616" t="inlineStr">
        <is>
          <t>DALARNAS LÄN</t>
        </is>
      </c>
      <c r="E616" t="inlineStr">
        <is>
          <t>ORSA</t>
        </is>
      </c>
      <c r="F616" t="inlineStr">
        <is>
          <t>Bergvik skog öst AB</t>
        </is>
      </c>
      <c r="G616" t="n">
        <v>6.9</v>
      </c>
      <c r="H616" t="n">
        <v>0</v>
      </c>
      <c r="I616" t="n">
        <v>0</v>
      </c>
      <c r="J616" t="n">
        <v>0</v>
      </c>
      <c r="K616" t="n">
        <v>0</v>
      </c>
      <c r="L616" t="n">
        <v>0</v>
      </c>
      <c r="M616" t="n">
        <v>0</v>
      </c>
      <c r="N616" t="n">
        <v>0</v>
      </c>
      <c r="O616" t="n">
        <v>0</v>
      </c>
      <c r="P616" t="n">
        <v>0</v>
      </c>
      <c r="Q616" t="n">
        <v>0</v>
      </c>
      <c r="R616" s="2" t="inlineStr"/>
    </row>
    <row r="617" ht="15" customHeight="1">
      <c r="A617" t="inlineStr">
        <is>
          <t>A 51443-2018</t>
        </is>
      </c>
      <c r="B617" s="1" t="n">
        <v>43381</v>
      </c>
      <c r="C617" s="1" t="n">
        <v>45227</v>
      </c>
      <c r="D617" t="inlineStr">
        <is>
          <t>DALARNAS LÄN</t>
        </is>
      </c>
      <c r="E617" t="inlineStr">
        <is>
          <t>RÄTTVIK</t>
        </is>
      </c>
      <c r="G617" t="n">
        <v>1.4</v>
      </c>
      <c r="H617" t="n">
        <v>0</v>
      </c>
      <c r="I617" t="n">
        <v>0</v>
      </c>
      <c r="J617" t="n">
        <v>0</v>
      </c>
      <c r="K617" t="n">
        <v>0</v>
      </c>
      <c r="L617" t="n">
        <v>0</v>
      </c>
      <c r="M617" t="n">
        <v>0</v>
      </c>
      <c r="N617" t="n">
        <v>0</v>
      </c>
      <c r="O617" t="n">
        <v>0</v>
      </c>
      <c r="P617" t="n">
        <v>0</v>
      </c>
      <c r="Q617" t="n">
        <v>0</v>
      </c>
      <c r="R617" s="2" t="inlineStr"/>
    </row>
    <row r="618" ht="15" customHeight="1">
      <c r="A618" t="inlineStr">
        <is>
          <t>A 59761-2018</t>
        </is>
      </c>
      <c r="B618" s="1" t="n">
        <v>43381</v>
      </c>
      <c r="C618" s="1" t="n">
        <v>45227</v>
      </c>
      <c r="D618" t="inlineStr">
        <is>
          <t>DALARNAS LÄN</t>
        </is>
      </c>
      <c r="E618" t="inlineStr">
        <is>
          <t>ORSA</t>
        </is>
      </c>
      <c r="F618" t="inlineStr">
        <is>
          <t>Bergvik skog öst AB</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51090-2018</t>
        </is>
      </c>
      <c r="B619" s="1" t="n">
        <v>43382</v>
      </c>
      <c r="C619" s="1" t="n">
        <v>45227</v>
      </c>
      <c r="D619" t="inlineStr">
        <is>
          <t>DALARNAS LÄN</t>
        </is>
      </c>
      <c r="E619" t="inlineStr">
        <is>
          <t>ÄLVDALEN</t>
        </is>
      </c>
      <c r="G619" t="n">
        <v>0.5</v>
      </c>
      <c r="H619" t="n">
        <v>0</v>
      </c>
      <c r="I619" t="n">
        <v>0</v>
      </c>
      <c r="J619" t="n">
        <v>0</v>
      </c>
      <c r="K619" t="n">
        <v>0</v>
      </c>
      <c r="L619" t="n">
        <v>0</v>
      </c>
      <c r="M619" t="n">
        <v>0</v>
      </c>
      <c r="N619" t="n">
        <v>0</v>
      </c>
      <c r="O619" t="n">
        <v>0</v>
      </c>
      <c r="P619" t="n">
        <v>0</v>
      </c>
      <c r="Q619" t="n">
        <v>0</v>
      </c>
      <c r="R619" s="2" t="inlineStr"/>
    </row>
    <row r="620" ht="15" customHeight="1">
      <c r="A620" t="inlineStr">
        <is>
          <t>A 52848-2018</t>
        </is>
      </c>
      <c r="B620" s="1" t="n">
        <v>43384</v>
      </c>
      <c r="C620" s="1" t="n">
        <v>45227</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52850-2018</t>
        </is>
      </c>
      <c r="B621" s="1" t="n">
        <v>43384</v>
      </c>
      <c r="C621" s="1" t="n">
        <v>45227</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61742-2018</t>
        </is>
      </c>
      <c r="B622" s="1" t="n">
        <v>43384</v>
      </c>
      <c r="C622" s="1" t="n">
        <v>45227</v>
      </c>
      <c r="D622" t="inlineStr">
        <is>
          <t>DALARNAS LÄN</t>
        </is>
      </c>
      <c r="E622" t="inlineStr">
        <is>
          <t>LUDVIKA</t>
        </is>
      </c>
      <c r="F622" t="inlineStr">
        <is>
          <t>Bergvik skog väst AB</t>
        </is>
      </c>
      <c r="G622" t="n">
        <v>2.4</v>
      </c>
      <c r="H622" t="n">
        <v>0</v>
      </c>
      <c r="I622" t="n">
        <v>0</v>
      </c>
      <c r="J622" t="n">
        <v>0</v>
      </c>
      <c r="K622" t="n">
        <v>0</v>
      </c>
      <c r="L622" t="n">
        <v>0</v>
      </c>
      <c r="M622" t="n">
        <v>0</v>
      </c>
      <c r="N622" t="n">
        <v>0</v>
      </c>
      <c r="O622" t="n">
        <v>0</v>
      </c>
      <c r="P622" t="n">
        <v>0</v>
      </c>
      <c r="Q622" t="n">
        <v>0</v>
      </c>
      <c r="R622" s="2" t="inlineStr"/>
    </row>
    <row r="623" ht="15" customHeight="1">
      <c r="A623" t="inlineStr">
        <is>
          <t>A 63876-2018</t>
        </is>
      </c>
      <c r="B623" s="1" t="n">
        <v>43385</v>
      </c>
      <c r="C623" s="1" t="n">
        <v>45227</v>
      </c>
      <c r="D623" t="inlineStr">
        <is>
          <t>DALARNAS LÄN</t>
        </is>
      </c>
      <c r="E623" t="inlineStr">
        <is>
          <t>LUDVIKA</t>
        </is>
      </c>
      <c r="F623" t="inlineStr">
        <is>
          <t>Bergvik skog väst AB</t>
        </is>
      </c>
      <c r="G623" t="n">
        <v>2.8</v>
      </c>
      <c r="H623" t="n">
        <v>0</v>
      </c>
      <c r="I623" t="n">
        <v>0</v>
      </c>
      <c r="J623" t="n">
        <v>0</v>
      </c>
      <c r="K623" t="n">
        <v>0</v>
      </c>
      <c r="L623" t="n">
        <v>0</v>
      </c>
      <c r="M623" t="n">
        <v>0</v>
      </c>
      <c r="N623" t="n">
        <v>0</v>
      </c>
      <c r="O623" t="n">
        <v>0</v>
      </c>
      <c r="P623" t="n">
        <v>0</v>
      </c>
      <c r="Q623" t="n">
        <v>0</v>
      </c>
      <c r="R623" s="2" t="inlineStr"/>
    </row>
    <row r="624" ht="15" customHeight="1">
      <c r="A624" t="inlineStr">
        <is>
          <t>A 51973-2018</t>
        </is>
      </c>
      <c r="B624" s="1" t="n">
        <v>43385</v>
      </c>
      <c r="C624" s="1" t="n">
        <v>45227</v>
      </c>
      <c r="D624" t="inlineStr">
        <is>
          <t>DALARNAS LÄN</t>
        </is>
      </c>
      <c r="E624" t="inlineStr">
        <is>
          <t>SMEDJEBACKEN</t>
        </is>
      </c>
      <c r="G624" t="n">
        <v>6</v>
      </c>
      <c r="H624" t="n">
        <v>0</v>
      </c>
      <c r="I624" t="n">
        <v>0</v>
      </c>
      <c r="J624" t="n">
        <v>0</v>
      </c>
      <c r="K624" t="n">
        <v>0</v>
      </c>
      <c r="L624" t="n">
        <v>0</v>
      </c>
      <c r="M624" t="n">
        <v>0</v>
      </c>
      <c r="N624" t="n">
        <v>0</v>
      </c>
      <c r="O624" t="n">
        <v>0</v>
      </c>
      <c r="P624" t="n">
        <v>0</v>
      </c>
      <c r="Q624" t="n">
        <v>0</v>
      </c>
      <c r="R624" s="2" t="inlineStr"/>
    </row>
    <row r="625" ht="15" customHeight="1">
      <c r="A625" t="inlineStr">
        <is>
          <t>A 62183-2018</t>
        </is>
      </c>
      <c r="B625" s="1" t="n">
        <v>43385</v>
      </c>
      <c r="C625" s="1" t="n">
        <v>45227</v>
      </c>
      <c r="D625" t="inlineStr">
        <is>
          <t>DALARNAS LÄN</t>
        </is>
      </c>
      <c r="E625" t="inlineStr">
        <is>
          <t>LUDVIKA</t>
        </is>
      </c>
      <c r="F625" t="inlineStr">
        <is>
          <t>Bergvik skog väst AB</t>
        </is>
      </c>
      <c r="G625" t="n">
        <v>2.4</v>
      </c>
      <c r="H625" t="n">
        <v>0</v>
      </c>
      <c r="I625" t="n">
        <v>0</v>
      </c>
      <c r="J625" t="n">
        <v>0</v>
      </c>
      <c r="K625" t="n">
        <v>0</v>
      </c>
      <c r="L625" t="n">
        <v>0</v>
      </c>
      <c r="M625" t="n">
        <v>0</v>
      </c>
      <c r="N625" t="n">
        <v>0</v>
      </c>
      <c r="O625" t="n">
        <v>0</v>
      </c>
      <c r="P625" t="n">
        <v>0</v>
      </c>
      <c r="Q625" t="n">
        <v>0</v>
      </c>
      <c r="R625" s="2" t="inlineStr"/>
    </row>
    <row r="626" ht="15" customHeight="1">
      <c r="A626" t="inlineStr">
        <is>
          <t>A 61744-2018</t>
        </is>
      </c>
      <c r="B626" s="1" t="n">
        <v>43385</v>
      </c>
      <c r="C626" s="1" t="n">
        <v>45227</v>
      </c>
      <c r="D626" t="inlineStr">
        <is>
          <t>DALARNAS LÄN</t>
        </is>
      </c>
      <c r="E626" t="inlineStr">
        <is>
          <t>FALUN</t>
        </is>
      </c>
      <c r="F626" t="inlineStr">
        <is>
          <t>Bergvik skog väst AB</t>
        </is>
      </c>
      <c r="G626" t="n">
        <v>2.1</v>
      </c>
      <c r="H626" t="n">
        <v>0</v>
      </c>
      <c r="I626" t="n">
        <v>0</v>
      </c>
      <c r="J626" t="n">
        <v>0</v>
      </c>
      <c r="K626" t="n">
        <v>0</v>
      </c>
      <c r="L626" t="n">
        <v>0</v>
      </c>
      <c r="M626" t="n">
        <v>0</v>
      </c>
      <c r="N626" t="n">
        <v>0</v>
      </c>
      <c r="O626" t="n">
        <v>0</v>
      </c>
      <c r="P626" t="n">
        <v>0</v>
      </c>
      <c r="Q626" t="n">
        <v>0</v>
      </c>
      <c r="R626" s="2" t="inlineStr"/>
    </row>
    <row r="627" ht="15" customHeight="1">
      <c r="A627" t="inlineStr">
        <is>
          <t>A 62147-2018</t>
        </is>
      </c>
      <c r="B627" s="1" t="n">
        <v>43385</v>
      </c>
      <c r="C627" s="1" t="n">
        <v>45227</v>
      </c>
      <c r="D627" t="inlineStr">
        <is>
          <t>DALARNAS LÄN</t>
        </is>
      </c>
      <c r="E627" t="inlineStr">
        <is>
          <t>LUDVIKA</t>
        </is>
      </c>
      <c r="F627" t="inlineStr">
        <is>
          <t>Bergvik skog väst AB</t>
        </is>
      </c>
      <c r="G627" t="n">
        <v>5.6</v>
      </c>
      <c r="H627" t="n">
        <v>0</v>
      </c>
      <c r="I627" t="n">
        <v>0</v>
      </c>
      <c r="J627" t="n">
        <v>0</v>
      </c>
      <c r="K627" t="n">
        <v>0</v>
      </c>
      <c r="L627" t="n">
        <v>0</v>
      </c>
      <c r="M627" t="n">
        <v>0</v>
      </c>
      <c r="N627" t="n">
        <v>0</v>
      </c>
      <c r="O627" t="n">
        <v>0</v>
      </c>
      <c r="P627" t="n">
        <v>0</v>
      </c>
      <c r="Q627" t="n">
        <v>0</v>
      </c>
      <c r="R627" s="2" t="inlineStr"/>
    </row>
    <row r="628" ht="15" customHeight="1">
      <c r="A628" t="inlineStr">
        <is>
          <t>A 63917-2018</t>
        </is>
      </c>
      <c r="B628" s="1" t="n">
        <v>43388</v>
      </c>
      <c r="C628" s="1" t="n">
        <v>45227</v>
      </c>
      <c r="D628" t="inlineStr">
        <is>
          <t>DALARNAS LÄN</t>
        </is>
      </c>
      <c r="E628" t="inlineStr">
        <is>
          <t>ÄLVDALEN</t>
        </is>
      </c>
      <c r="G628" t="n">
        <v>0.9</v>
      </c>
      <c r="H628" t="n">
        <v>0</v>
      </c>
      <c r="I628" t="n">
        <v>0</v>
      </c>
      <c r="J628" t="n">
        <v>0</v>
      </c>
      <c r="K628" t="n">
        <v>0</v>
      </c>
      <c r="L628" t="n">
        <v>0</v>
      </c>
      <c r="M628" t="n">
        <v>0</v>
      </c>
      <c r="N628" t="n">
        <v>0</v>
      </c>
      <c r="O628" t="n">
        <v>0</v>
      </c>
      <c r="P628" t="n">
        <v>0</v>
      </c>
      <c r="Q628" t="n">
        <v>0</v>
      </c>
      <c r="R628" s="2" t="inlineStr"/>
    </row>
    <row r="629" ht="15" customHeight="1">
      <c r="A629" t="inlineStr">
        <is>
          <t>A 53623-2018</t>
        </is>
      </c>
      <c r="B629" s="1" t="n">
        <v>43388</v>
      </c>
      <c r="C629" s="1" t="n">
        <v>45227</v>
      </c>
      <c r="D629" t="inlineStr">
        <is>
          <t>DALARNAS LÄN</t>
        </is>
      </c>
      <c r="E629" t="inlineStr">
        <is>
          <t>MORA</t>
        </is>
      </c>
      <c r="G629" t="n">
        <v>2.3</v>
      </c>
      <c r="H629" t="n">
        <v>0</v>
      </c>
      <c r="I629" t="n">
        <v>0</v>
      </c>
      <c r="J629" t="n">
        <v>0</v>
      </c>
      <c r="K629" t="n">
        <v>0</v>
      </c>
      <c r="L629" t="n">
        <v>0</v>
      </c>
      <c r="M629" t="n">
        <v>0</v>
      </c>
      <c r="N629" t="n">
        <v>0</v>
      </c>
      <c r="O629" t="n">
        <v>0</v>
      </c>
      <c r="P629" t="n">
        <v>0</v>
      </c>
      <c r="Q629" t="n">
        <v>0</v>
      </c>
      <c r="R629" s="2" t="inlineStr"/>
    </row>
    <row r="630" ht="15" customHeight="1">
      <c r="A630" t="inlineStr">
        <is>
          <t>A 63920-2018</t>
        </is>
      </c>
      <c r="B630" s="1" t="n">
        <v>43388</v>
      </c>
      <c r="C630" s="1" t="n">
        <v>45227</v>
      </c>
      <c r="D630" t="inlineStr">
        <is>
          <t>DALARNAS LÄN</t>
        </is>
      </c>
      <c r="E630" t="inlineStr">
        <is>
          <t>MALUNG-SÄLEN</t>
        </is>
      </c>
      <c r="G630" t="n">
        <v>2.9</v>
      </c>
      <c r="H630" t="n">
        <v>0</v>
      </c>
      <c r="I630" t="n">
        <v>0</v>
      </c>
      <c r="J630" t="n">
        <v>0</v>
      </c>
      <c r="K630" t="n">
        <v>0</v>
      </c>
      <c r="L630" t="n">
        <v>0</v>
      </c>
      <c r="M630" t="n">
        <v>0</v>
      </c>
      <c r="N630" t="n">
        <v>0</v>
      </c>
      <c r="O630" t="n">
        <v>0</v>
      </c>
      <c r="P630" t="n">
        <v>0</v>
      </c>
      <c r="Q630" t="n">
        <v>0</v>
      </c>
      <c r="R630" s="2" t="inlineStr"/>
    </row>
    <row r="631" ht="15" customHeight="1">
      <c r="A631" t="inlineStr">
        <is>
          <t>A 53584-2018</t>
        </is>
      </c>
      <c r="B631" s="1" t="n">
        <v>43388</v>
      </c>
      <c r="C631" s="1" t="n">
        <v>45227</v>
      </c>
      <c r="D631" t="inlineStr">
        <is>
          <t>DALARNAS LÄN</t>
        </is>
      </c>
      <c r="E631" t="inlineStr">
        <is>
          <t>LEKSAND</t>
        </is>
      </c>
      <c r="G631" t="n">
        <v>0.3</v>
      </c>
      <c r="H631" t="n">
        <v>0</v>
      </c>
      <c r="I631" t="n">
        <v>0</v>
      </c>
      <c r="J631" t="n">
        <v>0</v>
      </c>
      <c r="K631" t="n">
        <v>0</v>
      </c>
      <c r="L631" t="n">
        <v>0</v>
      </c>
      <c r="M631" t="n">
        <v>0</v>
      </c>
      <c r="N631" t="n">
        <v>0</v>
      </c>
      <c r="O631" t="n">
        <v>0</v>
      </c>
      <c r="P631" t="n">
        <v>0</v>
      </c>
      <c r="Q631" t="n">
        <v>0</v>
      </c>
      <c r="R631" s="2" t="inlineStr"/>
    </row>
    <row r="632" ht="15" customHeight="1">
      <c r="A632" t="inlineStr">
        <is>
          <t>A 53710-2018</t>
        </is>
      </c>
      <c r="B632" s="1" t="n">
        <v>43388</v>
      </c>
      <c r="C632" s="1" t="n">
        <v>45227</v>
      </c>
      <c r="D632" t="inlineStr">
        <is>
          <t>DALARNAS LÄN</t>
        </is>
      </c>
      <c r="E632" t="inlineStr">
        <is>
          <t>RÄTTVIK</t>
        </is>
      </c>
      <c r="G632" t="n">
        <v>6.4</v>
      </c>
      <c r="H632" t="n">
        <v>0</v>
      </c>
      <c r="I632" t="n">
        <v>0</v>
      </c>
      <c r="J632" t="n">
        <v>0</v>
      </c>
      <c r="K632" t="n">
        <v>0</v>
      </c>
      <c r="L632" t="n">
        <v>0</v>
      </c>
      <c r="M632" t="n">
        <v>0</v>
      </c>
      <c r="N632" t="n">
        <v>0</v>
      </c>
      <c r="O632" t="n">
        <v>0</v>
      </c>
      <c r="P632" t="n">
        <v>0</v>
      </c>
      <c r="Q632" t="n">
        <v>0</v>
      </c>
      <c r="R632" s="2" t="inlineStr"/>
    </row>
    <row r="633" ht="15" customHeight="1">
      <c r="A633" t="inlineStr">
        <is>
          <t>A 63918-2018</t>
        </is>
      </c>
      <c r="B633" s="1" t="n">
        <v>43388</v>
      </c>
      <c r="C633" s="1" t="n">
        <v>45227</v>
      </c>
      <c r="D633" t="inlineStr">
        <is>
          <t>DALARNAS LÄN</t>
        </is>
      </c>
      <c r="E633" t="inlineStr">
        <is>
          <t>MALUNG-SÄLEN</t>
        </is>
      </c>
      <c r="G633" t="n">
        <v>1</v>
      </c>
      <c r="H633" t="n">
        <v>0</v>
      </c>
      <c r="I633" t="n">
        <v>0</v>
      </c>
      <c r="J633" t="n">
        <v>0</v>
      </c>
      <c r="K633" t="n">
        <v>0</v>
      </c>
      <c r="L633" t="n">
        <v>0</v>
      </c>
      <c r="M633" t="n">
        <v>0</v>
      </c>
      <c r="N633" t="n">
        <v>0</v>
      </c>
      <c r="O633" t="n">
        <v>0</v>
      </c>
      <c r="P633" t="n">
        <v>0</v>
      </c>
      <c r="Q633" t="n">
        <v>0</v>
      </c>
      <c r="R633" s="2" t="inlineStr"/>
    </row>
    <row r="634" ht="15" customHeight="1">
      <c r="A634" t="inlineStr">
        <is>
          <t>A 63915-2018</t>
        </is>
      </c>
      <c r="B634" s="1" t="n">
        <v>43388</v>
      </c>
      <c r="C634" s="1" t="n">
        <v>45227</v>
      </c>
      <c r="D634" t="inlineStr">
        <is>
          <t>DALARNAS LÄN</t>
        </is>
      </c>
      <c r="E634" t="inlineStr">
        <is>
          <t>RÄTTVIK</t>
        </is>
      </c>
      <c r="F634" t="inlineStr">
        <is>
          <t>Bergvik skog väst AB</t>
        </is>
      </c>
      <c r="G634" t="n">
        <v>3.6</v>
      </c>
      <c r="H634" t="n">
        <v>0</v>
      </c>
      <c r="I634" t="n">
        <v>0</v>
      </c>
      <c r="J634" t="n">
        <v>0</v>
      </c>
      <c r="K634" t="n">
        <v>0</v>
      </c>
      <c r="L634" t="n">
        <v>0</v>
      </c>
      <c r="M634" t="n">
        <v>0</v>
      </c>
      <c r="N634" t="n">
        <v>0</v>
      </c>
      <c r="O634" t="n">
        <v>0</v>
      </c>
      <c r="P634" t="n">
        <v>0</v>
      </c>
      <c r="Q634" t="n">
        <v>0</v>
      </c>
      <c r="R634" s="2" t="inlineStr"/>
    </row>
    <row r="635" ht="15" customHeight="1">
      <c r="A635" t="inlineStr">
        <is>
          <t>A 63932-2018</t>
        </is>
      </c>
      <c r="B635" s="1" t="n">
        <v>43388</v>
      </c>
      <c r="C635" s="1" t="n">
        <v>45227</v>
      </c>
      <c r="D635" t="inlineStr">
        <is>
          <t>DALARNAS LÄN</t>
        </is>
      </c>
      <c r="E635" t="inlineStr">
        <is>
          <t>RÄTTVIK</t>
        </is>
      </c>
      <c r="G635" t="n">
        <v>10.1</v>
      </c>
      <c r="H635" t="n">
        <v>0</v>
      </c>
      <c r="I635" t="n">
        <v>0</v>
      </c>
      <c r="J635" t="n">
        <v>0</v>
      </c>
      <c r="K635" t="n">
        <v>0</v>
      </c>
      <c r="L635" t="n">
        <v>0</v>
      </c>
      <c r="M635" t="n">
        <v>0</v>
      </c>
      <c r="N635" t="n">
        <v>0</v>
      </c>
      <c r="O635" t="n">
        <v>0</v>
      </c>
      <c r="P635" t="n">
        <v>0</v>
      </c>
      <c r="Q635" t="n">
        <v>0</v>
      </c>
      <c r="R635" s="2" t="inlineStr"/>
    </row>
    <row r="636" ht="15" customHeight="1">
      <c r="A636" t="inlineStr">
        <is>
          <t>A 72671-2018</t>
        </is>
      </c>
      <c r="B636" s="1" t="n">
        <v>43389</v>
      </c>
      <c r="C636" s="1" t="n">
        <v>45227</v>
      </c>
      <c r="D636" t="inlineStr">
        <is>
          <t>DALARNAS LÄN</t>
        </is>
      </c>
      <c r="E636" t="inlineStr">
        <is>
          <t>LUDVIKA</t>
        </is>
      </c>
      <c r="F636" t="inlineStr">
        <is>
          <t>Bergvik skog väst AB</t>
        </is>
      </c>
      <c r="G636" t="n">
        <v>4.1</v>
      </c>
      <c r="H636" t="n">
        <v>0</v>
      </c>
      <c r="I636" t="n">
        <v>0</v>
      </c>
      <c r="J636" t="n">
        <v>0</v>
      </c>
      <c r="K636" t="n">
        <v>0</v>
      </c>
      <c r="L636" t="n">
        <v>0</v>
      </c>
      <c r="M636" t="n">
        <v>0</v>
      </c>
      <c r="N636" t="n">
        <v>0</v>
      </c>
      <c r="O636" t="n">
        <v>0</v>
      </c>
      <c r="P636" t="n">
        <v>0</v>
      </c>
      <c r="Q636" t="n">
        <v>0</v>
      </c>
      <c r="R636" s="2" t="inlineStr"/>
    </row>
    <row r="637" ht="15" customHeight="1">
      <c r="A637" t="inlineStr">
        <is>
          <t>A 72676-2018</t>
        </is>
      </c>
      <c r="B637" s="1" t="n">
        <v>43389</v>
      </c>
      <c r="C637" s="1" t="n">
        <v>45227</v>
      </c>
      <c r="D637" t="inlineStr">
        <is>
          <t>DALARNAS LÄN</t>
        </is>
      </c>
      <c r="E637" t="inlineStr">
        <is>
          <t>VANSBRO</t>
        </is>
      </c>
      <c r="F637" t="inlineStr">
        <is>
          <t>Bergvik skog väst AB</t>
        </is>
      </c>
      <c r="G637" t="n">
        <v>13.4</v>
      </c>
      <c r="H637" t="n">
        <v>0</v>
      </c>
      <c r="I637" t="n">
        <v>0</v>
      </c>
      <c r="J637" t="n">
        <v>0</v>
      </c>
      <c r="K637" t="n">
        <v>0</v>
      </c>
      <c r="L637" t="n">
        <v>0</v>
      </c>
      <c r="M637" t="n">
        <v>0</v>
      </c>
      <c r="N637" t="n">
        <v>0</v>
      </c>
      <c r="O637" t="n">
        <v>0</v>
      </c>
      <c r="P637" t="n">
        <v>0</v>
      </c>
      <c r="Q637" t="n">
        <v>0</v>
      </c>
      <c r="R637" s="2" t="inlineStr"/>
    </row>
    <row r="638" ht="15" customHeight="1">
      <c r="A638" t="inlineStr">
        <is>
          <t>A 72672-2018</t>
        </is>
      </c>
      <c r="B638" s="1" t="n">
        <v>43389</v>
      </c>
      <c r="C638" s="1" t="n">
        <v>45227</v>
      </c>
      <c r="D638" t="inlineStr">
        <is>
          <t>DALARNAS LÄN</t>
        </is>
      </c>
      <c r="E638" t="inlineStr">
        <is>
          <t>FALUN</t>
        </is>
      </c>
      <c r="F638" t="inlineStr">
        <is>
          <t>Bergvik skog väst AB</t>
        </is>
      </c>
      <c r="G638" t="n">
        <v>1.4</v>
      </c>
      <c r="H638" t="n">
        <v>0</v>
      </c>
      <c r="I638" t="n">
        <v>0</v>
      </c>
      <c r="J638" t="n">
        <v>0</v>
      </c>
      <c r="K638" t="n">
        <v>0</v>
      </c>
      <c r="L638" t="n">
        <v>0</v>
      </c>
      <c r="M638" t="n">
        <v>0</v>
      </c>
      <c r="N638" t="n">
        <v>0</v>
      </c>
      <c r="O638" t="n">
        <v>0</v>
      </c>
      <c r="P638" t="n">
        <v>0</v>
      </c>
      <c r="Q638" t="n">
        <v>0</v>
      </c>
      <c r="R638" s="2" t="inlineStr"/>
    </row>
    <row r="639" ht="15" customHeight="1">
      <c r="A639" t="inlineStr">
        <is>
          <t>A 72673-2018</t>
        </is>
      </c>
      <c r="B639" s="1" t="n">
        <v>43389</v>
      </c>
      <c r="C639" s="1" t="n">
        <v>45227</v>
      </c>
      <c r="D639" t="inlineStr">
        <is>
          <t>DALARNAS LÄN</t>
        </is>
      </c>
      <c r="E639" t="inlineStr">
        <is>
          <t>LUDVIKA</t>
        </is>
      </c>
      <c r="F639" t="inlineStr">
        <is>
          <t>Bergvik skog väst AB</t>
        </is>
      </c>
      <c r="G639" t="n">
        <v>5.6</v>
      </c>
      <c r="H639" t="n">
        <v>0</v>
      </c>
      <c r="I639" t="n">
        <v>0</v>
      </c>
      <c r="J639" t="n">
        <v>0</v>
      </c>
      <c r="K639" t="n">
        <v>0</v>
      </c>
      <c r="L639" t="n">
        <v>0</v>
      </c>
      <c r="M639" t="n">
        <v>0</v>
      </c>
      <c r="N639" t="n">
        <v>0</v>
      </c>
      <c r="O639" t="n">
        <v>0</v>
      </c>
      <c r="P639" t="n">
        <v>0</v>
      </c>
      <c r="Q639" t="n">
        <v>0</v>
      </c>
      <c r="R639" s="2" t="inlineStr"/>
    </row>
    <row r="640" ht="15" customHeight="1">
      <c r="A640" t="inlineStr">
        <is>
          <t>A 54174-2018</t>
        </is>
      </c>
      <c r="B640" s="1" t="n">
        <v>43389</v>
      </c>
      <c r="C640" s="1" t="n">
        <v>45227</v>
      </c>
      <c r="D640" t="inlineStr">
        <is>
          <t>DALARNAS LÄN</t>
        </is>
      </c>
      <c r="E640" t="inlineStr">
        <is>
          <t>MALUNG-SÄLEN</t>
        </is>
      </c>
      <c r="G640" t="n">
        <v>1.2</v>
      </c>
      <c r="H640" t="n">
        <v>0</v>
      </c>
      <c r="I640" t="n">
        <v>0</v>
      </c>
      <c r="J640" t="n">
        <v>0</v>
      </c>
      <c r="K640" t="n">
        <v>0</v>
      </c>
      <c r="L640" t="n">
        <v>0</v>
      </c>
      <c r="M640" t="n">
        <v>0</v>
      </c>
      <c r="N640" t="n">
        <v>0</v>
      </c>
      <c r="O640" t="n">
        <v>0</v>
      </c>
      <c r="P640" t="n">
        <v>0</v>
      </c>
      <c r="Q640" t="n">
        <v>0</v>
      </c>
      <c r="R640" s="2" t="inlineStr"/>
    </row>
    <row r="641" ht="15" customHeight="1">
      <c r="A641" t="inlineStr">
        <is>
          <t>A 72669-2018</t>
        </is>
      </c>
      <c r="B641" s="1" t="n">
        <v>43389</v>
      </c>
      <c r="C641" s="1" t="n">
        <v>45227</v>
      </c>
      <c r="D641" t="inlineStr">
        <is>
          <t>DALARNAS LÄN</t>
        </is>
      </c>
      <c r="E641" t="inlineStr">
        <is>
          <t>MALUNG-SÄLEN</t>
        </is>
      </c>
      <c r="G641" t="n">
        <v>2.6</v>
      </c>
      <c r="H641" t="n">
        <v>0</v>
      </c>
      <c r="I641" t="n">
        <v>0</v>
      </c>
      <c r="J641" t="n">
        <v>0</v>
      </c>
      <c r="K641" t="n">
        <v>0</v>
      </c>
      <c r="L641" t="n">
        <v>0</v>
      </c>
      <c r="M641" t="n">
        <v>0</v>
      </c>
      <c r="N641" t="n">
        <v>0</v>
      </c>
      <c r="O641" t="n">
        <v>0</v>
      </c>
      <c r="P641" t="n">
        <v>0</v>
      </c>
      <c r="Q641" t="n">
        <v>0</v>
      </c>
      <c r="R641" s="2" t="inlineStr"/>
    </row>
    <row r="642" ht="15" customHeight="1">
      <c r="A642" t="inlineStr">
        <is>
          <t>A 72674-2018</t>
        </is>
      </c>
      <c r="B642" s="1" t="n">
        <v>43389</v>
      </c>
      <c r="C642" s="1" t="n">
        <v>45227</v>
      </c>
      <c r="D642" t="inlineStr">
        <is>
          <t>DALARNAS LÄN</t>
        </is>
      </c>
      <c r="E642" t="inlineStr">
        <is>
          <t>FALUN</t>
        </is>
      </c>
      <c r="F642" t="inlineStr">
        <is>
          <t>Bergvik skog väst AB</t>
        </is>
      </c>
      <c r="G642" t="n">
        <v>6.5</v>
      </c>
      <c r="H642" t="n">
        <v>0</v>
      </c>
      <c r="I642" t="n">
        <v>0</v>
      </c>
      <c r="J642" t="n">
        <v>0</v>
      </c>
      <c r="K642" t="n">
        <v>0</v>
      </c>
      <c r="L642" t="n">
        <v>0</v>
      </c>
      <c r="M642" t="n">
        <v>0</v>
      </c>
      <c r="N642" t="n">
        <v>0</v>
      </c>
      <c r="O642" t="n">
        <v>0</v>
      </c>
      <c r="P642" t="n">
        <v>0</v>
      </c>
      <c r="Q642" t="n">
        <v>0</v>
      </c>
      <c r="R642" s="2" t="inlineStr"/>
    </row>
    <row r="643" ht="15" customHeight="1">
      <c r="A643" t="inlineStr">
        <is>
          <t>A 53346-2018</t>
        </is>
      </c>
      <c r="B643" s="1" t="n">
        <v>43390</v>
      </c>
      <c r="C643" s="1" t="n">
        <v>45227</v>
      </c>
      <c r="D643" t="inlineStr">
        <is>
          <t>DALARNAS LÄN</t>
        </is>
      </c>
      <c r="E643" t="inlineStr">
        <is>
          <t>FALUN</t>
        </is>
      </c>
      <c r="G643" t="n">
        <v>2.8</v>
      </c>
      <c r="H643" t="n">
        <v>0</v>
      </c>
      <c r="I643" t="n">
        <v>0</v>
      </c>
      <c r="J643" t="n">
        <v>0</v>
      </c>
      <c r="K643" t="n">
        <v>0</v>
      </c>
      <c r="L643" t="n">
        <v>0</v>
      </c>
      <c r="M643" t="n">
        <v>0</v>
      </c>
      <c r="N643" t="n">
        <v>0</v>
      </c>
      <c r="O643" t="n">
        <v>0</v>
      </c>
      <c r="P643" t="n">
        <v>0</v>
      </c>
      <c r="Q643" t="n">
        <v>0</v>
      </c>
      <c r="R643" s="2" t="inlineStr"/>
    </row>
    <row r="644" ht="15" customHeight="1">
      <c r="A644" t="inlineStr">
        <is>
          <t>A 53503-2018</t>
        </is>
      </c>
      <c r="B644" s="1" t="n">
        <v>43391</v>
      </c>
      <c r="C644" s="1" t="n">
        <v>45227</v>
      </c>
      <c r="D644" t="inlineStr">
        <is>
          <t>DALARNAS LÄN</t>
        </is>
      </c>
      <c r="E644" t="inlineStr">
        <is>
          <t>MORA</t>
        </is>
      </c>
      <c r="G644" t="n">
        <v>0.4</v>
      </c>
      <c r="H644" t="n">
        <v>0</v>
      </c>
      <c r="I644" t="n">
        <v>0</v>
      </c>
      <c r="J644" t="n">
        <v>0</v>
      </c>
      <c r="K644" t="n">
        <v>0</v>
      </c>
      <c r="L644" t="n">
        <v>0</v>
      </c>
      <c r="M644" t="n">
        <v>0</v>
      </c>
      <c r="N644" t="n">
        <v>0</v>
      </c>
      <c r="O644" t="n">
        <v>0</v>
      </c>
      <c r="P644" t="n">
        <v>0</v>
      </c>
      <c r="Q644" t="n">
        <v>0</v>
      </c>
      <c r="R644" s="2" t="inlineStr"/>
    </row>
    <row r="645" ht="15" customHeight="1">
      <c r="A645" t="inlineStr">
        <is>
          <t>A 53848-2018</t>
        </is>
      </c>
      <c r="B645" s="1" t="n">
        <v>43391</v>
      </c>
      <c r="C645" s="1" t="n">
        <v>45227</v>
      </c>
      <c r="D645" t="inlineStr">
        <is>
          <t>DALARNAS LÄN</t>
        </is>
      </c>
      <c r="E645" t="inlineStr">
        <is>
          <t>RÄTTVIK</t>
        </is>
      </c>
      <c r="G645" t="n">
        <v>1.7</v>
      </c>
      <c r="H645" t="n">
        <v>0</v>
      </c>
      <c r="I645" t="n">
        <v>0</v>
      </c>
      <c r="J645" t="n">
        <v>0</v>
      </c>
      <c r="K645" t="n">
        <v>0</v>
      </c>
      <c r="L645" t="n">
        <v>0</v>
      </c>
      <c r="M645" t="n">
        <v>0</v>
      </c>
      <c r="N645" t="n">
        <v>0</v>
      </c>
      <c r="O645" t="n">
        <v>0</v>
      </c>
      <c r="P645" t="n">
        <v>0</v>
      </c>
      <c r="Q645" t="n">
        <v>0</v>
      </c>
      <c r="R645" s="2" t="inlineStr"/>
    </row>
    <row r="646" ht="15" customHeight="1">
      <c r="A646" t="inlineStr">
        <is>
          <t>A 53808-2018</t>
        </is>
      </c>
      <c r="B646" s="1" t="n">
        <v>43391</v>
      </c>
      <c r="C646" s="1" t="n">
        <v>45227</v>
      </c>
      <c r="D646" t="inlineStr">
        <is>
          <t>DALARNAS LÄN</t>
        </is>
      </c>
      <c r="E646" t="inlineStr">
        <is>
          <t>LEKSAND</t>
        </is>
      </c>
      <c r="F646" t="inlineStr">
        <is>
          <t>Bergvik skog väst AB</t>
        </is>
      </c>
      <c r="G646" t="n">
        <v>0.3</v>
      </c>
      <c r="H646" t="n">
        <v>0</v>
      </c>
      <c r="I646" t="n">
        <v>0</v>
      </c>
      <c r="J646" t="n">
        <v>0</v>
      </c>
      <c r="K646" t="n">
        <v>0</v>
      </c>
      <c r="L646" t="n">
        <v>0</v>
      </c>
      <c r="M646" t="n">
        <v>0</v>
      </c>
      <c r="N646" t="n">
        <v>0</v>
      </c>
      <c r="O646" t="n">
        <v>0</v>
      </c>
      <c r="P646" t="n">
        <v>0</v>
      </c>
      <c r="Q646" t="n">
        <v>0</v>
      </c>
      <c r="R646" s="2" t="inlineStr"/>
    </row>
    <row r="647" ht="15" customHeight="1">
      <c r="A647" t="inlineStr">
        <is>
          <t>A 55118-2018</t>
        </is>
      </c>
      <c r="B647" s="1" t="n">
        <v>43391</v>
      </c>
      <c r="C647" s="1" t="n">
        <v>45227</v>
      </c>
      <c r="D647" t="inlineStr">
        <is>
          <t>DALARNAS LÄN</t>
        </is>
      </c>
      <c r="E647" t="inlineStr">
        <is>
          <t>ÄLVDALEN</t>
        </is>
      </c>
      <c r="G647" t="n">
        <v>5.1</v>
      </c>
      <c r="H647" t="n">
        <v>0</v>
      </c>
      <c r="I647" t="n">
        <v>0</v>
      </c>
      <c r="J647" t="n">
        <v>0</v>
      </c>
      <c r="K647" t="n">
        <v>0</v>
      </c>
      <c r="L647" t="n">
        <v>0</v>
      </c>
      <c r="M647" t="n">
        <v>0</v>
      </c>
      <c r="N647" t="n">
        <v>0</v>
      </c>
      <c r="O647" t="n">
        <v>0</v>
      </c>
      <c r="P647" t="n">
        <v>0</v>
      </c>
      <c r="Q647" t="n">
        <v>0</v>
      </c>
      <c r="R647" s="2" t="inlineStr"/>
    </row>
    <row r="648" ht="15" customHeight="1">
      <c r="A648" t="inlineStr">
        <is>
          <t>A 54135-2018</t>
        </is>
      </c>
      <c r="B648" s="1" t="n">
        <v>43392</v>
      </c>
      <c r="C648" s="1" t="n">
        <v>45227</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54176-2018</t>
        </is>
      </c>
      <c r="B649" s="1" t="n">
        <v>43392</v>
      </c>
      <c r="C649" s="1" t="n">
        <v>45227</v>
      </c>
      <c r="D649" t="inlineStr">
        <is>
          <t>DALARNAS LÄN</t>
        </is>
      </c>
      <c r="E649" t="inlineStr">
        <is>
          <t>FALUN</t>
        </is>
      </c>
      <c r="G649" t="n">
        <v>6.6</v>
      </c>
      <c r="H649" t="n">
        <v>0</v>
      </c>
      <c r="I649" t="n">
        <v>0</v>
      </c>
      <c r="J649" t="n">
        <v>0</v>
      </c>
      <c r="K649" t="n">
        <v>0</v>
      </c>
      <c r="L649" t="n">
        <v>0</v>
      </c>
      <c r="M649" t="n">
        <v>0</v>
      </c>
      <c r="N649" t="n">
        <v>0</v>
      </c>
      <c r="O649" t="n">
        <v>0</v>
      </c>
      <c r="P649" t="n">
        <v>0</v>
      </c>
      <c r="Q649" t="n">
        <v>0</v>
      </c>
      <c r="R649" s="2" t="inlineStr"/>
    </row>
    <row r="650" ht="15" customHeight="1">
      <c r="A650" t="inlineStr">
        <is>
          <t>A 54010-2018</t>
        </is>
      </c>
      <c r="B650" s="1" t="n">
        <v>43392</v>
      </c>
      <c r="C650" s="1" t="n">
        <v>45227</v>
      </c>
      <c r="D650" t="inlineStr">
        <is>
          <t>DALARNAS LÄN</t>
        </is>
      </c>
      <c r="E650" t="inlineStr">
        <is>
          <t>MALUNG-SÄLEN</t>
        </is>
      </c>
      <c r="F650" t="inlineStr">
        <is>
          <t>Allmännings- och besparingsskogar</t>
        </is>
      </c>
      <c r="G650" t="n">
        <v>5.4</v>
      </c>
      <c r="H650" t="n">
        <v>0</v>
      </c>
      <c r="I650" t="n">
        <v>0</v>
      </c>
      <c r="J650" t="n">
        <v>0</v>
      </c>
      <c r="K650" t="n">
        <v>0</v>
      </c>
      <c r="L650" t="n">
        <v>0</v>
      </c>
      <c r="M650" t="n">
        <v>0</v>
      </c>
      <c r="N650" t="n">
        <v>0</v>
      </c>
      <c r="O650" t="n">
        <v>0</v>
      </c>
      <c r="P650" t="n">
        <v>0</v>
      </c>
      <c r="Q650" t="n">
        <v>0</v>
      </c>
      <c r="R650" s="2" t="inlineStr"/>
    </row>
    <row r="651" ht="15" customHeight="1">
      <c r="A651" t="inlineStr">
        <is>
          <t>A 54014-2018</t>
        </is>
      </c>
      <c r="B651" s="1" t="n">
        <v>43392</v>
      </c>
      <c r="C651" s="1" t="n">
        <v>45227</v>
      </c>
      <c r="D651" t="inlineStr">
        <is>
          <t>DALARNAS LÄN</t>
        </is>
      </c>
      <c r="E651" t="inlineStr">
        <is>
          <t>MALUNG-SÄLEN</t>
        </is>
      </c>
      <c r="F651" t="inlineStr">
        <is>
          <t>Allmännings- och besparingsskogar</t>
        </is>
      </c>
      <c r="G651" t="n">
        <v>2.7</v>
      </c>
      <c r="H651" t="n">
        <v>0</v>
      </c>
      <c r="I651" t="n">
        <v>0</v>
      </c>
      <c r="J651" t="n">
        <v>0</v>
      </c>
      <c r="K651" t="n">
        <v>0</v>
      </c>
      <c r="L651" t="n">
        <v>0</v>
      </c>
      <c r="M651" t="n">
        <v>0</v>
      </c>
      <c r="N651" t="n">
        <v>0</v>
      </c>
      <c r="O651" t="n">
        <v>0</v>
      </c>
      <c r="P651" t="n">
        <v>0</v>
      </c>
      <c r="Q651" t="n">
        <v>0</v>
      </c>
      <c r="R651" s="2" t="inlineStr"/>
    </row>
    <row r="652" ht="15" customHeight="1">
      <c r="A652" t="inlineStr">
        <is>
          <t>A 54172-2018</t>
        </is>
      </c>
      <c r="B652" s="1" t="n">
        <v>43392</v>
      </c>
      <c r="C652" s="1" t="n">
        <v>45227</v>
      </c>
      <c r="D652" t="inlineStr">
        <is>
          <t>DALARNAS LÄN</t>
        </is>
      </c>
      <c r="E652" t="inlineStr">
        <is>
          <t>FALUN</t>
        </is>
      </c>
      <c r="G652" t="n">
        <v>1.5</v>
      </c>
      <c r="H652" t="n">
        <v>0</v>
      </c>
      <c r="I652" t="n">
        <v>0</v>
      </c>
      <c r="J652" t="n">
        <v>0</v>
      </c>
      <c r="K652" t="n">
        <v>0</v>
      </c>
      <c r="L652" t="n">
        <v>0</v>
      </c>
      <c r="M652" t="n">
        <v>0</v>
      </c>
      <c r="N652" t="n">
        <v>0</v>
      </c>
      <c r="O652" t="n">
        <v>0</v>
      </c>
      <c r="P652" t="n">
        <v>0</v>
      </c>
      <c r="Q652" t="n">
        <v>0</v>
      </c>
      <c r="R652" s="2" t="inlineStr"/>
    </row>
    <row r="653" ht="15" customHeight="1">
      <c r="A653" t="inlineStr">
        <is>
          <t>A 53970-2018</t>
        </is>
      </c>
      <c r="B653" s="1" t="n">
        <v>43392</v>
      </c>
      <c r="C653" s="1" t="n">
        <v>45227</v>
      </c>
      <c r="D653" t="inlineStr">
        <is>
          <t>DALARNAS LÄN</t>
        </is>
      </c>
      <c r="E653" t="inlineStr">
        <is>
          <t>MALUNG-SÄLEN</t>
        </is>
      </c>
      <c r="G653" t="n">
        <v>9.6</v>
      </c>
      <c r="H653" t="n">
        <v>0</v>
      </c>
      <c r="I653" t="n">
        <v>0</v>
      </c>
      <c r="J653" t="n">
        <v>0</v>
      </c>
      <c r="K653" t="n">
        <v>0</v>
      </c>
      <c r="L653" t="n">
        <v>0</v>
      </c>
      <c r="M653" t="n">
        <v>0</v>
      </c>
      <c r="N653" t="n">
        <v>0</v>
      </c>
      <c r="O653" t="n">
        <v>0</v>
      </c>
      <c r="P653" t="n">
        <v>0</v>
      </c>
      <c r="Q653" t="n">
        <v>0</v>
      </c>
      <c r="R653" s="2" t="inlineStr"/>
    </row>
    <row r="654" ht="15" customHeight="1">
      <c r="A654" t="inlineStr">
        <is>
          <t>A 58072-2018</t>
        </is>
      </c>
      <c r="B654" s="1" t="n">
        <v>43396</v>
      </c>
      <c r="C654" s="1" t="n">
        <v>45227</v>
      </c>
      <c r="D654" t="inlineStr">
        <is>
          <t>DALARNAS LÄN</t>
        </is>
      </c>
      <c r="E654" t="inlineStr">
        <is>
          <t>MORA</t>
        </is>
      </c>
      <c r="G654" t="n">
        <v>1.8</v>
      </c>
      <c r="H654" t="n">
        <v>0</v>
      </c>
      <c r="I654" t="n">
        <v>0</v>
      </c>
      <c r="J654" t="n">
        <v>0</v>
      </c>
      <c r="K654" t="n">
        <v>0</v>
      </c>
      <c r="L654" t="n">
        <v>0</v>
      </c>
      <c r="M654" t="n">
        <v>0</v>
      </c>
      <c r="N654" t="n">
        <v>0</v>
      </c>
      <c r="O654" t="n">
        <v>0</v>
      </c>
      <c r="P654" t="n">
        <v>0</v>
      </c>
      <c r="Q654" t="n">
        <v>0</v>
      </c>
      <c r="R654" s="2" t="inlineStr"/>
    </row>
    <row r="655" ht="15" customHeight="1">
      <c r="A655" t="inlineStr">
        <is>
          <t>A 54848-2018</t>
        </is>
      </c>
      <c r="B655" s="1" t="n">
        <v>43396</v>
      </c>
      <c r="C655" s="1" t="n">
        <v>45227</v>
      </c>
      <c r="D655" t="inlineStr">
        <is>
          <t>DALARNAS LÄN</t>
        </is>
      </c>
      <c r="E655" t="inlineStr">
        <is>
          <t>GAGNEF</t>
        </is>
      </c>
      <c r="F655" t="inlineStr">
        <is>
          <t>Bergvik skog väst AB</t>
        </is>
      </c>
      <c r="G655" t="n">
        <v>7</v>
      </c>
      <c r="H655" t="n">
        <v>0</v>
      </c>
      <c r="I655" t="n">
        <v>0</v>
      </c>
      <c r="J655" t="n">
        <v>0</v>
      </c>
      <c r="K655" t="n">
        <v>0</v>
      </c>
      <c r="L655" t="n">
        <v>0</v>
      </c>
      <c r="M655" t="n">
        <v>0</v>
      </c>
      <c r="N655" t="n">
        <v>0</v>
      </c>
      <c r="O655" t="n">
        <v>0</v>
      </c>
      <c r="P655" t="n">
        <v>0</v>
      </c>
      <c r="Q655" t="n">
        <v>0</v>
      </c>
      <c r="R655" s="2" t="inlineStr"/>
    </row>
    <row r="656" ht="15" customHeight="1">
      <c r="A656" t="inlineStr">
        <is>
          <t>A 55250-2018</t>
        </is>
      </c>
      <c r="B656" s="1" t="n">
        <v>43397</v>
      </c>
      <c r="C656" s="1" t="n">
        <v>45227</v>
      </c>
      <c r="D656" t="inlineStr">
        <is>
          <t>DALARNAS LÄN</t>
        </is>
      </c>
      <c r="E656" t="inlineStr">
        <is>
          <t>GAGNEF</t>
        </is>
      </c>
      <c r="G656" t="n">
        <v>1</v>
      </c>
      <c r="H656" t="n">
        <v>0</v>
      </c>
      <c r="I656" t="n">
        <v>0</v>
      </c>
      <c r="J656" t="n">
        <v>0</v>
      </c>
      <c r="K656" t="n">
        <v>0</v>
      </c>
      <c r="L656" t="n">
        <v>0</v>
      </c>
      <c r="M656" t="n">
        <v>0</v>
      </c>
      <c r="N656" t="n">
        <v>0</v>
      </c>
      <c r="O656" t="n">
        <v>0</v>
      </c>
      <c r="P656" t="n">
        <v>0</v>
      </c>
      <c r="Q656" t="n">
        <v>0</v>
      </c>
      <c r="R656" s="2" t="inlineStr"/>
    </row>
    <row r="657" ht="15" customHeight="1">
      <c r="A657" t="inlineStr">
        <is>
          <t>A 55283-2018</t>
        </is>
      </c>
      <c r="B657" s="1" t="n">
        <v>43397</v>
      </c>
      <c r="C657" s="1" t="n">
        <v>45227</v>
      </c>
      <c r="D657" t="inlineStr">
        <is>
          <t>DALARNAS LÄN</t>
        </is>
      </c>
      <c r="E657" t="inlineStr">
        <is>
          <t>MORA</t>
        </is>
      </c>
      <c r="G657" t="n">
        <v>30.8</v>
      </c>
      <c r="H657" t="n">
        <v>0</v>
      </c>
      <c r="I657" t="n">
        <v>0</v>
      </c>
      <c r="J657" t="n">
        <v>0</v>
      </c>
      <c r="K657" t="n">
        <v>0</v>
      </c>
      <c r="L657" t="n">
        <v>0</v>
      </c>
      <c r="M657" t="n">
        <v>0</v>
      </c>
      <c r="N657" t="n">
        <v>0</v>
      </c>
      <c r="O657" t="n">
        <v>0</v>
      </c>
      <c r="P657" t="n">
        <v>0</v>
      </c>
      <c r="Q657" t="n">
        <v>0</v>
      </c>
      <c r="R657" s="2" t="inlineStr"/>
    </row>
    <row r="658" ht="15" customHeight="1">
      <c r="A658" t="inlineStr">
        <is>
          <t>A 58081-2018</t>
        </is>
      </c>
      <c r="B658" s="1" t="n">
        <v>43398</v>
      </c>
      <c r="C658" s="1" t="n">
        <v>45227</v>
      </c>
      <c r="D658" t="inlineStr">
        <is>
          <t>DALARNAS LÄN</t>
        </is>
      </c>
      <c r="E658" t="inlineStr">
        <is>
          <t>RÄTTVIK</t>
        </is>
      </c>
      <c r="G658" t="n">
        <v>2.1</v>
      </c>
      <c r="H658" t="n">
        <v>0</v>
      </c>
      <c r="I658" t="n">
        <v>0</v>
      </c>
      <c r="J658" t="n">
        <v>0</v>
      </c>
      <c r="K658" t="n">
        <v>0</v>
      </c>
      <c r="L658" t="n">
        <v>0</v>
      </c>
      <c r="M658" t="n">
        <v>0</v>
      </c>
      <c r="N658" t="n">
        <v>0</v>
      </c>
      <c r="O658" t="n">
        <v>0</v>
      </c>
      <c r="P658" t="n">
        <v>0</v>
      </c>
      <c r="Q658" t="n">
        <v>0</v>
      </c>
      <c r="R658" s="2" t="inlineStr"/>
    </row>
    <row r="659" ht="15" customHeight="1">
      <c r="A659" t="inlineStr">
        <is>
          <t>A 56381-2018</t>
        </is>
      </c>
      <c r="B659" s="1" t="n">
        <v>43399</v>
      </c>
      <c r="C659" s="1" t="n">
        <v>45227</v>
      </c>
      <c r="D659" t="inlineStr">
        <is>
          <t>DALARNAS LÄN</t>
        </is>
      </c>
      <c r="E659" t="inlineStr">
        <is>
          <t>VANSBRO</t>
        </is>
      </c>
      <c r="G659" t="n">
        <v>1.6</v>
      </c>
      <c r="H659" t="n">
        <v>0</v>
      </c>
      <c r="I659" t="n">
        <v>0</v>
      </c>
      <c r="J659" t="n">
        <v>0</v>
      </c>
      <c r="K659" t="n">
        <v>0</v>
      </c>
      <c r="L659" t="n">
        <v>0</v>
      </c>
      <c r="M659" t="n">
        <v>0</v>
      </c>
      <c r="N659" t="n">
        <v>0</v>
      </c>
      <c r="O659" t="n">
        <v>0</v>
      </c>
      <c r="P659" t="n">
        <v>0</v>
      </c>
      <c r="Q659" t="n">
        <v>0</v>
      </c>
      <c r="R659" s="2" t="inlineStr"/>
    </row>
    <row r="660" ht="15" customHeight="1">
      <c r="A660" t="inlineStr">
        <is>
          <t>A 58716-2018</t>
        </is>
      </c>
      <c r="B660" s="1" t="n">
        <v>43399</v>
      </c>
      <c r="C660" s="1" t="n">
        <v>45227</v>
      </c>
      <c r="D660" t="inlineStr">
        <is>
          <t>DALARNAS LÄN</t>
        </is>
      </c>
      <c r="E660" t="inlineStr">
        <is>
          <t>RÄTTVIK</t>
        </is>
      </c>
      <c r="G660" t="n">
        <v>2.8</v>
      </c>
      <c r="H660" t="n">
        <v>0</v>
      </c>
      <c r="I660" t="n">
        <v>0</v>
      </c>
      <c r="J660" t="n">
        <v>0</v>
      </c>
      <c r="K660" t="n">
        <v>0</v>
      </c>
      <c r="L660" t="n">
        <v>0</v>
      </c>
      <c r="M660" t="n">
        <v>0</v>
      </c>
      <c r="N660" t="n">
        <v>0</v>
      </c>
      <c r="O660" t="n">
        <v>0</v>
      </c>
      <c r="P660" t="n">
        <v>0</v>
      </c>
      <c r="Q660" t="n">
        <v>0</v>
      </c>
      <c r="R660" s="2" t="inlineStr"/>
    </row>
    <row r="661" ht="15" customHeight="1">
      <c r="A661" t="inlineStr">
        <is>
          <t>A 60434-2018</t>
        </is>
      </c>
      <c r="B661" s="1" t="n">
        <v>43401</v>
      </c>
      <c r="C661" s="1" t="n">
        <v>45227</v>
      </c>
      <c r="D661" t="inlineStr">
        <is>
          <t>DALARNAS LÄN</t>
        </is>
      </c>
      <c r="E661" t="inlineStr">
        <is>
          <t>RÄTTVIK</t>
        </is>
      </c>
      <c r="G661" t="n">
        <v>0.6</v>
      </c>
      <c r="H661" t="n">
        <v>0</v>
      </c>
      <c r="I661" t="n">
        <v>0</v>
      </c>
      <c r="J661" t="n">
        <v>0</v>
      </c>
      <c r="K661" t="n">
        <v>0</v>
      </c>
      <c r="L661" t="n">
        <v>0</v>
      </c>
      <c r="M661" t="n">
        <v>0</v>
      </c>
      <c r="N661" t="n">
        <v>0</v>
      </c>
      <c r="O661" t="n">
        <v>0</v>
      </c>
      <c r="P661" t="n">
        <v>0</v>
      </c>
      <c r="Q661" t="n">
        <v>0</v>
      </c>
      <c r="R661" s="2" t="inlineStr"/>
    </row>
    <row r="662" ht="15" customHeight="1">
      <c r="A662" t="inlineStr">
        <is>
          <t>A 58987-2018</t>
        </is>
      </c>
      <c r="B662" s="1" t="n">
        <v>43402</v>
      </c>
      <c r="C662" s="1" t="n">
        <v>45227</v>
      </c>
      <c r="D662" t="inlineStr">
        <is>
          <t>DALARNAS LÄN</t>
        </is>
      </c>
      <c r="E662" t="inlineStr">
        <is>
          <t>MALUNG-SÄLEN</t>
        </is>
      </c>
      <c r="G662" t="n">
        <v>0.5</v>
      </c>
      <c r="H662" t="n">
        <v>0</v>
      </c>
      <c r="I662" t="n">
        <v>0</v>
      </c>
      <c r="J662" t="n">
        <v>0</v>
      </c>
      <c r="K662" t="n">
        <v>0</v>
      </c>
      <c r="L662" t="n">
        <v>0</v>
      </c>
      <c r="M662" t="n">
        <v>0</v>
      </c>
      <c r="N662" t="n">
        <v>0</v>
      </c>
      <c r="O662" t="n">
        <v>0</v>
      </c>
      <c r="P662" t="n">
        <v>0</v>
      </c>
      <c r="Q662" t="n">
        <v>0</v>
      </c>
      <c r="R662" s="2" t="inlineStr"/>
    </row>
    <row r="663" ht="15" customHeight="1">
      <c r="A663" t="inlineStr">
        <is>
          <t>A 58899-2018</t>
        </is>
      </c>
      <c r="B663" s="1" t="n">
        <v>43402</v>
      </c>
      <c r="C663" s="1" t="n">
        <v>45227</v>
      </c>
      <c r="D663" t="inlineStr">
        <is>
          <t>DALARNAS LÄN</t>
        </is>
      </c>
      <c r="E663" t="inlineStr">
        <is>
          <t>MORA</t>
        </is>
      </c>
      <c r="G663" t="n">
        <v>11</v>
      </c>
      <c r="H663" t="n">
        <v>0</v>
      </c>
      <c r="I663" t="n">
        <v>0</v>
      </c>
      <c r="J663" t="n">
        <v>0</v>
      </c>
      <c r="K663" t="n">
        <v>0</v>
      </c>
      <c r="L663" t="n">
        <v>0</v>
      </c>
      <c r="M663" t="n">
        <v>0</v>
      </c>
      <c r="N663" t="n">
        <v>0</v>
      </c>
      <c r="O663" t="n">
        <v>0</v>
      </c>
      <c r="P663" t="n">
        <v>0</v>
      </c>
      <c r="Q663" t="n">
        <v>0</v>
      </c>
      <c r="R663" s="2" t="inlineStr"/>
    </row>
    <row r="664" ht="15" customHeight="1">
      <c r="A664" t="inlineStr">
        <is>
          <t>A 56926-2018</t>
        </is>
      </c>
      <c r="B664" s="1" t="n">
        <v>43403</v>
      </c>
      <c r="C664" s="1" t="n">
        <v>45227</v>
      </c>
      <c r="D664" t="inlineStr">
        <is>
          <t>DALARNAS LÄN</t>
        </is>
      </c>
      <c r="E664" t="inlineStr">
        <is>
          <t>GAGNEF</t>
        </is>
      </c>
      <c r="F664" t="inlineStr">
        <is>
          <t>Bergvik skog väst AB</t>
        </is>
      </c>
      <c r="G664" t="n">
        <v>7</v>
      </c>
      <c r="H664" t="n">
        <v>0</v>
      </c>
      <c r="I664" t="n">
        <v>0</v>
      </c>
      <c r="J664" t="n">
        <v>0</v>
      </c>
      <c r="K664" t="n">
        <v>0</v>
      </c>
      <c r="L664" t="n">
        <v>0</v>
      </c>
      <c r="M664" t="n">
        <v>0</v>
      </c>
      <c r="N664" t="n">
        <v>0</v>
      </c>
      <c r="O664" t="n">
        <v>0</v>
      </c>
      <c r="P664" t="n">
        <v>0</v>
      </c>
      <c r="Q664" t="n">
        <v>0</v>
      </c>
      <c r="R664" s="2" t="inlineStr"/>
    </row>
    <row r="665" ht="15" customHeight="1">
      <c r="A665" t="inlineStr">
        <is>
          <t>A 57057-2018</t>
        </is>
      </c>
      <c r="B665" s="1" t="n">
        <v>43403</v>
      </c>
      <c r="C665" s="1" t="n">
        <v>45227</v>
      </c>
      <c r="D665" t="inlineStr">
        <is>
          <t>DALARNAS LÄN</t>
        </is>
      </c>
      <c r="E665" t="inlineStr">
        <is>
          <t>LUDVIKA</t>
        </is>
      </c>
      <c r="F665" t="inlineStr">
        <is>
          <t>Bergvik skog väst AB</t>
        </is>
      </c>
      <c r="G665" t="n">
        <v>7.6</v>
      </c>
      <c r="H665" t="n">
        <v>0</v>
      </c>
      <c r="I665" t="n">
        <v>0</v>
      </c>
      <c r="J665" t="n">
        <v>0</v>
      </c>
      <c r="K665" t="n">
        <v>0</v>
      </c>
      <c r="L665" t="n">
        <v>0</v>
      </c>
      <c r="M665" t="n">
        <v>0</v>
      </c>
      <c r="N665" t="n">
        <v>0</v>
      </c>
      <c r="O665" t="n">
        <v>0</v>
      </c>
      <c r="P665" t="n">
        <v>0</v>
      </c>
      <c r="Q665" t="n">
        <v>0</v>
      </c>
      <c r="R665" s="2" t="inlineStr"/>
    </row>
    <row r="666" ht="15" customHeight="1">
      <c r="A666" t="inlineStr">
        <is>
          <t>A 58278-2018</t>
        </is>
      </c>
      <c r="B666" s="1" t="n">
        <v>43404</v>
      </c>
      <c r="C666" s="1" t="n">
        <v>45227</v>
      </c>
      <c r="D666" t="inlineStr">
        <is>
          <t>DALARNAS LÄN</t>
        </is>
      </c>
      <c r="E666" t="inlineStr">
        <is>
          <t>MALUNG-SÄLEN</t>
        </is>
      </c>
      <c r="G666" t="n">
        <v>1.7</v>
      </c>
      <c r="H666" t="n">
        <v>0</v>
      </c>
      <c r="I666" t="n">
        <v>0</v>
      </c>
      <c r="J666" t="n">
        <v>0</v>
      </c>
      <c r="K666" t="n">
        <v>0</v>
      </c>
      <c r="L666" t="n">
        <v>0</v>
      </c>
      <c r="M666" t="n">
        <v>0</v>
      </c>
      <c r="N666" t="n">
        <v>0</v>
      </c>
      <c r="O666" t="n">
        <v>0</v>
      </c>
      <c r="P666" t="n">
        <v>0</v>
      </c>
      <c r="Q666" t="n">
        <v>0</v>
      </c>
      <c r="R666" s="2" t="inlineStr"/>
    </row>
    <row r="667" ht="15" customHeight="1">
      <c r="A667" t="inlineStr">
        <is>
          <t>A 57394-2018</t>
        </is>
      </c>
      <c r="B667" s="1" t="n">
        <v>43404</v>
      </c>
      <c r="C667" s="1" t="n">
        <v>45227</v>
      </c>
      <c r="D667" t="inlineStr">
        <is>
          <t>DALARNAS LÄN</t>
        </is>
      </c>
      <c r="E667" t="inlineStr">
        <is>
          <t>FALUN</t>
        </is>
      </c>
      <c r="F667" t="inlineStr">
        <is>
          <t>Bergvik skog väst AB</t>
        </is>
      </c>
      <c r="G667" t="n">
        <v>2.8</v>
      </c>
      <c r="H667" t="n">
        <v>0</v>
      </c>
      <c r="I667" t="n">
        <v>0</v>
      </c>
      <c r="J667" t="n">
        <v>0</v>
      </c>
      <c r="K667" t="n">
        <v>0</v>
      </c>
      <c r="L667" t="n">
        <v>0</v>
      </c>
      <c r="M667" t="n">
        <v>0</v>
      </c>
      <c r="N667" t="n">
        <v>0</v>
      </c>
      <c r="O667" t="n">
        <v>0</v>
      </c>
      <c r="P667" t="n">
        <v>0</v>
      </c>
      <c r="Q667" t="n">
        <v>0</v>
      </c>
      <c r="R667" s="2" t="inlineStr"/>
    </row>
    <row r="668" ht="15" customHeight="1">
      <c r="A668" t="inlineStr">
        <is>
          <t>A 57495-2018</t>
        </is>
      </c>
      <c r="B668" s="1" t="n">
        <v>43404</v>
      </c>
      <c r="C668" s="1" t="n">
        <v>45227</v>
      </c>
      <c r="D668" t="inlineStr">
        <is>
          <t>DALARNAS LÄN</t>
        </is>
      </c>
      <c r="E668" t="inlineStr">
        <is>
          <t>LUDVIKA</t>
        </is>
      </c>
      <c r="F668" t="inlineStr">
        <is>
          <t>Bergvik skog väst AB</t>
        </is>
      </c>
      <c r="G668" t="n">
        <v>5.3</v>
      </c>
      <c r="H668" t="n">
        <v>0</v>
      </c>
      <c r="I668" t="n">
        <v>0</v>
      </c>
      <c r="J668" t="n">
        <v>0</v>
      </c>
      <c r="K668" t="n">
        <v>0</v>
      </c>
      <c r="L668" t="n">
        <v>0</v>
      </c>
      <c r="M668" t="n">
        <v>0</v>
      </c>
      <c r="N668" t="n">
        <v>0</v>
      </c>
      <c r="O668" t="n">
        <v>0</v>
      </c>
      <c r="P668" t="n">
        <v>0</v>
      </c>
      <c r="Q668" t="n">
        <v>0</v>
      </c>
      <c r="R668" s="2" t="inlineStr"/>
    </row>
    <row r="669" ht="15" customHeight="1">
      <c r="A669" t="inlineStr">
        <is>
          <t>A 63991-2018</t>
        </is>
      </c>
      <c r="B669" s="1" t="n">
        <v>43404</v>
      </c>
      <c r="C669" s="1" t="n">
        <v>45227</v>
      </c>
      <c r="D669" t="inlineStr">
        <is>
          <t>DALARNAS LÄN</t>
        </is>
      </c>
      <c r="E669" t="inlineStr">
        <is>
          <t>GAGNEF</t>
        </is>
      </c>
      <c r="F669" t="inlineStr">
        <is>
          <t>Bergvik skog väst AB</t>
        </is>
      </c>
      <c r="G669" t="n">
        <v>0.4</v>
      </c>
      <c r="H669" t="n">
        <v>0</v>
      </c>
      <c r="I669" t="n">
        <v>0</v>
      </c>
      <c r="J669" t="n">
        <v>0</v>
      </c>
      <c r="K669" t="n">
        <v>0</v>
      </c>
      <c r="L669" t="n">
        <v>0</v>
      </c>
      <c r="M669" t="n">
        <v>0</v>
      </c>
      <c r="N669" t="n">
        <v>0</v>
      </c>
      <c r="O669" t="n">
        <v>0</v>
      </c>
      <c r="P669" t="n">
        <v>0</v>
      </c>
      <c r="Q669" t="n">
        <v>0</v>
      </c>
      <c r="R669" s="2" t="inlineStr"/>
    </row>
    <row r="670" ht="15" customHeight="1">
      <c r="A670" t="inlineStr">
        <is>
          <t>A 57527-2018</t>
        </is>
      </c>
      <c r="B670" s="1" t="n">
        <v>43404</v>
      </c>
      <c r="C670" s="1" t="n">
        <v>45227</v>
      </c>
      <c r="D670" t="inlineStr">
        <is>
          <t>DALARNAS LÄN</t>
        </is>
      </c>
      <c r="E670" t="inlineStr">
        <is>
          <t>LUDVIKA</t>
        </is>
      </c>
      <c r="G670" t="n">
        <v>2</v>
      </c>
      <c r="H670" t="n">
        <v>0</v>
      </c>
      <c r="I670" t="n">
        <v>0</v>
      </c>
      <c r="J670" t="n">
        <v>0</v>
      </c>
      <c r="K670" t="n">
        <v>0</v>
      </c>
      <c r="L670" t="n">
        <v>0</v>
      </c>
      <c r="M670" t="n">
        <v>0</v>
      </c>
      <c r="N670" t="n">
        <v>0</v>
      </c>
      <c r="O670" t="n">
        <v>0</v>
      </c>
      <c r="P670" t="n">
        <v>0</v>
      </c>
      <c r="Q670" t="n">
        <v>0</v>
      </c>
      <c r="R670" s="2" t="inlineStr"/>
    </row>
    <row r="671" ht="15" customHeight="1">
      <c r="A671" t="inlineStr">
        <is>
          <t>A 59274-2018</t>
        </is>
      </c>
      <c r="B671" s="1" t="n">
        <v>43404</v>
      </c>
      <c r="C671" s="1" t="n">
        <v>45227</v>
      </c>
      <c r="D671" t="inlineStr">
        <is>
          <t>DALARNAS LÄN</t>
        </is>
      </c>
      <c r="E671" t="inlineStr">
        <is>
          <t>LEKSAND</t>
        </is>
      </c>
      <c r="G671" t="n">
        <v>3</v>
      </c>
      <c r="H671" t="n">
        <v>0</v>
      </c>
      <c r="I671" t="n">
        <v>0</v>
      </c>
      <c r="J671" t="n">
        <v>0</v>
      </c>
      <c r="K671" t="n">
        <v>0</v>
      </c>
      <c r="L671" t="n">
        <v>0</v>
      </c>
      <c r="M671" t="n">
        <v>0</v>
      </c>
      <c r="N671" t="n">
        <v>0</v>
      </c>
      <c r="O671" t="n">
        <v>0</v>
      </c>
      <c r="P671" t="n">
        <v>0</v>
      </c>
      <c r="Q671" t="n">
        <v>0</v>
      </c>
      <c r="R671" s="2" t="inlineStr"/>
    </row>
    <row r="672" ht="15" customHeight="1">
      <c r="A672" t="inlineStr">
        <is>
          <t>A 57519-2018</t>
        </is>
      </c>
      <c r="B672" s="1" t="n">
        <v>43404</v>
      </c>
      <c r="C672" s="1" t="n">
        <v>45227</v>
      </c>
      <c r="D672" t="inlineStr">
        <is>
          <t>DALARNAS LÄN</t>
        </is>
      </c>
      <c r="E672" t="inlineStr">
        <is>
          <t>LUDVIKA</t>
        </is>
      </c>
      <c r="G672" t="n">
        <v>3.8</v>
      </c>
      <c r="H672" t="n">
        <v>0</v>
      </c>
      <c r="I672" t="n">
        <v>0</v>
      </c>
      <c r="J672" t="n">
        <v>0</v>
      </c>
      <c r="K672" t="n">
        <v>0</v>
      </c>
      <c r="L672" t="n">
        <v>0</v>
      </c>
      <c r="M672" t="n">
        <v>0</v>
      </c>
      <c r="N672" t="n">
        <v>0</v>
      </c>
      <c r="O672" t="n">
        <v>0</v>
      </c>
      <c r="P672" t="n">
        <v>0</v>
      </c>
      <c r="Q672" t="n">
        <v>0</v>
      </c>
      <c r="R672" s="2" t="inlineStr"/>
    </row>
    <row r="673" ht="15" customHeight="1">
      <c r="A673" t="inlineStr">
        <is>
          <t>A 60506-2018</t>
        </is>
      </c>
      <c r="B673" s="1" t="n">
        <v>43405</v>
      </c>
      <c r="C673" s="1" t="n">
        <v>45227</v>
      </c>
      <c r="D673" t="inlineStr">
        <is>
          <t>DALARNAS LÄN</t>
        </is>
      </c>
      <c r="E673" t="inlineStr">
        <is>
          <t>RÄTTVIK</t>
        </is>
      </c>
      <c r="G673" t="n">
        <v>1.3</v>
      </c>
      <c r="H673" t="n">
        <v>0</v>
      </c>
      <c r="I673" t="n">
        <v>0</v>
      </c>
      <c r="J673" t="n">
        <v>0</v>
      </c>
      <c r="K673" t="n">
        <v>0</v>
      </c>
      <c r="L673" t="n">
        <v>0</v>
      </c>
      <c r="M673" t="n">
        <v>0</v>
      </c>
      <c r="N673" t="n">
        <v>0</v>
      </c>
      <c r="O673" t="n">
        <v>0</v>
      </c>
      <c r="P673" t="n">
        <v>0</v>
      </c>
      <c r="Q673" t="n">
        <v>0</v>
      </c>
      <c r="R673" s="2" t="inlineStr"/>
    </row>
    <row r="674" ht="15" customHeight="1">
      <c r="A674" t="inlineStr">
        <is>
          <t>A 57695-2018</t>
        </is>
      </c>
      <c r="B674" s="1" t="n">
        <v>43405</v>
      </c>
      <c r="C674" s="1" t="n">
        <v>45227</v>
      </c>
      <c r="D674" t="inlineStr">
        <is>
          <t>DALARNAS LÄN</t>
        </is>
      </c>
      <c r="E674" t="inlineStr">
        <is>
          <t>GAGNEF</t>
        </is>
      </c>
      <c r="G674" t="n">
        <v>3.2</v>
      </c>
      <c r="H674" t="n">
        <v>0</v>
      </c>
      <c r="I674" t="n">
        <v>0</v>
      </c>
      <c r="J674" t="n">
        <v>0</v>
      </c>
      <c r="K674" t="n">
        <v>0</v>
      </c>
      <c r="L674" t="n">
        <v>0</v>
      </c>
      <c r="M674" t="n">
        <v>0</v>
      </c>
      <c r="N674" t="n">
        <v>0</v>
      </c>
      <c r="O674" t="n">
        <v>0</v>
      </c>
      <c r="P674" t="n">
        <v>0</v>
      </c>
      <c r="Q674" t="n">
        <v>0</v>
      </c>
      <c r="R674" s="2" t="inlineStr"/>
    </row>
    <row r="675" ht="15" customHeight="1">
      <c r="A675" t="inlineStr">
        <is>
          <t>A 59546-2018</t>
        </is>
      </c>
      <c r="B675" s="1" t="n">
        <v>43405</v>
      </c>
      <c r="C675" s="1" t="n">
        <v>45227</v>
      </c>
      <c r="D675" t="inlineStr">
        <is>
          <t>DALARNAS LÄN</t>
        </is>
      </c>
      <c r="E675" t="inlineStr">
        <is>
          <t>RÄTTVIK</t>
        </is>
      </c>
      <c r="G675" t="n">
        <v>1.8</v>
      </c>
      <c r="H675" t="n">
        <v>0</v>
      </c>
      <c r="I675" t="n">
        <v>0</v>
      </c>
      <c r="J675" t="n">
        <v>0</v>
      </c>
      <c r="K675" t="n">
        <v>0</v>
      </c>
      <c r="L675" t="n">
        <v>0</v>
      </c>
      <c r="M675" t="n">
        <v>0</v>
      </c>
      <c r="N675" t="n">
        <v>0</v>
      </c>
      <c r="O675" t="n">
        <v>0</v>
      </c>
      <c r="P675" t="n">
        <v>0</v>
      </c>
      <c r="Q675" t="n">
        <v>0</v>
      </c>
      <c r="R675" s="2" t="inlineStr"/>
    </row>
    <row r="676" ht="15" customHeight="1">
      <c r="A676" t="inlineStr">
        <is>
          <t>A 58031-2018</t>
        </is>
      </c>
      <c r="B676" s="1" t="n">
        <v>43406</v>
      </c>
      <c r="C676" s="1" t="n">
        <v>45227</v>
      </c>
      <c r="D676" t="inlineStr">
        <is>
          <t>DALARNAS LÄN</t>
        </is>
      </c>
      <c r="E676" t="inlineStr">
        <is>
          <t>GAGNEF</t>
        </is>
      </c>
      <c r="G676" t="n">
        <v>1.9</v>
      </c>
      <c r="H676" t="n">
        <v>0</v>
      </c>
      <c r="I676" t="n">
        <v>0</v>
      </c>
      <c r="J676" t="n">
        <v>0</v>
      </c>
      <c r="K676" t="n">
        <v>0</v>
      </c>
      <c r="L676" t="n">
        <v>0</v>
      </c>
      <c r="M676" t="n">
        <v>0</v>
      </c>
      <c r="N676" t="n">
        <v>0</v>
      </c>
      <c r="O676" t="n">
        <v>0</v>
      </c>
      <c r="P676" t="n">
        <v>0</v>
      </c>
      <c r="Q676" t="n">
        <v>0</v>
      </c>
      <c r="R676" s="2" t="inlineStr"/>
    </row>
    <row r="677" ht="15" customHeight="1">
      <c r="A677" t="inlineStr">
        <is>
          <t>A 58202-2018</t>
        </is>
      </c>
      <c r="B677" s="1" t="n">
        <v>43408</v>
      </c>
      <c r="C677" s="1" t="n">
        <v>45227</v>
      </c>
      <c r="D677" t="inlineStr">
        <is>
          <t>DALARNAS LÄN</t>
        </is>
      </c>
      <c r="E677" t="inlineStr">
        <is>
          <t>LEKSAND</t>
        </is>
      </c>
      <c r="G677" t="n">
        <v>0.8</v>
      </c>
      <c r="H677" t="n">
        <v>0</v>
      </c>
      <c r="I677" t="n">
        <v>0</v>
      </c>
      <c r="J677" t="n">
        <v>0</v>
      </c>
      <c r="K677" t="n">
        <v>0</v>
      </c>
      <c r="L677" t="n">
        <v>0</v>
      </c>
      <c r="M677" t="n">
        <v>0</v>
      </c>
      <c r="N677" t="n">
        <v>0</v>
      </c>
      <c r="O677" t="n">
        <v>0</v>
      </c>
      <c r="P677" t="n">
        <v>0</v>
      </c>
      <c r="Q677" t="n">
        <v>0</v>
      </c>
      <c r="R677" s="2" t="inlineStr"/>
    </row>
    <row r="678" ht="15" customHeight="1">
      <c r="A678" t="inlineStr">
        <is>
          <t>A 60703-2018</t>
        </is>
      </c>
      <c r="B678" s="1" t="n">
        <v>43409</v>
      </c>
      <c r="C678" s="1" t="n">
        <v>45227</v>
      </c>
      <c r="D678" t="inlineStr">
        <is>
          <t>DALARNAS LÄN</t>
        </is>
      </c>
      <c r="E678" t="inlineStr">
        <is>
          <t>MALUNG-SÄLEN</t>
        </is>
      </c>
      <c r="F678" t="inlineStr">
        <is>
          <t>Allmännings- och besparingsskogar</t>
        </is>
      </c>
      <c r="G678" t="n">
        <v>2.2</v>
      </c>
      <c r="H678" t="n">
        <v>0</v>
      </c>
      <c r="I678" t="n">
        <v>0</v>
      </c>
      <c r="J678" t="n">
        <v>0</v>
      </c>
      <c r="K678" t="n">
        <v>0</v>
      </c>
      <c r="L678" t="n">
        <v>0</v>
      </c>
      <c r="M678" t="n">
        <v>0</v>
      </c>
      <c r="N678" t="n">
        <v>0</v>
      </c>
      <c r="O678" t="n">
        <v>0</v>
      </c>
      <c r="P678" t="n">
        <v>0</v>
      </c>
      <c r="Q678" t="n">
        <v>0</v>
      </c>
      <c r="R678" s="2" t="inlineStr"/>
    </row>
    <row r="679" ht="15" customHeight="1">
      <c r="A679" t="inlineStr">
        <is>
          <t>A 60698-2018</t>
        </is>
      </c>
      <c r="B679" s="1" t="n">
        <v>43409</v>
      </c>
      <c r="C679" s="1" t="n">
        <v>45227</v>
      </c>
      <c r="D679" t="inlineStr">
        <is>
          <t>DALARNAS LÄN</t>
        </is>
      </c>
      <c r="E679" t="inlineStr">
        <is>
          <t>MALUNG-SÄLEN</t>
        </is>
      </c>
      <c r="F679" t="inlineStr">
        <is>
          <t>Allmännings- och besparingsskogar</t>
        </is>
      </c>
      <c r="G679" t="n">
        <v>3.3</v>
      </c>
      <c r="H679" t="n">
        <v>0</v>
      </c>
      <c r="I679" t="n">
        <v>0</v>
      </c>
      <c r="J679" t="n">
        <v>0</v>
      </c>
      <c r="K679" t="n">
        <v>0</v>
      </c>
      <c r="L679" t="n">
        <v>0</v>
      </c>
      <c r="M679" t="n">
        <v>0</v>
      </c>
      <c r="N679" t="n">
        <v>0</v>
      </c>
      <c r="O679" t="n">
        <v>0</v>
      </c>
      <c r="P679" t="n">
        <v>0</v>
      </c>
      <c r="Q679" t="n">
        <v>0</v>
      </c>
      <c r="R679" s="2" t="inlineStr"/>
    </row>
    <row r="680" ht="15" customHeight="1">
      <c r="A680" t="inlineStr">
        <is>
          <t>A 60701-2018</t>
        </is>
      </c>
      <c r="B680" s="1" t="n">
        <v>43409</v>
      </c>
      <c r="C680" s="1" t="n">
        <v>45227</v>
      </c>
      <c r="D680" t="inlineStr">
        <is>
          <t>DALARNAS LÄN</t>
        </is>
      </c>
      <c r="E680" t="inlineStr">
        <is>
          <t>MALUNG-SÄLEN</t>
        </is>
      </c>
      <c r="F680" t="inlineStr">
        <is>
          <t>Allmännings- och besparingsskogar</t>
        </is>
      </c>
      <c r="G680" t="n">
        <v>1.1</v>
      </c>
      <c r="H680" t="n">
        <v>0</v>
      </c>
      <c r="I680" t="n">
        <v>0</v>
      </c>
      <c r="J680" t="n">
        <v>0</v>
      </c>
      <c r="K680" t="n">
        <v>0</v>
      </c>
      <c r="L680" t="n">
        <v>0</v>
      </c>
      <c r="M680" t="n">
        <v>0</v>
      </c>
      <c r="N680" t="n">
        <v>0</v>
      </c>
      <c r="O680" t="n">
        <v>0</v>
      </c>
      <c r="P680" t="n">
        <v>0</v>
      </c>
      <c r="Q680" t="n">
        <v>0</v>
      </c>
      <c r="R680" s="2" t="inlineStr"/>
    </row>
    <row r="681" ht="15" customHeight="1">
      <c r="A681" t="inlineStr">
        <is>
          <t>A 58378-2018</t>
        </is>
      </c>
      <c r="B681" s="1" t="n">
        <v>43409</v>
      </c>
      <c r="C681" s="1" t="n">
        <v>45227</v>
      </c>
      <c r="D681" t="inlineStr">
        <is>
          <t>DALARNAS LÄN</t>
        </is>
      </c>
      <c r="E681" t="inlineStr">
        <is>
          <t>MALUNG-SÄLEN</t>
        </is>
      </c>
      <c r="G681" t="n">
        <v>3</v>
      </c>
      <c r="H681" t="n">
        <v>0</v>
      </c>
      <c r="I681" t="n">
        <v>0</v>
      </c>
      <c r="J681" t="n">
        <v>0</v>
      </c>
      <c r="K681" t="n">
        <v>0</v>
      </c>
      <c r="L681" t="n">
        <v>0</v>
      </c>
      <c r="M681" t="n">
        <v>0</v>
      </c>
      <c r="N681" t="n">
        <v>0</v>
      </c>
      <c r="O681" t="n">
        <v>0</v>
      </c>
      <c r="P681" t="n">
        <v>0</v>
      </c>
      <c r="Q681" t="n">
        <v>0</v>
      </c>
      <c r="R681" s="2" t="inlineStr"/>
    </row>
    <row r="682" ht="15" customHeight="1">
      <c r="A682" t="inlineStr">
        <is>
          <t>A 58783-2018</t>
        </is>
      </c>
      <c r="B682" s="1" t="n">
        <v>43410</v>
      </c>
      <c r="C682" s="1" t="n">
        <v>45227</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58811-2018</t>
        </is>
      </c>
      <c r="B683" s="1" t="n">
        <v>43410</v>
      </c>
      <c r="C683" s="1" t="n">
        <v>45227</v>
      </c>
      <c r="D683" t="inlineStr">
        <is>
          <t>DALARNAS LÄN</t>
        </is>
      </c>
      <c r="E683" t="inlineStr">
        <is>
          <t>FALUN</t>
        </is>
      </c>
      <c r="G683" t="n">
        <v>2.2</v>
      </c>
      <c r="H683" t="n">
        <v>0</v>
      </c>
      <c r="I683" t="n">
        <v>0</v>
      </c>
      <c r="J683" t="n">
        <v>0</v>
      </c>
      <c r="K683" t="n">
        <v>0</v>
      </c>
      <c r="L683" t="n">
        <v>0</v>
      </c>
      <c r="M683" t="n">
        <v>0</v>
      </c>
      <c r="N683" t="n">
        <v>0</v>
      </c>
      <c r="O683" t="n">
        <v>0</v>
      </c>
      <c r="P683" t="n">
        <v>0</v>
      </c>
      <c r="Q683" t="n">
        <v>0</v>
      </c>
      <c r="R683" s="2" t="inlineStr"/>
      <c r="U683">
        <f>HYPERLINK("https://klasma.github.io/Logging_2080/knärot/A 58811-2018 karta knärot.png", "A 58811-2018")</f>
        <v/>
      </c>
      <c r="V683">
        <f>HYPERLINK("https://klasma.github.io/Logging_2080/klagomål/A 58811-2018 FSC-klagomål.docx", "A 58811-2018")</f>
        <v/>
      </c>
      <c r="W683">
        <f>HYPERLINK("https://klasma.github.io/Logging_2080/klagomålsmail/A 58811-2018 FSC-klagomål mail.docx", "A 58811-2018")</f>
        <v/>
      </c>
      <c r="X683">
        <f>HYPERLINK("https://klasma.github.io/Logging_2080/tillsyn/A 58811-2018 tillsynsbegäran.docx", "A 58811-2018")</f>
        <v/>
      </c>
      <c r="Y683">
        <f>HYPERLINK("https://klasma.github.io/Logging_2080/tillsynsmail/A 58811-2018 tillsynsbegäran mail.docx", "A 58811-2018")</f>
        <v/>
      </c>
    </row>
    <row r="684" ht="15" customHeight="1">
      <c r="A684" t="inlineStr">
        <is>
          <t>A 61719-2018</t>
        </is>
      </c>
      <c r="B684" s="1" t="n">
        <v>43410</v>
      </c>
      <c r="C684" s="1" t="n">
        <v>45227</v>
      </c>
      <c r="D684" t="inlineStr">
        <is>
          <t>DALARNAS LÄN</t>
        </is>
      </c>
      <c r="E684" t="inlineStr">
        <is>
          <t>GAGNEF</t>
        </is>
      </c>
      <c r="G684" t="n">
        <v>2.7</v>
      </c>
      <c r="H684" t="n">
        <v>0</v>
      </c>
      <c r="I684" t="n">
        <v>0</v>
      </c>
      <c r="J684" t="n">
        <v>0</v>
      </c>
      <c r="K684" t="n">
        <v>0</v>
      </c>
      <c r="L684" t="n">
        <v>0</v>
      </c>
      <c r="M684" t="n">
        <v>0</v>
      </c>
      <c r="N684" t="n">
        <v>0</v>
      </c>
      <c r="O684" t="n">
        <v>0</v>
      </c>
      <c r="P684" t="n">
        <v>0</v>
      </c>
      <c r="Q684" t="n">
        <v>0</v>
      </c>
      <c r="R684" s="2" t="inlineStr"/>
    </row>
    <row r="685" ht="15" customHeight="1">
      <c r="A685" t="inlineStr">
        <is>
          <t>A 58737-2018</t>
        </is>
      </c>
      <c r="B685" s="1" t="n">
        <v>43410</v>
      </c>
      <c r="C685" s="1" t="n">
        <v>45227</v>
      </c>
      <c r="D685" t="inlineStr">
        <is>
          <t>DALARNAS LÄN</t>
        </is>
      </c>
      <c r="E685" t="inlineStr">
        <is>
          <t>ÄLVDALEN</t>
        </is>
      </c>
      <c r="G685" t="n">
        <v>5.6</v>
      </c>
      <c r="H685" t="n">
        <v>0</v>
      </c>
      <c r="I685" t="n">
        <v>0</v>
      </c>
      <c r="J685" t="n">
        <v>0</v>
      </c>
      <c r="K685" t="n">
        <v>0</v>
      </c>
      <c r="L685" t="n">
        <v>0</v>
      </c>
      <c r="M685" t="n">
        <v>0</v>
      </c>
      <c r="N685" t="n">
        <v>0</v>
      </c>
      <c r="O685" t="n">
        <v>0</v>
      </c>
      <c r="P685" t="n">
        <v>0</v>
      </c>
      <c r="Q685" t="n">
        <v>0</v>
      </c>
      <c r="R685" s="2" t="inlineStr"/>
    </row>
    <row r="686" ht="15" customHeight="1">
      <c r="A686" t="inlineStr">
        <is>
          <t>A 58782-2018</t>
        </is>
      </c>
      <c r="B686" s="1" t="n">
        <v>43410</v>
      </c>
      <c r="C686" s="1" t="n">
        <v>45227</v>
      </c>
      <c r="D686" t="inlineStr">
        <is>
          <t>DALARNAS LÄN</t>
        </is>
      </c>
      <c r="E686" t="inlineStr">
        <is>
          <t>RÄTTVIK</t>
        </is>
      </c>
      <c r="G686" t="n">
        <v>5.3</v>
      </c>
      <c r="H686" t="n">
        <v>0</v>
      </c>
      <c r="I686" t="n">
        <v>0</v>
      </c>
      <c r="J686" t="n">
        <v>0</v>
      </c>
      <c r="K686" t="n">
        <v>0</v>
      </c>
      <c r="L686" t="n">
        <v>0</v>
      </c>
      <c r="M686" t="n">
        <v>0</v>
      </c>
      <c r="N686" t="n">
        <v>0</v>
      </c>
      <c r="O686" t="n">
        <v>0</v>
      </c>
      <c r="P686" t="n">
        <v>0</v>
      </c>
      <c r="Q686" t="n">
        <v>0</v>
      </c>
      <c r="R686" s="2" t="inlineStr"/>
    </row>
    <row r="687" ht="15" customHeight="1">
      <c r="A687" t="inlineStr">
        <is>
          <t>A 58829-2018</t>
        </is>
      </c>
      <c r="B687" s="1" t="n">
        <v>43410</v>
      </c>
      <c r="C687" s="1" t="n">
        <v>45227</v>
      </c>
      <c r="D687" t="inlineStr">
        <is>
          <t>DALARNAS LÄN</t>
        </is>
      </c>
      <c r="E687" t="inlineStr">
        <is>
          <t>LEKSAND</t>
        </is>
      </c>
      <c r="G687" t="n">
        <v>2</v>
      </c>
      <c r="H687" t="n">
        <v>0</v>
      </c>
      <c r="I687" t="n">
        <v>0</v>
      </c>
      <c r="J687" t="n">
        <v>0</v>
      </c>
      <c r="K687" t="n">
        <v>0</v>
      </c>
      <c r="L687" t="n">
        <v>0</v>
      </c>
      <c r="M687" t="n">
        <v>0</v>
      </c>
      <c r="N687" t="n">
        <v>0</v>
      </c>
      <c r="O687" t="n">
        <v>0</v>
      </c>
      <c r="P687" t="n">
        <v>0</v>
      </c>
      <c r="Q687" t="n">
        <v>0</v>
      </c>
      <c r="R687" s="2" t="inlineStr"/>
    </row>
    <row r="688" ht="15" customHeight="1">
      <c r="A688" t="inlineStr">
        <is>
          <t>A 59316-2018</t>
        </is>
      </c>
      <c r="B688" s="1" t="n">
        <v>43411</v>
      </c>
      <c r="C688" s="1" t="n">
        <v>45227</v>
      </c>
      <c r="D688" t="inlineStr">
        <is>
          <t>DALARNAS LÄN</t>
        </is>
      </c>
      <c r="E688" t="inlineStr">
        <is>
          <t>FALUN</t>
        </is>
      </c>
      <c r="G688" t="n">
        <v>19.2</v>
      </c>
      <c r="H688" t="n">
        <v>0</v>
      </c>
      <c r="I688" t="n">
        <v>0</v>
      </c>
      <c r="J688" t="n">
        <v>0</v>
      </c>
      <c r="K688" t="n">
        <v>0</v>
      </c>
      <c r="L688" t="n">
        <v>0</v>
      </c>
      <c r="M688" t="n">
        <v>0</v>
      </c>
      <c r="N688" t="n">
        <v>0</v>
      </c>
      <c r="O688" t="n">
        <v>0</v>
      </c>
      <c r="P688" t="n">
        <v>0</v>
      </c>
      <c r="Q688" t="n">
        <v>0</v>
      </c>
      <c r="R688" s="2" t="inlineStr"/>
    </row>
    <row r="689" ht="15" customHeight="1">
      <c r="A689" t="inlineStr">
        <is>
          <t>A 59312-2018</t>
        </is>
      </c>
      <c r="B689" s="1" t="n">
        <v>43411</v>
      </c>
      <c r="C689" s="1" t="n">
        <v>45227</v>
      </c>
      <c r="D689" t="inlineStr">
        <is>
          <t>DALARNAS LÄN</t>
        </is>
      </c>
      <c r="E689" t="inlineStr">
        <is>
          <t>FALUN</t>
        </is>
      </c>
      <c r="G689" t="n">
        <v>2.1</v>
      </c>
      <c r="H689" t="n">
        <v>0</v>
      </c>
      <c r="I689" t="n">
        <v>0</v>
      </c>
      <c r="J689" t="n">
        <v>0</v>
      </c>
      <c r="K689" t="n">
        <v>0</v>
      </c>
      <c r="L689" t="n">
        <v>0</v>
      </c>
      <c r="M689" t="n">
        <v>0</v>
      </c>
      <c r="N689" t="n">
        <v>0</v>
      </c>
      <c r="O689" t="n">
        <v>0</v>
      </c>
      <c r="P689" t="n">
        <v>0</v>
      </c>
      <c r="Q689" t="n">
        <v>0</v>
      </c>
      <c r="R689" s="2" t="inlineStr"/>
    </row>
    <row r="690" ht="15" customHeight="1">
      <c r="A690" t="inlineStr">
        <is>
          <t>A 59781-2018</t>
        </is>
      </c>
      <c r="B690" s="1" t="n">
        <v>43411</v>
      </c>
      <c r="C690" s="1" t="n">
        <v>45227</v>
      </c>
      <c r="D690" t="inlineStr">
        <is>
          <t>DALARNAS LÄN</t>
        </is>
      </c>
      <c r="E690" t="inlineStr">
        <is>
          <t>LUDVIKA</t>
        </is>
      </c>
      <c r="G690" t="n">
        <v>0.9</v>
      </c>
      <c r="H690" t="n">
        <v>0</v>
      </c>
      <c r="I690" t="n">
        <v>0</v>
      </c>
      <c r="J690" t="n">
        <v>0</v>
      </c>
      <c r="K690" t="n">
        <v>0</v>
      </c>
      <c r="L690" t="n">
        <v>0</v>
      </c>
      <c r="M690" t="n">
        <v>0</v>
      </c>
      <c r="N690" t="n">
        <v>0</v>
      </c>
      <c r="O690" t="n">
        <v>0</v>
      </c>
      <c r="P690" t="n">
        <v>0</v>
      </c>
      <c r="Q690" t="n">
        <v>0</v>
      </c>
      <c r="R690" s="2" t="inlineStr"/>
    </row>
    <row r="691" ht="15" customHeight="1">
      <c r="A691" t="inlineStr">
        <is>
          <t>A 59786-2018</t>
        </is>
      </c>
      <c r="B691" s="1" t="n">
        <v>43411</v>
      </c>
      <c r="C691" s="1" t="n">
        <v>45227</v>
      </c>
      <c r="D691" t="inlineStr">
        <is>
          <t>DALARNAS LÄN</t>
        </is>
      </c>
      <c r="E691" t="inlineStr">
        <is>
          <t>LUDVIKA</t>
        </is>
      </c>
      <c r="G691" t="n">
        <v>2.1</v>
      </c>
      <c r="H691" t="n">
        <v>0</v>
      </c>
      <c r="I691" t="n">
        <v>0</v>
      </c>
      <c r="J691" t="n">
        <v>0</v>
      </c>
      <c r="K691" t="n">
        <v>0</v>
      </c>
      <c r="L691" t="n">
        <v>0</v>
      </c>
      <c r="M691" t="n">
        <v>0</v>
      </c>
      <c r="N691" t="n">
        <v>0</v>
      </c>
      <c r="O691" t="n">
        <v>0</v>
      </c>
      <c r="P691" t="n">
        <v>0</v>
      </c>
      <c r="Q691" t="n">
        <v>0</v>
      </c>
      <c r="R691" s="2" t="inlineStr"/>
    </row>
    <row r="692" ht="15" customHeight="1">
      <c r="A692" t="inlineStr">
        <is>
          <t>A 60909-2018</t>
        </is>
      </c>
      <c r="B692" s="1" t="n">
        <v>43411</v>
      </c>
      <c r="C692" s="1" t="n">
        <v>45227</v>
      </c>
      <c r="D692" t="inlineStr">
        <is>
          <t>DALARNAS LÄN</t>
        </is>
      </c>
      <c r="E692" t="inlineStr">
        <is>
          <t>RÄTTVIK</t>
        </is>
      </c>
      <c r="G692" t="n">
        <v>2.2</v>
      </c>
      <c r="H692" t="n">
        <v>0</v>
      </c>
      <c r="I692" t="n">
        <v>0</v>
      </c>
      <c r="J692" t="n">
        <v>0</v>
      </c>
      <c r="K692" t="n">
        <v>0</v>
      </c>
      <c r="L692" t="n">
        <v>0</v>
      </c>
      <c r="M692" t="n">
        <v>0</v>
      </c>
      <c r="N692" t="n">
        <v>0</v>
      </c>
      <c r="O692" t="n">
        <v>0</v>
      </c>
      <c r="P692" t="n">
        <v>0</v>
      </c>
      <c r="Q692" t="n">
        <v>0</v>
      </c>
      <c r="R692" s="2" t="inlineStr"/>
    </row>
    <row r="693" ht="15" customHeight="1">
      <c r="A693" t="inlineStr">
        <is>
          <t>A 60071-2018</t>
        </is>
      </c>
      <c r="B693" s="1" t="n">
        <v>43412</v>
      </c>
      <c r="C693" s="1" t="n">
        <v>45227</v>
      </c>
      <c r="D693" t="inlineStr">
        <is>
          <t>DALARNAS LÄN</t>
        </is>
      </c>
      <c r="E693" t="inlineStr">
        <is>
          <t>ÄLVDALEN</t>
        </is>
      </c>
      <c r="G693" t="n">
        <v>1.1</v>
      </c>
      <c r="H693" t="n">
        <v>0</v>
      </c>
      <c r="I693" t="n">
        <v>0</v>
      </c>
      <c r="J693" t="n">
        <v>0</v>
      </c>
      <c r="K693" t="n">
        <v>0</v>
      </c>
      <c r="L693" t="n">
        <v>0</v>
      </c>
      <c r="M693" t="n">
        <v>0</v>
      </c>
      <c r="N693" t="n">
        <v>0</v>
      </c>
      <c r="O693" t="n">
        <v>0</v>
      </c>
      <c r="P693" t="n">
        <v>0</v>
      </c>
      <c r="Q693" t="n">
        <v>0</v>
      </c>
      <c r="R693" s="2" t="inlineStr"/>
    </row>
    <row r="694" ht="15" customHeight="1">
      <c r="A694" t="inlineStr">
        <is>
          <t>A 61244-2018</t>
        </is>
      </c>
      <c r="B694" s="1" t="n">
        <v>43412</v>
      </c>
      <c r="C694" s="1" t="n">
        <v>45227</v>
      </c>
      <c r="D694" t="inlineStr">
        <is>
          <t>DALARNAS LÄN</t>
        </is>
      </c>
      <c r="E694" t="inlineStr">
        <is>
          <t>RÄTTVIK</t>
        </is>
      </c>
      <c r="G694" t="n">
        <v>0.8</v>
      </c>
      <c r="H694" t="n">
        <v>0</v>
      </c>
      <c r="I694" t="n">
        <v>0</v>
      </c>
      <c r="J694" t="n">
        <v>0</v>
      </c>
      <c r="K694" t="n">
        <v>0</v>
      </c>
      <c r="L694" t="n">
        <v>0</v>
      </c>
      <c r="M694" t="n">
        <v>0</v>
      </c>
      <c r="N694" t="n">
        <v>0</v>
      </c>
      <c r="O694" t="n">
        <v>0</v>
      </c>
      <c r="P694" t="n">
        <v>0</v>
      </c>
      <c r="Q694" t="n">
        <v>0</v>
      </c>
      <c r="R694" s="2" t="inlineStr"/>
    </row>
    <row r="695" ht="15" customHeight="1">
      <c r="A695" t="inlineStr">
        <is>
          <t>A 60044-2018</t>
        </is>
      </c>
      <c r="B695" s="1" t="n">
        <v>43412</v>
      </c>
      <c r="C695" s="1" t="n">
        <v>45227</v>
      </c>
      <c r="D695" t="inlineStr">
        <is>
          <t>DALARNAS LÄN</t>
        </is>
      </c>
      <c r="E695" t="inlineStr">
        <is>
          <t>ÄLVDALEN</t>
        </is>
      </c>
      <c r="G695" t="n">
        <v>1.6</v>
      </c>
      <c r="H695" t="n">
        <v>0</v>
      </c>
      <c r="I695" t="n">
        <v>0</v>
      </c>
      <c r="J695" t="n">
        <v>0</v>
      </c>
      <c r="K695" t="n">
        <v>0</v>
      </c>
      <c r="L695" t="n">
        <v>0</v>
      </c>
      <c r="M695" t="n">
        <v>0</v>
      </c>
      <c r="N695" t="n">
        <v>0</v>
      </c>
      <c r="O695" t="n">
        <v>0</v>
      </c>
      <c r="P695" t="n">
        <v>0</v>
      </c>
      <c r="Q695" t="n">
        <v>0</v>
      </c>
      <c r="R695" s="2" t="inlineStr"/>
    </row>
    <row r="696" ht="15" customHeight="1">
      <c r="A696" t="inlineStr">
        <is>
          <t>A 60048-2018</t>
        </is>
      </c>
      <c r="B696" s="1" t="n">
        <v>43412</v>
      </c>
      <c r="C696" s="1" t="n">
        <v>45227</v>
      </c>
      <c r="D696" t="inlineStr">
        <is>
          <t>DALARNAS LÄN</t>
        </is>
      </c>
      <c r="E696" t="inlineStr">
        <is>
          <t>ÄLVDALEN</t>
        </is>
      </c>
      <c r="G696" t="n">
        <v>0.7</v>
      </c>
      <c r="H696" t="n">
        <v>0</v>
      </c>
      <c r="I696" t="n">
        <v>0</v>
      </c>
      <c r="J696" t="n">
        <v>0</v>
      </c>
      <c r="K696" t="n">
        <v>0</v>
      </c>
      <c r="L696" t="n">
        <v>0</v>
      </c>
      <c r="M696" t="n">
        <v>0</v>
      </c>
      <c r="N696" t="n">
        <v>0</v>
      </c>
      <c r="O696" t="n">
        <v>0</v>
      </c>
      <c r="P696" t="n">
        <v>0</v>
      </c>
      <c r="Q696" t="n">
        <v>0</v>
      </c>
      <c r="R696" s="2" t="inlineStr"/>
    </row>
    <row r="697" ht="15" customHeight="1">
      <c r="A697" t="inlineStr">
        <is>
          <t>A 60038-2018</t>
        </is>
      </c>
      <c r="B697" s="1" t="n">
        <v>43412</v>
      </c>
      <c r="C697" s="1" t="n">
        <v>45227</v>
      </c>
      <c r="D697" t="inlineStr">
        <is>
          <t>DALARNAS LÄN</t>
        </is>
      </c>
      <c r="E697" t="inlineStr">
        <is>
          <t>ÄLVDALEN</t>
        </is>
      </c>
      <c r="G697" t="n">
        <v>0.6</v>
      </c>
      <c r="H697" t="n">
        <v>0</v>
      </c>
      <c r="I697" t="n">
        <v>0</v>
      </c>
      <c r="J697" t="n">
        <v>0</v>
      </c>
      <c r="K697" t="n">
        <v>0</v>
      </c>
      <c r="L697" t="n">
        <v>0</v>
      </c>
      <c r="M697" t="n">
        <v>0</v>
      </c>
      <c r="N697" t="n">
        <v>0</v>
      </c>
      <c r="O697" t="n">
        <v>0</v>
      </c>
      <c r="P697" t="n">
        <v>0</v>
      </c>
      <c r="Q697" t="n">
        <v>0</v>
      </c>
      <c r="R697" s="2" t="inlineStr"/>
    </row>
    <row r="698" ht="15" customHeight="1">
      <c r="A698" t="inlineStr">
        <is>
          <t>A 60047-2018</t>
        </is>
      </c>
      <c r="B698" s="1" t="n">
        <v>43412</v>
      </c>
      <c r="C698" s="1" t="n">
        <v>45227</v>
      </c>
      <c r="D698" t="inlineStr">
        <is>
          <t>DALARNAS LÄN</t>
        </is>
      </c>
      <c r="E698" t="inlineStr">
        <is>
          <t>MALUNG-SÄLEN</t>
        </is>
      </c>
      <c r="G698" t="n">
        <v>6.3</v>
      </c>
      <c r="H698" t="n">
        <v>0</v>
      </c>
      <c r="I698" t="n">
        <v>0</v>
      </c>
      <c r="J698" t="n">
        <v>0</v>
      </c>
      <c r="K698" t="n">
        <v>0</v>
      </c>
      <c r="L698" t="n">
        <v>0</v>
      </c>
      <c r="M698" t="n">
        <v>0</v>
      </c>
      <c r="N698" t="n">
        <v>0</v>
      </c>
      <c r="O698" t="n">
        <v>0</v>
      </c>
      <c r="P698" t="n">
        <v>0</v>
      </c>
      <c r="Q698" t="n">
        <v>0</v>
      </c>
      <c r="R698" s="2" t="inlineStr"/>
    </row>
    <row r="699" ht="15" customHeight="1">
      <c r="A699" t="inlineStr">
        <is>
          <t>A 60285-2018</t>
        </is>
      </c>
      <c r="B699" s="1" t="n">
        <v>43413</v>
      </c>
      <c r="C699" s="1" t="n">
        <v>45227</v>
      </c>
      <c r="D699" t="inlineStr">
        <is>
          <t>DALARNAS LÄN</t>
        </is>
      </c>
      <c r="E699" t="inlineStr">
        <is>
          <t>LUDVIKA</t>
        </is>
      </c>
      <c r="F699" t="inlineStr">
        <is>
          <t>Kommuner</t>
        </is>
      </c>
      <c r="G699" t="n">
        <v>3.4</v>
      </c>
      <c r="H699" t="n">
        <v>0</v>
      </c>
      <c r="I699" t="n">
        <v>0</v>
      </c>
      <c r="J699" t="n">
        <v>0</v>
      </c>
      <c r="K699" t="n">
        <v>0</v>
      </c>
      <c r="L699" t="n">
        <v>0</v>
      </c>
      <c r="M699" t="n">
        <v>0</v>
      </c>
      <c r="N699" t="n">
        <v>0</v>
      </c>
      <c r="O699" t="n">
        <v>0</v>
      </c>
      <c r="P699" t="n">
        <v>0</v>
      </c>
      <c r="Q699" t="n">
        <v>0</v>
      </c>
      <c r="R699" s="2" t="inlineStr"/>
    </row>
    <row r="700" ht="15" customHeight="1">
      <c r="A700" t="inlineStr">
        <is>
          <t>A 61564-2018</t>
        </is>
      </c>
      <c r="B700" s="1" t="n">
        <v>43413</v>
      </c>
      <c r="C700" s="1" t="n">
        <v>45227</v>
      </c>
      <c r="D700" t="inlineStr">
        <is>
          <t>DALARNAS LÄN</t>
        </is>
      </c>
      <c r="E700" t="inlineStr">
        <is>
          <t>LEKSAND</t>
        </is>
      </c>
      <c r="G700" t="n">
        <v>1.1</v>
      </c>
      <c r="H700" t="n">
        <v>0</v>
      </c>
      <c r="I700" t="n">
        <v>0</v>
      </c>
      <c r="J700" t="n">
        <v>0</v>
      </c>
      <c r="K700" t="n">
        <v>0</v>
      </c>
      <c r="L700" t="n">
        <v>0</v>
      </c>
      <c r="M700" t="n">
        <v>0</v>
      </c>
      <c r="N700" t="n">
        <v>0</v>
      </c>
      <c r="O700" t="n">
        <v>0</v>
      </c>
      <c r="P700" t="n">
        <v>0</v>
      </c>
      <c r="Q700" t="n">
        <v>0</v>
      </c>
      <c r="R700" s="2" t="inlineStr"/>
    </row>
    <row r="701" ht="15" customHeight="1">
      <c r="A701" t="inlineStr">
        <is>
          <t>A 61873-2018</t>
        </is>
      </c>
      <c r="B701" s="1" t="n">
        <v>43413</v>
      </c>
      <c r="C701" s="1" t="n">
        <v>45227</v>
      </c>
      <c r="D701" t="inlineStr">
        <is>
          <t>DALARNAS LÄN</t>
        </is>
      </c>
      <c r="E701" t="inlineStr">
        <is>
          <t>GAGNEF</t>
        </is>
      </c>
      <c r="G701" t="n">
        <v>12.5</v>
      </c>
      <c r="H701" t="n">
        <v>0</v>
      </c>
      <c r="I701" t="n">
        <v>0</v>
      </c>
      <c r="J701" t="n">
        <v>0</v>
      </c>
      <c r="K701" t="n">
        <v>0</v>
      </c>
      <c r="L701" t="n">
        <v>0</v>
      </c>
      <c r="M701" t="n">
        <v>0</v>
      </c>
      <c r="N701" t="n">
        <v>0</v>
      </c>
      <c r="O701" t="n">
        <v>0</v>
      </c>
      <c r="P701" t="n">
        <v>0</v>
      </c>
      <c r="Q701" t="n">
        <v>0</v>
      </c>
      <c r="R701" s="2" t="inlineStr"/>
    </row>
    <row r="702" ht="15" customHeight="1">
      <c r="A702" t="inlineStr">
        <is>
          <t>A 62674-2018</t>
        </is>
      </c>
      <c r="B702" s="1" t="n">
        <v>43413</v>
      </c>
      <c r="C702" s="1" t="n">
        <v>45227</v>
      </c>
      <c r="D702" t="inlineStr">
        <is>
          <t>DALARNAS LÄN</t>
        </is>
      </c>
      <c r="E702" t="inlineStr">
        <is>
          <t>ÄLVDALEN</t>
        </is>
      </c>
      <c r="F702" t="inlineStr">
        <is>
          <t>Övriga statliga verk och myndigheter</t>
        </is>
      </c>
      <c r="G702" t="n">
        <v>0.9</v>
      </c>
      <c r="H702" t="n">
        <v>0</v>
      </c>
      <c r="I702" t="n">
        <v>0</v>
      </c>
      <c r="J702" t="n">
        <v>0</v>
      </c>
      <c r="K702" t="n">
        <v>0</v>
      </c>
      <c r="L702" t="n">
        <v>0</v>
      </c>
      <c r="M702" t="n">
        <v>0</v>
      </c>
      <c r="N702" t="n">
        <v>0</v>
      </c>
      <c r="O702" t="n">
        <v>0</v>
      </c>
      <c r="P702" t="n">
        <v>0</v>
      </c>
      <c r="Q702" t="n">
        <v>0</v>
      </c>
      <c r="R702" s="2" t="inlineStr"/>
    </row>
    <row r="703" ht="15" customHeight="1">
      <c r="A703" t="inlineStr">
        <is>
          <t>A 62731-2018</t>
        </is>
      </c>
      <c r="B703" s="1" t="n">
        <v>43413</v>
      </c>
      <c r="C703" s="1" t="n">
        <v>45227</v>
      </c>
      <c r="D703" t="inlineStr">
        <is>
          <t>DALARNAS LÄN</t>
        </is>
      </c>
      <c r="E703" t="inlineStr">
        <is>
          <t>FALUN</t>
        </is>
      </c>
      <c r="G703" t="n">
        <v>2.1</v>
      </c>
      <c r="H703" t="n">
        <v>0</v>
      </c>
      <c r="I703" t="n">
        <v>0</v>
      </c>
      <c r="J703" t="n">
        <v>0</v>
      </c>
      <c r="K703" t="n">
        <v>0</v>
      </c>
      <c r="L703" t="n">
        <v>0</v>
      </c>
      <c r="M703" t="n">
        <v>0</v>
      </c>
      <c r="N703" t="n">
        <v>0</v>
      </c>
      <c r="O703" t="n">
        <v>0</v>
      </c>
      <c r="P703" t="n">
        <v>0</v>
      </c>
      <c r="Q703" t="n">
        <v>0</v>
      </c>
      <c r="R703" s="2" t="inlineStr"/>
    </row>
    <row r="704" ht="15" customHeight="1">
      <c r="A704" t="inlineStr">
        <is>
          <t>A 61874-2018</t>
        </is>
      </c>
      <c r="B704" s="1" t="n">
        <v>43413</v>
      </c>
      <c r="C704" s="1" t="n">
        <v>45227</v>
      </c>
      <c r="D704" t="inlineStr">
        <is>
          <t>DALARNAS LÄN</t>
        </is>
      </c>
      <c r="E704" t="inlineStr">
        <is>
          <t>GAGNEF</t>
        </is>
      </c>
      <c r="G704" t="n">
        <v>12.5</v>
      </c>
      <c r="H704" t="n">
        <v>0</v>
      </c>
      <c r="I704" t="n">
        <v>0</v>
      </c>
      <c r="J704" t="n">
        <v>0</v>
      </c>
      <c r="K704" t="n">
        <v>0</v>
      </c>
      <c r="L704" t="n">
        <v>0</v>
      </c>
      <c r="M704" t="n">
        <v>0</v>
      </c>
      <c r="N704" t="n">
        <v>0</v>
      </c>
      <c r="O704" t="n">
        <v>0</v>
      </c>
      <c r="P704" t="n">
        <v>0</v>
      </c>
      <c r="Q704" t="n">
        <v>0</v>
      </c>
      <c r="R704" s="2" t="inlineStr"/>
    </row>
    <row r="705" ht="15" customHeight="1">
      <c r="A705" t="inlineStr">
        <is>
          <t>A 62665-2018</t>
        </is>
      </c>
      <c r="B705" s="1" t="n">
        <v>43413</v>
      </c>
      <c r="C705" s="1" t="n">
        <v>45227</v>
      </c>
      <c r="D705" t="inlineStr">
        <is>
          <t>DALARNAS LÄN</t>
        </is>
      </c>
      <c r="E705" t="inlineStr">
        <is>
          <t>ÄLVDALEN</t>
        </is>
      </c>
      <c r="G705" t="n">
        <v>4.5</v>
      </c>
      <c r="H705" t="n">
        <v>0</v>
      </c>
      <c r="I705" t="n">
        <v>0</v>
      </c>
      <c r="J705" t="n">
        <v>0</v>
      </c>
      <c r="K705" t="n">
        <v>0</v>
      </c>
      <c r="L705" t="n">
        <v>0</v>
      </c>
      <c r="M705" t="n">
        <v>0</v>
      </c>
      <c r="N705" t="n">
        <v>0</v>
      </c>
      <c r="O705" t="n">
        <v>0</v>
      </c>
      <c r="P705" t="n">
        <v>0</v>
      </c>
      <c r="Q705" t="n">
        <v>0</v>
      </c>
      <c r="R705" s="2" t="inlineStr"/>
    </row>
    <row r="706" ht="15" customHeight="1">
      <c r="A706" t="inlineStr">
        <is>
          <t>A 62061-2018</t>
        </is>
      </c>
      <c r="B706" s="1" t="n">
        <v>43416</v>
      </c>
      <c r="C706" s="1" t="n">
        <v>45227</v>
      </c>
      <c r="D706" t="inlineStr">
        <is>
          <t>DALARNAS LÄN</t>
        </is>
      </c>
      <c r="E706" t="inlineStr">
        <is>
          <t>ORSA</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62359-2018</t>
        </is>
      </c>
      <c r="B707" s="1" t="n">
        <v>43416</v>
      </c>
      <c r="C707" s="1" t="n">
        <v>45227</v>
      </c>
      <c r="D707" t="inlineStr">
        <is>
          <t>DALARNAS LÄN</t>
        </is>
      </c>
      <c r="E707" t="inlineStr">
        <is>
          <t>ORSA</t>
        </is>
      </c>
      <c r="G707" t="n">
        <v>1.2</v>
      </c>
      <c r="H707" t="n">
        <v>0</v>
      </c>
      <c r="I707" t="n">
        <v>0</v>
      </c>
      <c r="J707" t="n">
        <v>0</v>
      </c>
      <c r="K707" t="n">
        <v>0</v>
      </c>
      <c r="L707" t="n">
        <v>0</v>
      </c>
      <c r="M707" t="n">
        <v>0</v>
      </c>
      <c r="N707" t="n">
        <v>0</v>
      </c>
      <c r="O707" t="n">
        <v>0</v>
      </c>
      <c r="P707" t="n">
        <v>0</v>
      </c>
      <c r="Q707" t="n">
        <v>0</v>
      </c>
      <c r="R707" s="2" t="inlineStr"/>
    </row>
    <row r="708" ht="15" customHeight="1">
      <c r="A708" t="inlineStr">
        <is>
          <t>A 62418-2018</t>
        </is>
      </c>
      <c r="B708" s="1" t="n">
        <v>43416</v>
      </c>
      <c r="C708" s="1" t="n">
        <v>45227</v>
      </c>
      <c r="D708" t="inlineStr">
        <is>
          <t>DALARNAS LÄN</t>
        </is>
      </c>
      <c r="E708" t="inlineStr">
        <is>
          <t>MALUNG-SÄLEN</t>
        </is>
      </c>
      <c r="G708" t="n">
        <v>3.2</v>
      </c>
      <c r="H708" t="n">
        <v>0</v>
      </c>
      <c r="I708" t="n">
        <v>0</v>
      </c>
      <c r="J708" t="n">
        <v>0</v>
      </c>
      <c r="K708" t="n">
        <v>0</v>
      </c>
      <c r="L708" t="n">
        <v>0</v>
      </c>
      <c r="M708" t="n">
        <v>0</v>
      </c>
      <c r="N708" t="n">
        <v>0</v>
      </c>
      <c r="O708" t="n">
        <v>0</v>
      </c>
      <c r="P708" t="n">
        <v>0</v>
      </c>
      <c r="Q708" t="n">
        <v>0</v>
      </c>
      <c r="R708" s="2" t="inlineStr"/>
    </row>
    <row r="709" ht="15" customHeight="1">
      <c r="A709" t="inlineStr">
        <is>
          <t>A 62063-2018</t>
        </is>
      </c>
      <c r="B709" s="1" t="n">
        <v>43416</v>
      </c>
      <c r="C709" s="1" t="n">
        <v>45227</v>
      </c>
      <c r="D709" t="inlineStr">
        <is>
          <t>DALARNAS LÄN</t>
        </is>
      </c>
      <c r="E709" t="inlineStr">
        <is>
          <t>ORSA</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62367-2018</t>
        </is>
      </c>
      <c r="B710" s="1" t="n">
        <v>43416</v>
      </c>
      <c r="C710" s="1" t="n">
        <v>45227</v>
      </c>
      <c r="D710" t="inlineStr">
        <is>
          <t>DALARNAS LÄN</t>
        </is>
      </c>
      <c r="E710" t="inlineStr">
        <is>
          <t>VANSBRO</t>
        </is>
      </c>
      <c r="F710" t="inlineStr">
        <is>
          <t>Bergvik skog väst AB</t>
        </is>
      </c>
      <c r="G710" t="n">
        <v>9</v>
      </c>
      <c r="H710" t="n">
        <v>0</v>
      </c>
      <c r="I710" t="n">
        <v>0</v>
      </c>
      <c r="J710" t="n">
        <v>0</v>
      </c>
      <c r="K710" t="n">
        <v>0</v>
      </c>
      <c r="L710" t="n">
        <v>0</v>
      </c>
      <c r="M710" t="n">
        <v>0</v>
      </c>
      <c r="N710" t="n">
        <v>0</v>
      </c>
      <c r="O710" t="n">
        <v>0</v>
      </c>
      <c r="P710" t="n">
        <v>0</v>
      </c>
      <c r="Q710" t="n">
        <v>0</v>
      </c>
      <c r="R710" s="2" t="inlineStr"/>
    </row>
    <row r="711" ht="15" customHeight="1">
      <c r="A711" t="inlineStr">
        <is>
          <t>A 62557-2018</t>
        </is>
      </c>
      <c r="B711" s="1" t="n">
        <v>43416</v>
      </c>
      <c r="C711" s="1" t="n">
        <v>45227</v>
      </c>
      <c r="D711" t="inlineStr">
        <is>
          <t>DALARNAS LÄN</t>
        </is>
      </c>
      <c r="E711" t="inlineStr">
        <is>
          <t>RÄTTVIK</t>
        </is>
      </c>
      <c r="G711" t="n">
        <v>2</v>
      </c>
      <c r="H711" t="n">
        <v>0</v>
      </c>
      <c r="I711" t="n">
        <v>0</v>
      </c>
      <c r="J711" t="n">
        <v>0</v>
      </c>
      <c r="K711" t="n">
        <v>0</v>
      </c>
      <c r="L711" t="n">
        <v>0</v>
      </c>
      <c r="M711" t="n">
        <v>0</v>
      </c>
      <c r="N711" t="n">
        <v>0</v>
      </c>
      <c r="O711" t="n">
        <v>0</v>
      </c>
      <c r="P711" t="n">
        <v>0</v>
      </c>
      <c r="Q711" t="n">
        <v>0</v>
      </c>
      <c r="R711" s="2" t="inlineStr"/>
    </row>
    <row r="712" ht="15" customHeight="1">
      <c r="A712" t="inlineStr">
        <is>
          <t>A 63401-2018</t>
        </is>
      </c>
      <c r="B712" s="1" t="n">
        <v>43416</v>
      </c>
      <c r="C712" s="1" t="n">
        <v>45227</v>
      </c>
      <c r="D712" t="inlineStr">
        <is>
          <t>DALARNAS LÄN</t>
        </is>
      </c>
      <c r="E712" t="inlineStr">
        <is>
          <t>FALUN</t>
        </is>
      </c>
      <c r="G712" t="n">
        <v>3.6</v>
      </c>
      <c r="H712" t="n">
        <v>0</v>
      </c>
      <c r="I712" t="n">
        <v>0</v>
      </c>
      <c r="J712" t="n">
        <v>0</v>
      </c>
      <c r="K712" t="n">
        <v>0</v>
      </c>
      <c r="L712" t="n">
        <v>0</v>
      </c>
      <c r="M712" t="n">
        <v>0</v>
      </c>
      <c r="N712" t="n">
        <v>0</v>
      </c>
      <c r="O712" t="n">
        <v>0</v>
      </c>
      <c r="P712" t="n">
        <v>0</v>
      </c>
      <c r="Q712" t="n">
        <v>0</v>
      </c>
      <c r="R712" s="2" t="inlineStr"/>
    </row>
    <row r="713" ht="15" customHeight="1">
      <c r="A713" t="inlineStr">
        <is>
          <t>A 62054-2018</t>
        </is>
      </c>
      <c r="B713" s="1" t="n">
        <v>43416</v>
      </c>
      <c r="C713" s="1" t="n">
        <v>45227</v>
      </c>
      <c r="D713" t="inlineStr">
        <is>
          <t>DALARNAS LÄN</t>
        </is>
      </c>
      <c r="E713" t="inlineStr">
        <is>
          <t>ORSA</t>
        </is>
      </c>
      <c r="G713" t="n">
        <v>7.3</v>
      </c>
      <c r="H713" t="n">
        <v>0</v>
      </c>
      <c r="I713" t="n">
        <v>0</v>
      </c>
      <c r="J713" t="n">
        <v>0</v>
      </c>
      <c r="K713" t="n">
        <v>0</v>
      </c>
      <c r="L713" t="n">
        <v>0</v>
      </c>
      <c r="M713" t="n">
        <v>0</v>
      </c>
      <c r="N713" t="n">
        <v>0</v>
      </c>
      <c r="O713" t="n">
        <v>0</v>
      </c>
      <c r="P713" t="n">
        <v>0</v>
      </c>
      <c r="Q713" t="n">
        <v>0</v>
      </c>
      <c r="R713" s="2" t="inlineStr"/>
    </row>
    <row r="714" ht="15" customHeight="1">
      <c r="A714" t="inlineStr">
        <is>
          <t>A 62103-2018</t>
        </is>
      </c>
      <c r="B714" s="1" t="n">
        <v>43416</v>
      </c>
      <c r="C714" s="1" t="n">
        <v>45227</v>
      </c>
      <c r="D714" t="inlineStr">
        <is>
          <t>DALARNAS LÄN</t>
        </is>
      </c>
      <c r="E714" t="inlineStr">
        <is>
          <t>RÄTTVIK</t>
        </is>
      </c>
      <c r="G714" t="n">
        <v>0.7</v>
      </c>
      <c r="H714" t="n">
        <v>0</v>
      </c>
      <c r="I714" t="n">
        <v>0</v>
      </c>
      <c r="J714" t="n">
        <v>0</v>
      </c>
      <c r="K714" t="n">
        <v>0</v>
      </c>
      <c r="L714" t="n">
        <v>0</v>
      </c>
      <c r="M714" t="n">
        <v>0</v>
      </c>
      <c r="N714" t="n">
        <v>0</v>
      </c>
      <c r="O714" t="n">
        <v>0</v>
      </c>
      <c r="P714" t="n">
        <v>0</v>
      </c>
      <c r="Q714" t="n">
        <v>0</v>
      </c>
      <c r="R714" s="2" t="inlineStr"/>
    </row>
    <row r="715" ht="15" customHeight="1">
      <c r="A715" t="inlineStr">
        <is>
          <t>A 62010-2018</t>
        </is>
      </c>
      <c r="B715" s="1" t="n">
        <v>43416</v>
      </c>
      <c r="C715" s="1" t="n">
        <v>45227</v>
      </c>
      <c r="D715" t="inlineStr">
        <is>
          <t>DALARNAS LÄN</t>
        </is>
      </c>
      <c r="E715" t="inlineStr">
        <is>
          <t>FALUN</t>
        </is>
      </c>
      <c r="G715" t="n">
        <v>0.4</v>
      </c>
      <c r="H715" t="n">
        <v>0</v>
      </c>
      <c r="I715" t="n">
        <v>0</v>
      </c>
      <c r="J715" t="n">
        <v>0</v>
      </c>
      <c r="K715" t="n">
        <v>0</v>
      </c>
      <c r="L715" t="n">
        <v>0</v>
      </c>
      <c r="M715" t="n">
        <v>0</v>
      </c>
      <c r="N715" t="n">
        <v>0</v>
      </c>
      <c r="O715" t="n">
        <v>0</v>
      </c>
      <c r="P715" t="n">
        <v>0</v>
      </c>
      <c r="Q715" t="n">
        <v>0</v>
      </c>
      <c r="R715" s="2" t="inlineStr"/>
    </row>
    <row r="716" ht="15" customHeight="1">
      <c r="A716" t="inlineStr">
        <is>
          <t>A 62034-2018</t>
        </is>
      </c>
      <c r="B716" s="1" t="n">
        <v>43416</v>
      </c>
      <c r="C716" s="1" t="n">
        <v>45227</v>
      </c>
      <c r="D716" t="inlineStr">
        <is>
          <t>DALARNAS LÄN</t>
        </is>
      </c>
      <c r="E716" t="inlineStr">
        <is>
          <t>LEKSAND</t>
        </is>
      </c>
      <c r="G716" t="n">
        <v>4.2</v>
      </c>
      <c r="H716" t="n">
        <v>0</v>
      </c>
      <c r="I716" t="n">
        <v>0</v>
      </c>
      <c r="J716" t="n">
        <v>0</v>
      </c>
      <c r="K716" t="n">
        <v>0</v>
      </c>
      <c r="L716" t="n">
        <v>0</v>
      </c>
      <c r="M716" t="n">
        <v>0</v>
      </c>
      <c r="N716" t="n">
        <v>0</v>
      </c>
      <c r="O716" t="n">
        <v>0</v>
      </c>
      <c r="P716" t="n">
        <v>0</v>
      </c>
      <c r="Q716" t="n">
        <v>0</v>
      </c>
      <c r="R716" s="2" t="inlineStr"/>
    </row>
    <row r="717" ht="15" customHeight="1">
      <c r="A717" t="inlineStr">
        <is>
          <t>A 62052-2018</t>
        </is>
      </c>
      <c r="B717" s="1" t="n">
        <v>43416</v>
      </c>
      <c r="C717" s="1" t="n">
        <v>45227</v>
      </c>
      <c r="D717" t="inlineStr">
        <is>
          <t>DALARNAS LÄN</t>
        </is>
      </c>
      <c r="E717" t="inlineStr">
        <is>
          <t>ORSA</t>
        </is>
      </c>
      <c r="G717" t="n">
        <v>1</v>
      </c>
      <c r="H717" t="n">
        <v>0</v>
      </c>
      <c r="I717" t="n">
        <v>0</v>
      </c>
      <c r="J717" t="n">
        <v>0</v>
      </c>
      <c r="K717" t="n">
        <v>0</v>
      </c>
      <c r="L717" t="n">
        <v>0</v>
      </c>
      <c r="M717" t="n">
        <v>0</v>
      </c>
      <c r="N717" t="n">
        <v>0</v>
      </c>
      <c r="O717" t="n">
        <v>0</v>
      </c>
      <c r="P717" t="n">
        <v>0</v>
      </c>
      <c r="Q717" t="n">
        <v>0</v>
      </c>
      <c r="R717" s="2" t="inlineStr"/>
    </row>
    <row r="718" ht="15" customHeight="1">
      <c r="A718" t="inlineStr">
        <is>
          <t>A 62078-2018</t>
        </is>
      </c>
      <c r="B718" s="1" t="n">
        <v>43416</v>
      </c>
      <c r="C718" s="1" t="n">
        <v>45227</v>
      </c>
      <c r="D718" t="inlineStr">
        <is>
          <t>DALARNAS LÄN</t>
        </is>
      </c>
      <c r="E718" t="inlineStr">
        <is>
          <t>RÄTTVIK</t>
        </is>
      </c>
      <c r="G718" t="n">
        <v>1.1</v>
      </c>
      <c r="H718" t="n">
        <v>0</v>
      </c>
      <c r="I718" t="n">
        <v>0</v>
      </c>
      <c r="J718" t="n">
        <v>0</v>
      </c>
      <c r="K718" t="n">
        <v>0</v>
      </c>
      <c r="L718" t="n">
        <v>0</v>
      </c>
      <c r="M718" t="n">
        <v>0</v>
      </c>
      <c r="N718" t="n">
        <v>0</v>
      </c>
      <c r="O718" t="n">
        <v>0</v>
      </c>
      <c r="P718" t="n">
        <v>0</v>
      </c>
      <c r="Q718" t="n">
        <v>0</v>
      </c>
      <c r="R718" s="2" t="inlineStr"/>
    </row>
    <row r="719" ht="15" customHeight="1">
      <c r="A719" t="inlineStr">
        <is>
          <t>A 62333-2018</t>
        </is>
      </c>
      <c r="B719" s="1" t="n">
        <v>43416</v>
      </c>
      <c r="C719" s="1" t="n">
        <v>45227</v>
      </c>
      <c r="D719" t="inlineStr">
        <is>
          <t>DALARNAS LÄN</t>
        </is>
      </c>
      <c r="E719" t="inlineStr">
        <is>
          <t>LUDVIKA</t>
        </is>
      </c>
      <c r="F719" t="inlineStr">
        <is>
          <t>Bergvik skog väst AB</t>
        </is>
      </c>
      <c r="G719" t="n">
        <v>2.9</v>
      </c>
      <c r="H719" t="n">
        <v>0</v>
      </c>
      <c r="I719" t="n">
        <v>0</v>
      </c>
      <c r="J719" t="n">
        <v>0</v>
      </c>
      <c r="K719" t="n">
        <v>0</v>
      </c>
      <c r="L719" t="n">
        <v>0</v>
      </c>
      <c r="M719" t="n">
        <v>0</v>
      </c>
      <c r="N719" t="n">
        <v>0</v>
      </c>
      <c r="O719" t="n">
        <v>0</v>
      </c>
      <c r="P719" t="n">
        <v>0</v>
      </c>
      <c r="Q719" t="n">
        <v>0</v>
      </c>
      <c r="R719" s="2" t="inlineStr"/>
    </row>
    <row r="720" ht="15" customHeight="1">
      <c r="A720" t="inlineStr">
        <is>
          <t>A 62435-2018</t>
        </is>
      </c>
      <c r="B720" s="1" t="n">
        <v>43416</v>
      </c>
      <c r="C720" s="1" t="n">
        <v>45227</v>
      </c>
      <c r="D720" t="inlineStr">
        <is>
          <t>DALARNAS LÄN</t>
        </is>
      </c>
      <c r="E720" t="inlineStr">
        <is>
          <t>GAGNEF</t>
        </is>
      </c>
      <c r="F720" t="inlineStr">
        <is>
          <t>Bergvik skog väst AB</t>
        </is>
      </c>
      <c r="G720" t="n">
        <v>7</v>
      </c>
      <c r="H720" t="n">
        <v>0</v>
      </c>
      <c r="I720" t="n">
        <v>0</v>
      </c>
      <c r="J720" t="n">
        <v>0</v>
      </c>
      <c r="K720" t="n">
        <v>0</v>
      </c>
      <c r="L720" t="n">
        <v>0</v>
      </c>
      <c r="M720" t="n">
        <v>0</v>
      </c>
      <c r="N720" t="n">
        <v>0</v>
      </c>
      <c r="O720" t="n">
        <v>0</v>
      </c>
      <c r="P720" t="n">
        <v>0</v>
      </c>
      <c r="Q720" t="n">
        <v>0</v>
      </c>
      <c r="R720" s="2" t="inlineStr"/>
    </row>
    <row r="721" ht="15" customHeight="1">
      <c r="A721" t="inlineStr">
        <is>
          <t>A 61981-2018</t>
        </is>
      </c>
      <c r="B721" s="1" t="n">
        <v>43417</v>
      </c>
      <c r="C721" s="1" t="n">
        <v>45227</v>
      </c>
      <c r="D721" t="inlineStr">
        <is>
          <t>DALARNAS LÄN</t>
        </is>
      </c>
      <c r="E721" t="inlineStr">
        <is>
          <t>MORA</t>
        </is>
      </c>
      <c r="G721" t="n">
        <v>5.5</v>
      </c>
      <c r="H721" t="n">
        <v>0</v>
      </c>
      <c r="I721" t="n">
        <v>0</v>
      </c>
      <c r="J721" t="n">
        <v>0</v>
      </c>
      <c r="K721" t="n">
        <v>0</v>
      </c>
      <c r="L721" t="n">
        <v>0</v>
      </c>
      <c r="M721" t="n">
        <v>0</v>
      </c>
      <c r="N721" t="n">
        <v>0</v>
      </c>
      <c r="O721" t="n">
        <v>0</v>
      </c>
      <c r="P721" t="n">
        <v>0</v>
      </c>
      <c r="Q721" t="n">
        <v>0</v>
      </c>
      <c r="R721" s="2" t="inlineStr"/>
    </row>
    <row r="722" ht="15" customHeight="1">
      <c r="A722" t="inlineStr">
        <is>
          <t>A 62785-2018</t>
        </is>
      </c>
      <c r="B722" s="1" t="n">
        <v>43417</v>
      </c>
      <c r="C722" s="1" t="n">
        <v>45227</v>
      </c>
      <c r="D722" t="inlineStr">
        <is>
          <t>DALARNAS LÄN</t>
        </is>
      </c>
      <c r="E722" t="inlineStr">
        <is>
          <t>SMEDJEBACKEN</t>
        </is>
      </c>
      <c r="G722" t="n">
        <v>0.8</v>
      </c>
      <c r="H722" t="n">
        <v>0</v>
      </c>
      <c r="I722" t="n">
        <v>0</v>
      </c>
      <c r="J722" t="n">
        <v>0</v>
      </c>
      <c r="K722" t="n">
        <v>0</v>
      </c>
      <c r="L722" t="n">
        <v>0</v>
      </c>
      <c r="M722" t="n">
        <v>0</v>
      </c>
      <c r="N722" t="n">
        <v>0</v>
      </c>
      <c r="O722" t="n">
        <v>0</v>
      </c>
      <c r="P722" t="n">
        <v>0</v>
      </c>
      <c r="Q722" t="n">
        <v>0</v>
      </c>
      <c r="R722" s="2" t="inlineStr"/>
    </row>
    <row r="723" ht="15" customHeight="1">
      <c r="A723" t="inlineStr">
        <is>
          <t>A 62003-2018</t>
        </is>
      </c>
      <c r="B723" s="1" t="n">
        <v>43417</v>
      </c>
      <c r="C723" s="1" t="n">
        <v>45227</v>
      </c>
      <c r="D723" t="inlineStr">
        <is>
          <t>DALARNAS LÄN</t>
        </is>
      </c>
      <c r="E723" t="inlineStr">
        <is>
          <t>SMEDJEBACKEN</t>
        </is>
      </c>
      <c r="G723" t="n">
        <v>0.7</v>
      </c>
      <c r="H723" t="n">
        <v>0</v>
      </c>
      <c r="I723" t="n">
        <v>0</v>
      </c>
      <c r="J723" t="n">
        <v>0</v>
      </c>
      <c r="K723" t="n">
        <v>0</v>
      </c>
      <c r="L723" t="n">
        <v>0</v>
      </c>
      <c r="M723" t="n">
        <v>0</v>
      </c>
      <c r="N723" t="n">
        <v>0</v>
      </c>
      <c r="O723" t="n">
        <v>0</v>
      </c>
      <c r="P723" t="n">
        <v>0</v>
      </c>
      <c r="Q723" t="n">
        <v>0</v>
      </c>
      <c r="R723" s="2" t="inlineStr"/>
    </row>
    <row r="724" ht="15" customHeight="1">
      <c r="A724" t="inlineStr">
        <is>
          <t>A 62767-2018</t>
        </is>
      </c>
      <c r="B724" s="1" t="n">
        <v>43417</v>
      </c>
      <c r="C724" s="1" t="n">
        <v>45227</v>
      </c>
      <c r="D724" t="inlineStr">
        <is>
          <t>DALARNAS LÄN</t>
        </is>
      </c>
      <c r="E724" t="inlineStr">
        <is>
          <t>MALUNG-SÄLEN</t>
        </is>
      </c>
      <c r="G724" t="n">
        <v>1</v>
      </c>
      <c r="H724" t="n">
        <v>0</v>
      </c>
      <c r="I724" t="n">
        <v>0</v>
      </c>
      <c r="J724" t="n">
        <v>0</v>
      </c>
      <c r="K724" t="n">
        <v>0</v>
      </c>
      <c r="L724" t="n">
        <v>0</v>
      </c>
      <c r="M724" t="n">
        <v>0</v>
      </c>
      <c r="N724" t="n">
        <v>0</v>
      </c>
      <c r="O724" t="n">
        <v>0</v>
      </c>
      <c r="P724" t="n">
        <v>0</v>
      </c>
      <c r="Q724" t="n">
        <v>0</v>
      </c>
      <c r="R724" s="2" t="inlineStr"/>
    </row>
    <row r="725" ht="15" customHeight="1">
      <c r="A725" t="inlineStr">
        <is>
          <t>A 62798-2018</t>
        </is>
      </c>
      <c r="B725" s="1" t="n">
        <v>43417</v>
      </c>
      <c r="C725" s="1" t="n">
        <v>45227</v>
      </c>
      <c r="D725" t="inlineStr">
        <is>
          <t>DALARNAS LÄN</t>
        </is>
      </c>
      <c r="E725" t="inlineStr">
        <is>
          <t>ÄLVDALEN</t>
        </is>
      </c>
      <c r="F725" t="inlineStr">
        <is>
          <t>Bergvik skog öst AB</t>
        </is>
      </c>
      <c r="G725" t="n">
        <v>6.5</v>
      </c>
      <c r="H725" t="n">
        <v>0</v>
      </c>
      <c r="I725" t="n">
        <v>0</v>
      </c>
      <c r="J725" t="n">
        <v>0</v>
      </c>
      <c r="K725" t="n">
        <v>0</v>
      </c>
      <c r="L725" t="n">
        <v>0</v>
      </c>
      <c r="M725" t="n">
        <v>0</v>
      </c>
      <c r="N725" t="n">
        <v>0</v>
      </c>
      <c r="O725" t="n">
        <v>0</v>
      </c>
      <c r="P725" t="n">
        <v>0</v>
      </c>
      <c r="Q725" t="n">
        <v>0</v>
      </c>
      <c r="R725" s="2" t="inlineStr"/>
    </row>
    <row r="726" ht="15" customHeight="1">
      <c r="A726" t="inlineStr">
        <is>
          <t>A 62812-2018</t>
        </is>
      </c>
      <c r="B726" s="1" t="n">
        <v>43417</v>
      </c>
      <c r="C726" s="1" t="n">
        <v>45227</v>
      </c>
      <c r="D726" t="inlineStr">
        <is>
          <t>DALARNAS LÄN</t>
        </is>
      </c>
      <c r="E726" t="inlineStr">
        <is>
          <t>MALUNG-SÄLEN</t>
        </is>
      </c>
      <c r="G726" t="n">
        <v>2.5</v>
      </c>
      <c r="H726" t="n">
        <v>0</v>
      </c>
      <c r="I726" t="n">
        <v>0</v>
      </c>
      <c r="J726" t="n">
        <v>0</v>
      </c>
      <c r="K726" t="n">
        <v>0</v>
      </c>
      <c r="L726" t="n">
        <v>0</v>
      </c>
      <c r="M726" t="n">
        <v>0</v>
      </c>
      <c r="N726" t="n">
        <v>0</v>
      </c>
      <c r="O726" t="n">
        <v>0</v>
      </c>
      <c r="P726" t="n">
        <v>0</v>
      </c>
      <c r="Q726" t="n">
        <v>0</v>
      </c>
      <c r="R726" s="2" t="inlineStr"/>
    </row>
    <row r="727" ht="15" customHeight="1">
      <c r="A727" t="inlineStr">
        <is>
          <t>A 62822-2018</t>
        </is>
      </c>
      <c r="B727" s="1" t="n">
        <v>43417</v>
      </c>
      <c r="C727" s="1" t="n">
        <v>45227</v>
      </c>
      <c r="D727" t="inlineStr">
        <is>
          <t>DALARNAS LÄN</t>
        </is>
      </c>
      <c r="E727" t="inlineStr">
        <is>
          <t>LUDVIKA</t>
        </is>
      </c>
      <c r="F727" t="inlineStr">
        <is>
          <t>Kommuner</t>
        </is>
      </c>
      <c r="G727" t="n">
        <v>3.9</v>
      </c>
      <c r="H727" t="n">
        <v>0</v>
      </c>
      <c r="I727" t="n">
        <v>0</v>
      </c>
      <c r="J727" t="n">
        <v>0</v>
      </c>
      <c r="K727" t="n">
        <v>0</v>
      </c>
      <c r="L727" t="n">
        <v>0</v>
      </c>
      <c r="M727" t="n">
        <v>0</v>
      </c>
      <c r="N727" t="n">
        <v>0</v>
      </c>
      <c r="O727" t="n">
        <v>0</v>
      </c>
      <c r="P727" t="n">
        <v>0</v>
      </c>
      <c r="Q727" t="n">
        <v>0</v>
      </c>
      <c r="R727" s="2" t="inlineStr"/>
    </row>
    <row r="728" ht="15" customHeight="1">
      <c r="A728" t="inlineStr">
        <is>
          <t>A 59189-2018</t>
        </is>
      </c>
      <c r="B728" s="1" t="n">
        <v>43417</v>
      </c>
      <c r="C728" s="1" t="n">
        <v>45227</v>
      </c>
      <c r="D728" t="inlineStr">
        <is>
          <t>DALARNAS LÄN</t>
        </is>
      </c>
      <c r="E728" t="inlineStr">
        <is>
          <t>SMEDJEBACKEN</t>
        </is>
      </c>
      <c r="G728" t="n">
        <v>11.7</v>
      </c>
      <c r="H728" t="n">
        <v>0</v>
      </c>
      <c r="I728" t="n">
        <v>0</v>
      </c>
      <c r="J728" t="n">
        <v>0</v>
      </c>
      <c r="K728" t="n">
        <v>0</v>
      </c>
      <c r="L728" t="n">
        <v>0</v>
      </c>
      <c r="M728" t="n">
        <v>0</v>
      </c>
      <c r="N728" t="n">
        <v>0</v>
      </c>
      <c r="O728" t="n">
        <v>0</v>
      </c>
      <c r="P728" t="n">
        <v>0</v>
      </c>
      <c r="Q728" t="n">
        <v>0</v>
      </c>
      <c r="R728" s="2" t="inlineStr"/>
    </row>
    <row r="729" ht="15" customHeight="1">
      <c r="A729" t="inlineStr">
        <is>
          <t>A 62004-2018</t>
        </is>
      </c>
      <c r="B729" s="1" t="n">
        <v>43417</v>
      </c>
      <c r="C729" s="1" t="n">
        <v>45227</v>
      </c>
      <c r="D729" t="inlineStr">
        <is>
          <t>DALARNAS LÄN</t>
        </is>
      </c>
      <c r="E729" t="inlineStr">
        <is>
          <t>GAGNEF</t>
        </is>
      </c>
      <c r="F729" t="inlineStr">
        <is>
          <t>Bergvik skog väst AB</t>
        </is>
      </c>
      <c r="G729" t="n">
        <v>7</v>
      </c>
      <c r="H729" t="n">
        <v>0</v>
      </c>
      <c r="I729" t="n">
        <v>0</v>
      </c>
      <c r="J729" t="n">
        <v>0</v>
      </c>
      <c r="K729" t="n">
        <v>0</v>
      </c>
      <c r="L729" t="n">
        <v>0</v>
      </c>
      <c r="M729" t="n">
        <v>0</v>
      </c>
      <c r="N729" t="n">
        <v>0</v>
      </c>
      <c r="O729" t="n">
        <v>0</v>
      </c>
      <c r="P729" t="n">
        <v>0</v>
      </c>
      <c r="Q729" t="n">
        <v>0</v>
      </c>
      <c r="R729" s="2" t="inlineStr"/>
    </row>
    <row r="730" ht="15" customHeight="1">
      <c r="A730" t="inlineStr">
        <is>
          <t>A 62781-2018</t>
        </is>
      </c>
      <c r="B730" s="1" t="n">
        <v>43417</v>
      </c>
      <c r="C730" s="1" t="n">
        <v>45227</v>
      </c>
      <c r="D730" t="inlineStr">
        <is>
          <t>DALARNAS LÄN</t>
        </is>
      </c>
      <c r="E730" t="inlineStr">
        <is>
          <t>SMEDJEBACKEN</t>
        </is>
      </c>
      <c r="G730" t="n">
        <v>18.8</v>
      </c>
      <c r="H730" t="n">
        <v>0</v>
      </c>
      <c r="I730" t="n">
        <v>0</v>
      </c>
      <c r="J730" t="n">
        <v>0</v>
      </c>
      <c r="K730" t="n">
        <v>0</v>
      </c>
      <c r="L730" t="n">
        <v>0</v>
      </c>
      <c r="M730" t="n">
        <v>0</v>
      </c>
      <c r="N730" t="n">
        <v>0</v>
      </c>
      <c r="O730" t="n">
        <v>0</v>
      </c>
      <c r="P730" t="n">
        <v>0</v>
      </c>
      <c r="Q730" t="n">
        <v>0</v>
      </c>
      <c r="R730" s="2" t="inlineStr"/>
    </row>
    <row r="731" ht="15" customHeight="1">
      <c r="A731" t="inlineStr">
        <is>
          <t>A 62800-2018</t>
        </is>
      </c>
      <c r="B731" s="1" t="n">
        <v>43417</v>
      </c>
      <c r="C731" s="1" t="n">
        <v>45227</v>
      </c>
      <c r="D731" t="inlineStr">
        <is>
          <t>DALARNAS LÄN</t>
        </is>
      </c>
      <c r="E731" t="inlineStr">
        <is>
          <t>SMEDJEBACKEN</t>
        </is>
      </c>
      <c r="G731" t="n">
        <v>1.1</v>
      </c>
      <c r="H731" t="n">
        <v>0</v>
      </c>
      <c r="I731" t="n">
        <v>0</v>
      </c>
      <c r="J731" t="n">
        <v>0</v>
      </c>
      <c r="K731" t="n">
        <v>0</v>
      </c>
      <c r="L731" t="n">
        <v>0</v>
      </c>
      <c r="M731" t="n">
        <v>0</v>
      </c>
      <c r="N731" t="n">
        <v>0</v>
      </c>
      <c r="O731" t="n">
        <v>0</v>
      </c>
      <c r="P731" t="n">
        <v>0</v>
      </c>
      <c r="Q731" t="n">
        <v>0</v>
      </c>
      <c r="R731" s="2" t="inlineStr"/>
    </row>
    <row r="732" ht="15" customHeight="1">
      <c r="A732" t="inlineStr">
        <is>
          <t>A 59350-2018</t>
        </is>
      </c>
      <c r="B732" s="1" t="n">
        <v>43418</v>
      </c>
      <c r="C732" s="1" t="n">
        <v>45227</v>
      </c>
      <c r="D732" t="inlineStr">
        <is>
          <t>DALARNAS LÄN</t>
        </is>
      </c>
      <c r="E732" t="inlineStr">
        <is>
          <t>HEDEMORA</t>
        </is>
      </c>
      <c r="G732" t="n">
        <v>0.6</v>
      </c>
      <c r="H732" t="n">
        <v>0</v>
      </c>
      <c r="I732" t="n">
        <v>0</v>
      </c>
      <c r="J732" t="n">
        <v>0</v>
      </c>
      <c r="K732" t="n">
        <v>0</v>
      </c>
      <c r="L732" t="n">
        <v>0</v>
      </c>
      <c r="M732" t="n">
        <v>0</v>
      </c>
      <c r="N732" t="n">
        <v>0</v>
      </c>
      <c r="O732" t="n">
        <v>0</v>
      </c>
      <c r="P732" t="n">
        <v>0</v>
      </c>
      <c r="Q732" t="n">
        <v>0</v>
      </c>
      <c r="R732" s="2" t="inlineStr"/>
    </row>
    <row r="733" ht="15" customHeight="1">
      <c r="A733" t="inlineStr">
        <is>
          <t>A 63134-2018</t>
        </is>
      </c>
      <c r="B733" s="1" t="n">
        <v>43418</v>
      </c>
      <c r="C733" s="1" t="n">
        <v>45227</v>
      </c>
      <c r="D733" t="inlineStr">
        <is>
          <t>DALARNAS LÄN</t>
        </is>
      </c>
      <c r="E733" t="inlineStr">
        <is>
          <t>ORSA</t>
        </is>
      </c>
      <c r="G733" t="n">
        <v>4.6</v>
      </c>
      <c r="H733" t="n">
        <v>0</v>
      </c>
      <c r="I733" t="n">
        <v>0</v>
      </c>
      <c r="J733" t="n">
        <v>0</v>
      </c>
      <c r="K733" t="n">
        <v>0</v>
      </c>
      <c r="L733" t="n">
        <v>0</v>
      </c>
      <c r="M733" t="n">
        <v>0</v>
      </c>
      <c r="N733" t="n">
        <v>0</v>
      </c>
      <c r="O733" t="n">
        <v>0</v>
      </c>
      <c r="P733" t="n">
        <v>0</v>
      </c>
      <c r="Q733" t="n">
        <v>0</v>
      </c>
      <c r="R733" s="2" t="inlineStr"/>
    </row>
    <row r="734" ht="15" customHeight="1">
      <c r="A734" t="inlineStr">
        <is>
          <t>A 64009-2018</t>
        </is>
      </c>
      <c r="B734" s="1" t="n">
        <v>43418</v>
      </c>
      <c r="C734" s="1" t="n">
        <v>45227</v>
      </c>
      <c r="D734" t="inlineStr">
        <is>
          <t>DALARNAS LÄN</t>
        </is>
      </c>
      <c r="E734" t="inlineStr">
        <is>
          <t>MORA</t>
        </is>
      </c>
      <c r="G734" t="n">
        <v>1.7</v>
      </c>
      <c r="H734" t="n">
        <v>0</v>
      </c>
      <c r="I734" t="n">
        <v>0</v>
      </c>
      <c r="J734" t="n">
        <v>0</v>
      </c>
      <c r="K734" t="n">
        <v>0</v>
      </c>
      <c r="L734" t="n">
        <v>0</v>
      </c>
      <c r="M734" t="n">
        <v>0</v>
      </c>
      <c r="N734" t="n">
        <v>0</v>
      </c>
      <c r="O734" t="n">
        <v>0</v>
      </c>
      <c r="P734" t="n">
        <v>0</v>
      </c>
      <c r="Q734" t="n">
        <v>0</v>
      </c>
      <c r="R734" s="2" t="inlineStr"/>
    </row>
    <row r="735" ht="15" customHeight="1">
      <c r="A735" t="inlineStr">
        <is>
          <t>A 59478-2018</t>
        </is>
      </c>
      <c r="B735" s="1" t="n">
        <v>43419</v>
      </c>
      <c r="C735" s="1" t="n">
        <v>45227</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59517-2018</t>
        </is>
      </c>
      <c r="B736" s="1" t="n">
        <v>43419</v>
      </c>
      <c r="C736" s="1" t="n">
        <v>45227</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59481-2018</t>
        </is>
      </c>
      <c r="B737" s="1" t="n">
        <v>43419</v>
      </c>
      <c r="C737" s="1" t="n">
        <v>45227</v>
      </c>
      <c r="D737" t="inlineStr">
        <is>
          <t>DALARNAS LÄN</t>
        </is>
      </c>
      <c r="E737" t="inlineStr">
        <is>
          <t>FALUN</t>
        </is>
      </c>
      <c r="F737" t="inlineStr">
        <is>
          <t>Bergvik skog väst AB</t>
        </is>
      </c>
      <c r="G737" t="n">
        <v>1.2</v>
      </c>
      <c r="H737" t="n">
        <v>0</v>
      </c>
      <c r="I737" t="n">
        <v>0</v>
      </c>
      <c r="J737" t="n">
        <v>0</v>
      </c>
      <c r="K737" t="n">
        <v>0</v>
      </c>
      <c r="L737" t="n">
        <v>0</v>
      </c>
      <c r="M737" t="n">
        <v>0</v>
      </c>
      <c r="N737" t="n">
        <v>0</v>
      </c>
      <c r="O737" t="n">
        <v>0</v>
      </c>
      <c r="P737" t="n">
        <v>0</v>
      </c>
      <c r="Q737" t="n">
        <v>0</v>
      </c>
      <c r="R737" s="2" t="inlineStr"/>
    </row>
    <row r="738" ht="15" customHeight="1">
      <c r="A738" t="inlineStr">
        <is>
          <t>A 59552-2018</t>
        </is>
      </c>
      <c r="B738" s="1" t="n">
        <v>43419</v>
      </c>
      <c r="C738" s="1" t="n">
        <v>45227</v>
      </c>
      <c r="D738" t="inlineStr">
        <is>
          <t>DALARNAS LÄN</t>
        </is>
      </c>
      <c r="E738" t="inlineStr">
        <is>
          <t>ÄLVDALEN</t>
        </is>
      </c>
      <c r="G738" t="n">
        <v>1.5</v>
      </c>
      <c r="H738" t="n">
        <v>0</v>
      </c>
      <c r="I738" t="n">
        <v>0</v>
      </c>
      <c r="J738" t="n">
        <v>0</v>
      </c>
      <c r="K738" t="n">
        <v>0</v>
      </c>
      <c r="L738" t="n">
        <v>0</v>
      </c>
      <c r="M738" t="n">
        <v>0</v>
      </c>
      <c r="N738" t="n">
        <v>0</v>
      </c>
      <c r="O738" t="n">
        <v>0</v>
      </c>
      <c r="P738" t="n">
        <v>0</v>
      </c>
      <c r="Q738" t="n">
        <v>0</v>
      </c>
      <c r="R738" s="2" t="inlineStr"/>
    </row>
    <row r="739" ht="15" customHeight="1">
      <c r="A739" t="inlineStr">
        <is>
          <t>A 59580-2018</t>
        </is>
      </c>
      <c r="B739" s="1" t="n">
        <v>43419</v>
      </c>
      <c r="C739" s="1" t="n">
        <v>45227</v>
      </c>
      <c r="D739" t="inlineStr">
        <is>
          <t>DALARNAS LÄN</t>
        </is>
      </c>
      <c r="E739" t="inlineStr">
        <is>
          <t>RÄTTVIK</t>
        </is>
      </c>
      <c r="G739" t="n">
        <v>0.7</v>
      </c>
      <c r="H739" t="n">
        <v>0</v>
      </c>
      <c r="I739" t="n">
        <v>0</v>
      </c>
      <c r="J739" t="n">
        <v>0</v>
      </c>
      <c r="K739" t="n">
        <v>0</v>
      </c>
      <c r="L739" t="n">
        <v>0</v>
      </c>
      <c r="M739" t="n">
        <v>0</v>
      </c>
      <c r="N739" t="n">
        <v>0</v>
      </c>
      <c r="O739" t="n">
        <v>0</v>
      </c>
      <c r="P739" t="n">
        <v>0</v>
      </c>
      <c r="Q739" t="n">
        <v>0</v>
      </c>
      <c r="R739" s="2" t="inlineStr"/>
    </row>
    <row r="740" ht="15" customHeight="1">
      <c r="A740" t="inlineStr">
        <is>
          <t>A 59594-2018</t>
        </is>
      </c>
      <c r="B740" s="1" t="n">
        <v>43419</v>
      </c>
      <c r="C740" s="1" t="n">
        <v>45227</v>
      </c>
      <c r="D740" t="inlineStr">
        <is>
          <t>DALARNAS LÄN</t>
        </is>
      </c>
      <c r="E740" t="inlineStr">
        <is>
          <t>SMEDJEBACKEN</t>
        </is>
      </c>
      <c r="G740" t="n">
        <v>0.6</v>
      </c>
      <c r="H740" t="n">
        <v>0</v>
      </c>
      <c r="I740" t="n">
        <v>0</v>
      </c>
      <c r="J740" t="n">
        <v>0</v>
      </c>
      <c r="K740" t="n">
        <v>0</v>
      </c>
      <c r="L740" t="n">
        <v>0</v>
      </c>
      <c r="M740" t="n">
        <v>0</v>
      </c>
      <c r="N740" t="n">
        <v>0</v>
      </c>
      <c r="O740" t="n">
        <v>0</v>
      </c>
      <c r="P740" t="n">
        <v>0</v>
      </c>
      <c r="Q740" t="n">
        <v>0</v>
      </c>
      <c r="R740" s="2" t="inlineStr"/>
    </row>
    <row r="741" ht="15" customHeight="1">
      <c r="A741" t="inlineStr">
        <is>
          <t>A 59461-2018</t>
        </is>
      </c>
      <c r="B741" s="1" t="n">
        <v>43419</v>
      </c>
      <c r="C741" s="1" t="n">
        <v>45227</v>
      </c>
      <c r="D741" t="inlineStr">
        <is>
          <t>DALARNAS LÄN</t>
        </is>
      </c>
      <c r="E741" t="inlineStr">
        <is>
          <t>ÄLVDALEN</t>
        </is>
      </c>
      <c r="F741" t="inlineStr">
        <is>
          <t>Allmännings- och besparingsskogar</t>
        </is>
      </c>
      <c r="G741" t="n">
        <v>5</v>
      </c>
      <c r="H741" t="n">
        <v>0</v>
      </c>
      <c r="I741" t="n">
        <v>0</v>
      </c>
      <c r="J741" t="n">
        <v>0</v>
      </c>
      <c r="K741" t="n">
        <v>0</v>
      </c>
      <c r="L741" t="n">
        <v>0</v>
      </c>
      <c r="M741" t="n">
        <v>0</v>
      </c>
      <c r="N741" t="n">
        <v>0</v>
      </c>
      <c r="O741" t="n">
        <v>0</v>
      </c>
      <c r="P741" t="n">
        <v>0</v>
      </c>
      <c r="Q741" t="n">
        <v>0</v>
      </c>
      <c r="R741" s="2" t="inlineStr"/>
    </row>
    <row r="742" ht="15" customHeight="1">
      <c r="A742" t="inlineStr">
        <is>
          <t>A 59866-2018</t>
        </is>
      </c>
      <c r="B742" s="1" t="n">
        <v>43419</v>
      </c>
      <c r="C742" s="1" t="n">
        <v>45227</v>
      </c>
      <c r="D742" t="inlineStr">
        <is>
          <t>DALARNAS LÄN</t>
        </is>
      </c>
      <c r="E742" t="inlineStr">
        <is>
          <t>SÄTER</t>
        </is>
      </c>
      <c r="G742" t="n">
        <v>4.4</v>
      </c>
      <c r="H742" t="n">
        <v>0</v>
      </c>
      <c r="I742" t="n">
        <v>0</v>
      </c>
      <c r="J742" t="n">
        <v>0</v>
      </c>
      <c r="K742" t="n">
        <v>0</v>
      </c>
      <c r="L742" t="n">
        <v>0</v>
      </c>
      <c r="M742" t="n">
        <v>0</v>
      </c>
      <c r="N742" t="n">
        <v>0</v>
      </c>
      <c r="O742" t="n">
        <v>0</v>
      </c>
      <c r="P742" t="n">
        <v>0</v>
      </c>
      <c r="Q742" t="n">
        <v>0</v>
      </c>
      <c r="R742" s="2" t="inlineStr"/>
    </row>
    <row r="743" ht="15" customHeight="1">
      <c r="A743" t="inlineStr">
        <is>
          <t>A 64315-2018</t>
        </is>
      </c>
      <c r="B743" s="1" t="n">
        <v>43419</v>
      </c>
      <c r="C743" s="1" t="n">
        <v>45227</v>
      </c>
      <c r="D743" t="inlineStr">
        <is>
          <t>DALARNAS LÄN</t>
        </is>
      </c>
      <c r="E743" t="inlineStr">
        <is>
          <t>RÄTTVIK</t>
        </is>
      </c>
      <c r="G743" t="n">
        <v>2.1</v>
      </c>
      <c r="H743" t="n">
        <v>0</v>
      </c>
      <c r="I743" t="n">
        <v>0</v>
      </c>
      <c r="J743" t="n">
        <v>0</v>
      </c>
      <c r="K743" t="n">
        <v>0</v>
      </c>
      <c r="L743" t="n">
        <v>0</v>
      </c>
      <c r="M743" t="n">
        <v>0</v>
      </c>
      <c r="N743" t="n">
        <v>0</v>
      </c>
      <c r="O743" t="n">
        <v>0</v>
      </c>
      <c r="P743" t="n">
        <v>0</v>
      </c>
      <c r="Q743" t="n">
        <v>0</v>
      </c>
      <c r="R743" s="2" t="inlineStr"/>
    </row>
    <row r="744" ht="15" customHeight="1">
      <c r="A744" t="inlineStr">
        <is>
          <t>A 60553-2018</t>
        </is>
      </c>
      <c r="B744" s="1" t="n">
        <v>43420</v>
      </c>
      <c r="C744" s="1" t="n">
        <v>45227</v>
      </c>
      <c r="D744" t="inlineStr">
        <is>
          <t>DALARNAS LÄN</t>
        </is>
      </c>
      <c r="E744" t="inlineStr">
        <is>
          <t>GAGNEF</t>
        </is>
      </c>
      <c r="G744" t="n">
        <v>10.4</v>
      </c>
      <c r="H744" t="n">
        <v>0</v>
      </c>
      <c r="I744" t="n">
        <v>0</v>
      </c>
      <c r="J744" t="n">
        <v>0</v>
      </c>
      <c r="K744" t="n">
        <v>0</v>
      </c>
      <c r="L744" t="n">
        <v>0</v>
      </c>
      <c r="M744" t="n">
        <v>0</v>
      </c>
      <c r="N744" t="n">
        <v>0</v>
      </c>
      <c r="O744" t="n">
        <v>0</v>
      </c>
      <c r="P744" t="n">
        <v>0</v>
      </c>
      <c r="Q744" t="n">
        <v>0</v>
      </c>
      <c r="R744" s="2" t="inlineStr"/>
    </row>
    <row r="745" ht="15" customHeight="1">
      <c r="A745" t="inlineStr">
        <is>
          <t>A 60540-2018</t>
        </is>
      </c>
      <c r="B745" s="1" t="n">
        <v>43420</v>
      </c>
      <c r="C745" s="1" t="n">
        <v>45227</v>
      </c>
      <c r="D745" t="inlineStr">
        <is>
          <t>DALARNAS LÄN</t>
        </is>
      </c>
      <c r="E745" t="inlineStr">
        <is>
          <t>GAGNEF</t>
        </is>
      </c>
      <c r="G745" t="n">
        <v>2.9</v>
      </c>
      <c r="H745" t="n">
        <v>0</v>
      </c>
      <c r="I745" t="n">
        <v>0</v>
      </c>
      <c r="J745" t="n">
        <v>0</v>
      </c>
      <c r="K745" t="n">
        <v>0</v>
      </c>
      <c r="L745" t="n">
        <v>0</v>
      </c>
      <c r="M745" t="n">
        <v>0</v>
      </c>
      <c r="N745" t="n">
        <v>0</v>
      </c>
      <c r="O745" t="n">
        <v>0</v>
      </c>
      <c r="P745" t="n">
        <v>0</v>
      </c>
      <c r="Q745" t="n">
        <v>0</v>
      </c>
      <c r="R745" s="2" t="inlineStr"/>
    </row>
    <row r="746" ht="15" customHeight="1">
      <c r="A746" t="inlineStr">
        <is>
          <t>A 60950-2018</t>
        </is>
      </c>
      <c r="B746" s="1" t="n">
        <v>43423</v>
      </c>
      <c r="C746" s="1" t="n">
        <v>45227</v>
      </c>
      <c r="D746" t="inlineStr">
        <is>
          <t>DALARNAS LÄN</t>
        </is>
      </c>
      <c r="E746" t="inlineStr">
        <is>
          <t>SÄTER</t>
        </is>
      </c>
      <c r="G746" t="n">
        <v>0.9</v>
      </c>
      <c r="H746" t="n">
        <v>0</v>
      </c>
      <c r="I746" t="n">
        <v>0</v>
      </c>
      <c r="J746" t="n">
        <v>0</v>
      </c>
      <c r="K746" t="n">
        <v>0</v>
      </c>
      <c r="L746" t="n">
        <v>0</v>
      </c>
      <c r="M746" t="n">
        <v>0</v>
      </c>
      <c r="N746" t="n">
        <v>0</v>
      </c>
      <c r="O746" t="n">
        <v>0</v>
      </c>
      <c r="P746" t="n">
        <v>0</v>
      </c>
      <c r="Q746" t="n">
        <v>0</v>
      </c>
      <c r="R746" s="2" t="inlineStr"/>
    </row>
    <row r="747" ht="15" customHeight="1">
      <c r="A747" t="inlineStr">
        <is>
          <t>A 61074-2018</t>
        </is>
      </c>
      <c r="B747" s="1" t="n">
        <v>43423</v>
      </c>
      <c r="C747" s="1" t="n">
        <v>45227</v>
      </c>
      <c r="D747" t="inlineStr">
        <is>
          <t>DALARNAS LÄN</t>
        </is>
      </c>
      <c r="E747" t="inlineStr">
        <is>
          <t>MORA</t>
        </is>
      </c>
      <c r="G747" t="n">
        <v>3.4</v>
      </c>
      <c r="H747" t="n">
        <v>0</v>
      </c>
      <c r="I747" t="n">
        <v>0</v>
      </c>
      <c r="J747" t="n">
        <v>0</v>
      </c>
      <c r="K747" t="n">
        <v>0</v>
      </c>
      <c r="L747" t="n">
        <v>0</v>
      </c>
      <c r="M747" t="n">
        <v>0</v>
      </c>
      <c r="N747" t="n">
        <v>0</v>
      </c>
      <c r="O747" t="n">
        <v>0</v>
      </c>
      <c r="P747" t="n">
        <v>0</v>
      </c>
      <c r="Q747" t="n">
        <v>0</v>
      </c>
      <c r="R747" s="2" t="inlineStr"/>
    </row>
    <row r="748" ht="15" customHeight="1">
      <c r="A748" t="inlineStr">
        <is>
          <t>A 61110-2018</t>
        </is>
      </c>
      <c r="B748" s="1" t="n">
        <v>43423</v>
      </c>
      <c r="C748" s="1" t="n">
        <v>45227</v>
      </c>
      <c r="D748" t="inlineStr">
        <is>
          <t>DALARNAS LÄN</t>
        </is>
      </c>
      <c r="E748" t="inlineStr">
        <is>
          <t>RÄTTVIK</t>
        </is>
      </c>
      <c r="F748" t="inlineStr">
        <is>
          <t>Bergvik skog väst AB</t>
        </is>
      </c>
      <c r="G748" t="n">
        <v>15</v>
      </c>
      <c r="H748" t="n">
        <v>0</v>
      </c>
      <c r="I748" t="n">
        <v>0</v>
      </c>
      <c r="J748" t="n">
        <v>0</v>
      </c>
      <c r="K748" t="n">
        <v>0</v>
      </c>
      <c r="L748" t="n">
        <v>0</v>
      </c>
      <c r="M748" t="n">
        <v>0</v>
      </c>
      <c r="N748" t="n">
        <v>0</v>
      </c>
      <c r="O748" t="n">
        <v>0</v>
      </c>
      <c r="P748" t="n">
        <v>0</v>
      </c>
      <c r="Q748" t="n">
        <v>0</v>
      </c>
      <c r="R748" s="2" t="inlineStr"/>
    </row>
    <row r="749" ht="15" customHeight="1">
      <c r="A749" t="inlineStr">
        <is>
          <t>A 61127-2018</t>
        </is>
      </c>
      <c r="B749" s="1" t="n">
        <v>43423</v>
      </c>
      <c r="C749" s="1" t="n">
        <v>45227</v>
      </c>
      <c r="D749" t="inlineStr">
        <is>
          <t>DALARNAS LÄN</t>
        </is>
      </c>
      <c r="E749" t="inlineStr">
        <is>
          <t>LEKSAND</t>
        </is>
      </c>
      <c r="F749" t="inlineStr">
        <is>
          <t>Bergvik skog väst AB</t>
        </is>
      </c>
      <c r="G749" t="n">
        <v>6</v>
      </c>
      <c r="H749" t="n">
        <v>0</v>
      </c>
      <c r="I749" t="n">
        <v>0</v>
      </c>
      <c r="J749" t="n">
        <v>0</v>
      </c>
      <c r="K749" t="n">
        <v>0</v>
      </c>
      <c r="L749" t="n">
        <v>0</v>
      </c>
      <c r="M749" t="n">
        <v>0</v>
      </c>
      <c r="N749" t="n">
        <v>0</v>
      </c>
      <c r="O749" t="n">
        <v>0</v>
      </c>
      <c r="P749" t="n">
        <v>0</v>
      </c>
      <c r="Q749" t="n">
        <v>0</v>
      </c>
      <c r="R749" s="2" t="inlineStr"/>
    </row>
    <row r="750" ht="15" customHeight="1">
      <c r="A750" t="inlineStr">
        <is>
          <t>A 61089-2018</t>
        </is>
      </c>
      <c r="B750" s="1" t="n">
        <v>43423</v>
      </c>
      <c r="C750" s="1" t="n">
        <v>45227</v>
      </c>
      <c r="D750" t="inlineStr">
        <is>
          <t>DALARNAS LÄN</t>
        </is>
      </c>
      <c r="E750" t="inlineStr">
        <is>
          <t>MORA</t>
        </is>
      </c>
      <c r="G750" t="n">
        <v>1.2</v>
      </c>
      <c r="H750" t="n">
        <v>0</v>
      </c>
      <c r="I750" t="n">
        <v>0</v>
      </c>
      <c r="J750" t="n">
        <v>0</v>
      </c>
      <c r="K750" t="n">
        <v>0</v>
      </c>
      <c r="L750" t="n">
        <v>0</v>
      </c>
      <c r="M750" t="n">
        <v>0</v>
      </c>
      <c r="N750" t="n">
        <v>0</v>
      </c>
      <c r="O750" t="n">
        <v>0</v>
      </c>
      <c r="P750" t="n">
        <v>0</v>
      </c>
      <c r="Q750" t="n">
        <v>0</v>
      </c>
      <c r="R750" s="2" t="inlineStr"/>
    </row>
    <row r="751" ht="15" customHeight="1">
      <c r="A751" t="inlineStr">
        <is>
          <t>A 61189-2018</t>
        </is>
      </c>
      <c r="B751" s="1" t="n">
        <v>43423</v>
      </c>
      <c r="C751" s="1" t="n">
        <v>45227</v>
      </c>
      <c r="D751" t="inlineStr">
        <is>
          <t>DALARNAS LÄN</t>
        </is>
      </c>
      <c r="E751" t="inlineStr">
        <is>
          <t>RÄTTVIK</t>
        </is>
      </c>
      <c r="F751" t="inlineStr">
        <is>
          <t>Bergvik skog väst AB</t>
        </is>
      </c>
      <c r="G751" t="n">
        <v>5.9</v>
      </c>
      <c r="H751" t="n">
        <v>0</v>
      </c>
      <c r="I751" t="n">
        <v>0</v>
      </c>
      <c r="J751" t="n">
        <v>0</v>
      </c>
      <c r="K751" t="n">
        <v>0</v>
      </c>
      <c r="L751" t="n">
        <v>0</v>
      </c>
      <c r="M751" t="n">
        <v>0</v>
      </c>
      <c r="N751" t="n">
        <v>0</v>
      </c>
      <c r="O751" t="n">
        <v>0</v>
      </c>
      <c r="P751" t="n">
        <v>0</v>
      </c>
      <c r="Q751" t="n">
        <v>0</v>
      </c>
      <c r="R751" s="2" t="inlineStr"/>
    </row>
    <row r="752" ht="15" customHeight="1">
      <c r="A752" t="inlineStr">
        <is>
          <t>A 61240-2018</t>
        </is>
      </c>
      <c r="B752" s="1" t="n">
        <v>43423</v>
      </c>
      <c r="C752" s="1" t="n">
        <v>45227</v>
      </c>
      <c r="D752" t="inlineStr">
        <is>
          <t>DALARNAS LÄN</t>
        </is>
      </c>
      <c r="E752" t="inlineStr">
        <is>
          <t>LEKSAND</t>
        </is>
      </c>
      <c r="F752" t="inlineStr">
        <is>
          <t>Bergvik skog väst AB</t>
        </is>
      </c>
      <c r="G752" t="n">
        <v>3.8</v>
      </c>
      <c r="H752" t="n">
        <v>0</v>
      </c>
      <c r="I752" t="n">
        <v>0</v>
      </c>
      <c r="J752" t="n">
        <v>0</v>
      </c>
      <c r="K752" t="n">
        <v>0</v>
      </c>
      <c r="L752" t="n">
        <v>0</v>
      </c>
      <c r="M752" t="n">
        <v>0</v>
      </c>
      <c r="N752" t="n">
        <v>0</v>
      </c>
      <c r="O752" t="n">
        <v>0</v>
      </c>
      <c r="P752" t="n">
        <v>0</v>
      </c>
      <c r="Q752" t="n">
        <v>0</v>
      </c>
      <c r="R752" s="2" t="inlineStr"/>
    </row>
    <row r="753" ht="15" customHeight="1">
      <c r="A753" t="inlineStr">
        <is>
          <t>A 60937-2018</t>
        </is>
      </c>
      <c r="B753" s="1" t="n">
        <v>43423</v>
      </c>
      <c r="C753" s="1" t="n">
        <v>45227</v>
      </c>
      <c r="D753" t="inlineStr">
        <is>
          <t>DALARNAS LÄN</t>
        </is>
      </c>
      <c r="E753" t="inlineStr">
        <is>
          <t>SÄTER</t>
        </is>
      </c>
      <c r="G753" t="n">
        <v>1.3</v>
      </c>
      <c r="H753" t="n">
        <v>0</v>
      </c>
      <c r="I753" t="n">
        <v>0</v>
      </c>
      <c r="J753" t="n">
        <v>0</v>
      </c>
      <c r="K753" t="n">
        <v>0</v>
      </c>
      <c r="L753" t="n">
        <v>0</v>
      </c>
      <c r="M753" t="n">
        <v>0</v>
      </c>
      <c r="N753" t="n">
        <v>0</v>
      </c>
      <c r="O753" t="n">
        <v>0</v>
      </c>
      <c r="P753" t="n">
        <v>0</v>
      </c>
      <c r="Q753" t="n">
        <v>0</v>
      </c>
      <c r="R753" s="2" t="inlineStr"/>
    </row>
    <row r="754" ht="15" customHeight="1">
      <c r="A754" t="inlineStr">
        <is>
          <t>A 60973-2018</t>
        </is>
      </c>
      <c r="B754" s="1" t="n">
        <v>43423</v>
      </c>
      <c r="C754" s="1" t="n">
        <v>45227</v>
      </c>
      <c r="D754" t="inlineStr">
        <is>
          <t>DALARNAS LÄN</t>
        </is>
      </c>
      <c r="E754" t="inlineStr">
        <is>
          <t>FALUN</t>
        </is>
      </c>
      <c r="G754" t="n">
        <v>4.2</v>
      </c>
      <c r="H754" t="n">
        <v>0</v>
      </c>
      <c r="I754" t="n">
        <v>0</v>
      </c>
      <c r="J754" t="n">
        <v>0</v>
      </c>
      <c r="K754" t="n">
        <v>0</v>
      </c>
      <c r="L754" t="n">
        <v>0</v>
      </c>
      <c r="M754" t="n">
        <v>0</v>
      </c>
      <c r="N754" t="n">
        <v>0</v>
      </c>
      <c r="O754" t="n">
        <v>0</v>
      </c>
      <c r="P754" t="n">
        <v>0</v>
      </c>
      <c r="Q754" t="n">
        <v>0</v>
      </c>
      <c r="R754" s="2" t="inlineStr"/>
    </row>
    <row r="755" ht="15" customHeight="1">
      <c r="A755" t="inlineStr">
        <is>
          <t>A 61115-2018</t>
        </is>
      </c>
      <c r="B755" s="1" t="n">
        <v>43423</v>
      </c>
      <c r="C755" s="1" t="n">
        <v>45227</v>
      </c>
      <c r="D755" t="inlineStr">
        <is>
          <t>DALARNAS LÄN</t>
        </is>
      </c>
      <c r="E755" t="inlineStr">
        <is>
          <t>ÄLVDALEN</t>
        </is>
      </c>
      <c r="G755" t="n">
        <v>1.7</v>
      </c>
      <c r="H755" t="n">
        <v>0</v>
      </c>
      <c r="I755" t="n">
        <v>0</v>
      </c>
      <c r="J755" t="n">
        <v>0</v>
      </c>
      <c r="K755" t="n">
        <v>0</v>
      </c>
      <c r="L755" t="n">
        <v>0</v>
      </c>
      <c r="M755" t="n">
        <v>0</v>
      </c>
      <c r="N755" t="n">
        <v>0</v>
      </c>
      <c r="O755" t="n">
        <v>0</v>
      </c>
      <c r="P755" t="n">
        <v>0</v>
      </c>
      <c r="Q755" t="n">
        <v>0</v>
      </c>
      <c r="R755" s="2" t="inlineStr"/>
    </row>
    <row r="756" ht="15" customHeight="1">
      <c r="A756" t="inlineStr">
        <is>
          <t>A 61216-2018</t>
        </is>
      </c>
      <c r="B756" s="1" t="n">
        <v>43423</v>
      </c>
      <c r="C756" s="1" t="n">
        <v>45227</v>
      </c>
      <c r="D756" t="inlineStr">
        <is>
          <t>DALARNAS LÄN</t>
        </is>
      </c>
      <c r="E756" t="inlineStr">
        <is>
          <t>RÄTTVIK</t>
        </is>
      </c>
      <c r="F756" t="inlineStr">
        <is>
          <t>Bergvik skog väst AB</t>
        </is>
      </c>
      <c r="G756" t="n">
        <v>14.7</v>
      </c>
      <c r="H756" t="n">
        <v>0</v>
      </c>
      <c r="I756" t="n">
        <v>0</v>
      </c>
      <c r="J756" t="n">
        <v>0</v>
      </c>
      <c r="K756" t="n">
        <v>0</v>
      </c>
      <c r="L756" t="n">
        <v>0</v>
      </c>
      <c r="M756" t="n">
        <v>0</v>
      </c>
      <c r="N756" t="n">
        <v>0</v>
      </c>
      <c r="O756" t="n">
        <v>0</v>
      </c>
      <c r="P756" t="n">
        <v>0</v>
      </c>
      <c r="Q756" t="n">
        <v>0</v>
      </c>
      <c r="R756" s="2" t="inlineStr"/>
    </row>
    <row r="757" ht="15" customHeight="1">
      <c r="A757" t="inlineStr">
        <is>
          <t>A 61581-2018</t>
        </is>
      </c>
      <c r="B757" s="1" t="n">
        <v>43424</v>
      </c>
      <c r="C757" s="1" t="n">
        <v>45227</v>
      </c>
      <c r="D757" t="inlineStr">
        <is>
          <t>DALARNAS LÄN</t>
        </is>
      </c>
      <c r="E757" t="inlineStr">
        <is>
          <t>RÄTTVIK</t>
        </is>
      </c>
      <c r="F757" t="inlineStr">
        <is>
          <t>Bergvik skog väst AB</t>
        </is>
      </c>
      <c r="G757" t="n">
        <v>2.7</v>
      </c>
      <c r="H757" t="n">
        <v>0</v>
      </c>
      <c r="I757" t="n">
        <v>0</v>
      </c>
      <c r="J757" t="n">
        <v>0</v>
      </c>
      <c r="K757" t="n">
        <v>0</v>
      </c>
      <c r="L757" t="n">
        <v>0</v>
      </c>
      <c r="M757" t="n">
        <v>0</v>
      </c>
      <c r="N757" t="n">
        <v>0</v>
      </c>
      <c r="O757" t="n">
        <v>0</v>
      </c>
      <c r="P757" t="n">
        <v>0</v>
      </c>
      <c r="Q757" t="n">
        <v>0</v>
      </c>
      <c r="R757" s="2" t="inlineStr"/>
    </row>
    <row r="758" ht="15" customHeight="1">
      <c r="A758" t="inlineStr">
        <is>
          <t>A 65253-2018</t>
        </is>
      </c>
      <c r="B758" s="1" t="n">
        <v>43424</v>
      </c>
      <c r="C758" s="1" t="n">
        <v>45227</v>
      </c>
      <c r="D758" t="inlineStr">
        <is>
          <t>DALARNAS LÄN</t>
        </is>
      </c>
      <c r="E758" t="inlineStr">
        <is>
          <t>MALUNG-SÄLEN</t>
        </is>
      </c>
      <c r="F758" t="inlineStr">
        <is>
          <t>Allmännings- och besparingsskogar</t>
        </is>
      </c>
      <c r="G758" t="n">
        <v>0.8</v>
      </c>
      <c r="H758" t="n">
        <v>0</v>
      </c>
      <c r="I758" t="n">
        <v>0</v>
      </c>
      <c r="J758" t="n">
        <v>0</v>
      </c>
      <c r="K758" t="n">
        <v>0</v>
      </c>
      <c r="L758" t="n">
        <v>0</v>
      </c>
      <c r="M758" t="n">
        <v>0</v>
      </c>
      <c r="N758" t="n">
        <v>0</v>
      </c>
      <c r="O758" t="n">
        <v>0</v>
      </c>
      <c r="P758" t="n">
        <v>0</v>
      </c>
      <c r="Q758" t="n">
        <v>0</v>
      </c>
      <c r="R758" s="2" t="inlineStr"/>
    </row>
    <row r="759" ht="15" customHeight="1">
      <c r="A759" t="inlineStr">
        <is>
          <t>A 65244-2018</t>
        </is>
      </c>
      <c r="B759" s="1" t="n">
        <v>43424</v>
      </c>
      <c r="C759" s="1" t="n">
        <v>45227</v>
      </c>
      <c r="D759" t="inlineStr">
        <is>
          <t>DALARNAS LÄN</t>
        </is>
      </c>
      <c r="E759" t="inlineStr">
        <is>
          <t>MALUNG-SÄLEN</t>
        </is>
      </c>
      <c r="F759" t="inlineStr">
        <is>
          <t>Allmännings- och besparingsskogar</t>
        </is>
      </c>
      <c r="G759" t="n">
        <v>5.1</v>
      </c>
      <c r="H759" t="n">
        <v>0</v>
      </c>
      <c r="I759" t="n">
        <v>0</v>
      </c>
      <c r="J759" t="n">
        <v>0</v>
      </c>
      <c r="K759" t="n">
        <v>0</v>
      </c>
      <c r="L759" t="n">
        <v>0</v>
      </c>
      <c r="M759" t="n">
        <v>0</v>
      </c>
      <c r="N759" t="n">
        <v>0</v>
      </c>
      <c r="O759" t="n">
        <v>0</v>
      </c>
      <c r="P759" t="n">
        <v>0</v>
      </c>
      <c r="Q759" t="n">
        <v>0</v>
      </c>
      <c r="R759" s="2" t="inlineStr"/>
    </row>
    <row r="760" ht="15" customHeight="1">
      <c r="A760" t="inlineStr">
        <is>
          <t>A 61678-2018</t>
        </is>
      </c>
      <c r="B760" s="1" t="n">
        <v>43425</v>
      </c>
      <c r="C760" s="1" t="n">
        <v>45227</v>
      </c>
      <c r="D760" t="inlineStr">
        <is>
          <t>DALARNAS LÄN</t>
        </is>
      </c>
      <c r="E760" t="inlineStr">
        <is>
          <t>MALUNG-SÄLEN</t>
        </is>
      </c>
      <c r="G760" t="n">
        <v>3.2</v>
      </c>
      <c r="H760" t="n">
        <v>0</v>
      </c>
      <c r="I760" t="n">
        <v>0</v>
      </c>
      <c r="J760" t="n">
        <v>0</v>
      </c>
      <c r="K760" t="n">
        <v>0</v>
      </c>
      <c r="L760" t="n">
        <v>0</v>
      </c>
      <c r="M760" t="n">
        <v>0</v>
      </c>
      <c r="N760" t="n">
        <v>0</v>
      </c>
      <c r="O760" t="n">
        <v>0</v>
      </c>
      <c r="P760" t="n">
        <v>0</v>
      </c>
      <c r="Q760" t="n">
        <v>0</v>
      </c>
      <c r="R760" s="2" t="inlineStr"/>
    </row>
    <row r="761" ht="15" customHeight="1">
      <c r="A761" t="inlineStr">
        <is>
          <t>A 65598-2018</t>
        </is>
      </c>
      <c r="B761" s="1" t="n">
        <v>43425</v>
      </c>
      <c r="C761" s="1" t="n">
        <v>45227</v>
      </c>
      <c r="D761" t="inlineStr">
        <is>
          <t>DALARNAS LÄN</t>
        </is>
      </c>
      <c r="E761" t="inlineStr">
        <is>
          <t>ÄLVDALEN</t>
        </is>
      </c>
      <c r="G761" t="n">
        <v>0.8</v>
      </c>
      <c r="H761" t="n">
        <v>0</v>
      </c>
      <c r="I761" t="n">
        <v>0</v>
      </c>
      <c r="J761" t="n">
        <v>0</v>
      </c>
      <c r="K761" t="n">
        <v>0</v>
      </c>
      <c r="L761" t="n">
        <v>0</v>
      </c>
      <c r="M761" t="n">
        <v>0</v>
      </c>
      <c r="N761" t="n">
        <v>0</v>
      </c>
      <c r="O761" t="n">
        <v>0</v>
      </c>
      <c r="P761" t="n">
        <v>0</v>
      </c>
      <c r="Q761" t="n">
        <v>0</v>
      </c>
      <c r="R761" s="2" t="inlineStr"/>
    </row>
    <row r="762" ht="15" customHeight="1">
      <c r="A762" t="inlineStr">
        <is>
          <t>A 61671-2018</t>
        </is>
      </c>
      <c r="B762" s="1" t="n">
        <v>43425</v>
      </c>
      <c r="C762" s="1" t="n">
        <v>45227</v>
      </c>
      <c r="D762" t="inlineStr">
        <is>
          <t>DALARNAS LÄN</t>
        </is>
      </c>
      <c r="E762" t="inlineStr">
        <is>
          <t>LUDVIKA</t>
        </is>
      </c>
      <c r="G762" t="n">
        <v>2.5</v>
      </c>
      <c r="H762" t="n">
        <v>0</v>
      </c>
      <c r="I762" t="n">
        <v>0</v>
      </c>
      <c r="J762" t="n">
        <v>0</v>
      </c>
      <c r="K762" t="n">
        <v>0</v>
      </c>
      <c r="L762" t="n">
        <v>0</v>
      </c>
      <c r="M762" t="n">
        <v>0</v>
      </c>
      <c r="N762" t="n">
        <v>0</v>
      </c>
      <c r="O762" t="n">
        <v>0</v>
      </c>
      <c r="P762" t="n">
        <v>0</v>
      </c>
      <c r="Q762" t="n">
        <v>0</v>
      </c>
      <c r="R762" s="2" t="inlineStr"/>
    </row>
    <row r="763" ht="15" customHeight="1">
      <c r="A763" t="inlineStr">
        <is>
          <t>A 61753-2018</t>
        </is>
      </c>
      <c r="B763" s="1" t="n">
        <v>43425</v>
      </c>
      <c r="C763" s="1" t="n">
        <v>45227</v>
      </c>
      <c r="D763" t="inlineStr">
        <is>
          <t>DALARNAS LÄN</t>
        </is>
      </c>
      <c r="E763" t="inlineStr">
        <is>
          <t>MALUNG-SÄLEN</t>
        </is>
      </c>
      <c r="G763" t="n">
        <v>0.8</v>
      </c>
      <c r="H763" t="n">
        <v>0</v>
      </c>
      <c r="I763" t="n">
        <v>0</v>
      </c>
      <c r="J763" t="n">
        <v>0</v>
      </c>
      <c r="K763" t="n">
        <v>0</v>
      </c>
      <c r="L763" t="n">
        <v>0</v>
      </c>
      <c r="M763" t="n">
        <v>0</v>
      </c>
      <c r="N763" t="n">
        <v>0</v>
      </c>
      <c r="O763" t="n">
        <v>0</v>
      </c>
      <c r="P763" t="n">
        <v>0</v>
      </c>
      <c r="Q763" t="n">
        <v>0</v>
      </c>
      <c r="R763" s="2" t="inlineStr"/>
    </row>
    <row r="764" ht="15" customHeight="1">
      <c r="A764" t="inlineStr">
        <is>
          <t>A 61895-2018</t>
        </is>
      </c>
      <c r="B764" s="1" t="n">
        <v>43425</v>
      </c>
      <c r="C764" s="1" t="n">
        <v>45227</v>
      </c>
      <c r="D764" t="inlineStr">
        <is>
          <t>DALARNAS LÄN</t>
        </is>
      </c>
      <c r="E764" t="inlineStr">
        <is>
          <t>FALUN</t>
        </is>
      </c>
      <c r="G764" t="n">
        <v>0.5</v>
      </c>
      <c r="H764" t="n">
        <v>0</v>
      </c>
      <c r="I764" t="n">
        <v>0</v>
      </c>
      <c r="J764" t="n">
        <v>0</v>
      </c>
      <c r="K764" t="n">
        <v>0</v>
      </c>
      <c r="L764" t="n">
        <v>0</v>
      </c>
      <c r="M764" t="n">
        <v>0</v>
      </c>
      <c r="N764" t="n">
        <v>0</v>
      </c>
      <c r="O764" t="n">
        <v>0</v>
      </c>
      <c r="P764" t="n">
        <v>0</v>
      </c>
      <c r="Q764" t="n">
        <v>0</v>
      </c>
      <c r="R764" s="2" t="inlineStr"/>
    </row>
    <row r="765" ht="15" customHeight="1">
      <c r="A765" t="inlineStr">
        <is>
          <t>A 65585-2018</t>
        </is>
      </c>
      <c r="B765" s="1" t="n">
        <v>43425</v>
      </c>
      <c r="C765" s="1" t="n">
        <v>45227</v>
      </c>
      <c r="D765" t="inlineStr">
        <is>
          <t>DALARNAS LÄN</t>
        </is>
      </c>
      <c r="E765" t="inlineStr">
        <is>
          <t>LEKSAND</t>
        </is>
      </c>
      <c r="G765" t="n">
        <v>1.7</v>
      </c>
      <c r="H765" t="n">
        <v>0</v>
      </c>
      <c r="I765" t="n">
        <v>0</v>
      </c>
      <c r="J765" t="n">
        <v>0</v>
      </c>
      <c r="K765" t="n">
        <v>0</v>
      </c>
      <c r="L765" t="n">
        <v>0</v>
      </c>
      <c r="M765" t="n">
        <v>0</v>
      </c>
      <c r="N765" t="n">
        <v>0</v>
      </c>
      <c r="O765" t="n">
        <v>0</v>
      </c>
      <c r="P765" t="n">
        <v>0</v>
      </c>
      <c r="Q765" t="n">
        <v>0</v>
      </c>
      <c r="R765" s="2" t="inlineStr"/>
    </row>
    <row r="766" ht="15" customHeight="1">
      <c r="A766" t="inlineStr">
        <is>
          <t>A 61777-2018</t>
        </is>
      </c>
      <c r="B766" s="1" t="n">
        <v>43425</v>
      </c>
      <c r="C766" s="1" t="n">
        <v>45227</v>
      </c>
      <c r="D766" t="inlineStr">
        <is>
          <t>DALARNAS LÄN</t>
        </is>
      </c>
      <c r="E766" t="inlineStr">
        <is>
          <t>MALUNG-SÄLEN</t>
        </is>
      </c>
      <c r="G766" t="n">
        <v>7.1</v>
      </c>
      <c r="H766" t="n">
        <v>0</v>
      </c>
      <c r="I766" t="n">
        <v>0</v>
      </c>
      <c r="J766" t="n">
        <v>0</v>
      </c>
      <c r="K766" t="n">
        <v>0</v>
      </c>
      <c r="L766" t="n">
        <v>0</v>
      </c>
      <c r="M766" t="n">
        <v>0</v>
      </c>
      <c r="N766" t="n">
        <v>0</v>
      </c>
      <c r="O766" t="n">
        <v>0</v>
      </c>
      <c r="P766" t="n">
        <v>0</v>
      </c>
      <c r="Q766" t="n">
        <v>0</v>
      </c>
      <c r="R766" s="2" t="inlineStr"/>
    </row>
    <row r="767" ht="15" customHeight="1">
      <c r="A767" t="inlineStr">
        <is>
          <t>A 65603-2018</t>
        </is>
      </c>
      <c r="B767" s="1" t="n">
        <v>43425</v>
      </c>
      <c r="C767" s="1" t="n">
        <v>45227</v>
      </c>
      <c r="D767" t="inlineStr">
        <is>
          <t>DALARNAS LÄN</t>
        </is>
      </c>
      <c r="E767" t="inlineStr">
        <is>
          <t>ÄLVDALEN</t>
        </is>
      </c>
      <c r="G767" t="n">
        <v>1.5</v>
      </c>
      <c r="H767" t="n">
        <v>0</v>
      </c>
      <c r="I767" t="n">
        <v>0</v>
      </c>
      <c r="J767" t="n">
        <v>0</v>
      </c>
      <c r="K767" t="n">
        <v>0</v>
      </c>
      <c r="L767" t="n">
        <v>0</v>
      </c>
      <c r="M767" t="n">
        <v>0</v>
      </c>
      <c r="N767" t="n">
        <v>0</v>
      </c>
      <c r="O767" t="n">
        <v>0</v>
      </c>
      <c r="P767" t="n">
        <v>0</v>
      </c>
      <c r="Q767" t="n">
        <v>0</v>
      </c>
      <c r="R767" s="2" t="inlineStr"/>
    </row>
    <row r="768" ht="15" customHeight="1">
      <c r="A768" t="inlineStr">
        <is>
          <t>A 61853-2018</t>
        </is>
      </c>
      <c r="B768" s="1" t="n">
        <v>43425</v>
      </c>
      <c r="C768" s="1" t="n">
        <v>45227</v>
      </c>
      <c r="D768" t="inlineStr">
        <is>
          <t>DALARNAS LÄN</t>
        </is>
      </c>
      <c r="E768" t="inlineStr">
        <is>
          <t>ÄLVDALEN</t>
        </is>
      </c>
      <c r="G768" t="n">
        <v>7.5</v>
      </c>
      <c r="H768" t="n">
        <v>0</v>
      </c>
      <c r="I768" t="n">
        <v>0</v>
      </c>
      <c r="J768" t="n">
        <v>0</v>
      </c>
      <c r="K768" t="n">
        <v>0</v>
      </c>
      <c r="L768" t="n">
        <v>0</v>
      </c>
      <c r="M768" t="n">
        <v>0</v>
      </c>
      <c r="N768" t="n">
        <v>0</v>
      </c>
      <c r="O768" t="n">
        <v>0</v>
      </c>
      <c r="P768" t="n">
        <v>0</v>
      </c>
      <c r="Q768" t="n">
        <v>0</v>
      </c>
      <c r="R768" s="2" t="inlineStr"/>
    </row>
    <row r="769" ht="15" customHeight="1">
      <c r="A769" t="inlineStr">
        <is>
          <t>A 65461-2018</t>
        </is>
      </c>
      <c r="B769" s="1" t="n">
        <v>43425</v>
      </c>
      <c r="C769" s="1" t="n">
        <v>45227</v>
      </c>
      <c r="D769" t="inlineStr">
        <is>
          <t>DALARNAS LÄN</t>
        </is>
      </c>
      <c r="E769" t="inlineStr">
        <is>
          <t>RÄTTVIK</t>
        </is>
      </c>
      <c r="G769" t="n">
        <v>3.6</v>
      </c>
      <c r="H769" t="n">
        <v>0</v>
      </c>
      <c r="I769" t="n">
        <v>0</v>
      </c>
      <c r="J769" t="n">
        <v>0</v>
      </c>
      <c r="K769" t="n">
        <v>0</v>
      </c>
      <c r="L769" t="n">
        <v>0</v>
      </c>
      <c r="M769" t="n">
        <v>0</v>
      </c>
      <c r="N769" t="n">
        <v>0</v>
      </c>
      <c r="O769" t="n">
        <v>0</v>
      </c>
      <c r="P769" t="n">
        <v>0</v>
      </c>
      <c r="Q769" t="n">
        <v>0</v>
      </c>
      <c r="R769" s="2" t="inlineStr"/>
    </row>
    <row r="770" ht="15" customHeight="1">
      <c r="A770" t="inlineStr">
        <is>
          <t>A 62581-2018</t>
        </is>
      </c>
      <c r="B770" s="1" t="n">
        <v>43426</v>
      </c>
      <c r="C770" s="1" t="n">
        <v>45227</v>
      </c>
      <c r="D770" t="inlineStr">
        <is>
          <t>DALARNAS LÄN</t>
        </is>
      </c>
      <c r="E770" t="inlineStr">
        <is>
          <t>ÄLVDALEN</t>
        </is>
      </c>
      <c r="G770" t="n">
        <v>3.6</v>
      </c>
      <c r="H770" t="n">
        <v>0</v>
      </c>
      <c r="I770" t="n">
        <v>0</v>
      </c>
      <c r="J770" t="n">
        <v>0</v>
      </c>
      <c r="K770" t="n">
        <v>0</v>
      </c>
      <c r="L770" t="n">
        <v>0</v>
      </c>
      <c r="M770" t="n">
        <v>0</v>
      </c>
      <c r="N770" t="n">
        <v>0</v>
      </c>
      <c r="O770" t="n">
        <v>0</v>
      </c>
      <c r="P770" t="n">
        <v>0</v>
      </c>
      <c r="Q770" t="n">
        <v>0</v>
      </c>
      <c r="R770" s="2" t="inlineStr"/>
    </row>
    <row r="771" ht="15" customHeight="1">
      <c r="A771" t="inlineStr">
        <is>
          <t>A 62591-2018</t>
        </is>
      </c>
      <c r="B771" s="1" t="n">
        <v>43426</v>
      </c>
      <c r="C771" s="1" t="n">
        <v>45227</v>
      </c>
      <c r="D771" t="inlineStr">
        <is>
          <t>DALARNAS LÄN</t>
        </is>
      </c>
      <c r="E771" t="inlineStr">
        <is>
          <t>MALUNG-SÄLEN</t>
        </is>
      </c>
      <c r="F771" t="inlineStr">
        <is>
          <t>Bergvik skog väst AB</t>
        </is>
      </c>
      <c r="G771" t="n">
        <v>13.9</v>
      </c>
      <c r="H771" t="n">
        <v>0</v>
      </c>
      <c r="I771" t="n">
        <v>0</v>
      </c>
      <c r="J771" t="n">
        <v>0</v>
      </c>
      <c r="K771" t="n">
        <v>0</v>
      </c>
      <c r="L771" t="n">
        <v>0</v>
      </c>
      <c r="M771" t="n">
        <v>0</v>
      </c>
      <c r="N771" t="n">
        <v>0</v>
      </c>
      <c r="O771" t="n">
        <v>0</v>
      </c>
      <c r="P771" t="n">
        <v>0</v>
      </c>
      <c r="Q771" t="n">
        <v>0</v>
      </c>
      <c r="R771" s="2" t="inlineStr"/>
    </row>
    <row r="772" ht="15" customHeight="1">
      <c r="A772" t="inlineStr">
        <is>
          <t>A 62907-2018</t>
        </is>
      </c>
      <c r="B772" s="1" t="n">
        <v>43426</v>
      </c>
      <c r="C772" s="1" t="n">
        <v>45227</v>
      </c>
      <c r="D772" t="inlineStr">
        <is>
          <t>DALARNAS LÄN</t>
        </is>
      </c>
      <c r="E772" t="inlineStr">
        <is>
          <t>LEKSAND</t>
        </is>
      </c>
      <c r="G772" t="n">
        <v>0.5</v>
      </c>
      <c r="H772" t="n">
        <v>0</v>
      </c>
      <c r="I772" t="n">
        <v>0</v>
      </c>
      <c r="J772" t="n">
        <v>0</v>
      </c>
      <c r="K772" t="n">
        <v>0</v>
      </c>
      <c r="L772" t="n">
        <v>0</v>
      </c>
      <c r="M772" t="n">
        <v>0</v>
      </c>
      <c r="N772" t="n">
        <v>0</v>
      </c>
      <c r="O772" t="n">
        <v>0</v>
      </c>
      <c r="P772" t="n">
        <v>0</v>
      </c>
      <c r="Q772" t="n">
        <v>0</v>
      </c>
      <c r="R772" s="2" t="inlineStr"/>
    </row>
    <row r="773" ht="15" customHeight="1">
      <c r="A773" t="inlineStr">
        <is>
          <t>A 66263-2018</t>
        </is>
      </c>
      <c r="B773" s="1" t="n">
        <v>43427</v>
      </c>
      <c r="C773" s="1" t="n">
        <v>45227</v>
      </c>
      <c r="D773" t="inlineStr">
        <is>
          <t>DALARNAS LÄN</t>
        </is>
      </c>
      <c r="E773" t="inlineStr">
        <is>
          <t>MALUNG-SÄLEN</t>
        </is>
      </c>
      <c r="F773" t="inlineStr">
        <is>
          <t>Allmännings- och besparingsskogar</t>
        </is>
      </c>
      <c r="G773" t="n">
        <v>7.5</v>
      </c>
      <c r="H773" t="n">
        <v>0</v>
      </c>
      <c r="I773" t="n">
        <v>0</v>
      </c>
      <c r="J773" t="n">
        <v>0</v>
      </c>
      <c r="K773" t="n">
        <v>0</v>
      </c>
      <c r="L773" t="n">
        <v>0</v>
      </c>
      <c r="M773" t="n">
        <v>0</v>
      </c>
      <c r="N773" t="n">
        <v>0</v>
      </c>
      <c r="O773" t="n">
        <v>0</v>
      </c>
      <c r="P773" t="n">
        <v>0</v>
      </c>
      <c r="Q773" t="n">
        <v>0</v>
      </c>
      <c r="R773" s="2" t="inlineStr"/>
    </row>
    <row r="774" ht="15" customHeight="1">
      <c r="A774" t="inlineStr">
        <is>
          <t>A 63360-2018</t>
        </is>
      </c>
      <c r="B774" s="1" t="n">
        <v>43427</v>
      </c>
      <c r="C774" s="1" t="n">
        <v>45227</v>
      </c>
      <c r="D774" t="inlineStr">
        <is>
          <t>DALARNAS LÄN</t>
        </is>
      </c>
      <c r="E774" t="inlineStr">
        <is>
          <t>RÄTTVIK</t>
        </is>
      </c>
      <c r="F774" t="inlineStr">
        <is>
          <t>Kyrkan</t>
        </is>
      </c>
      <c r="G774" t="n">
        <v>1.8</v>
      </c>
      <c r="H774" t="n">
        <v>0</v>
      </c>
      <c r="I774" t="n">
        <v>0</v>
      </c>
      <c r="J774" t="n">
        <v>0</v>
      </c>
      <c r="K774" t="n">
        <v>0</v>
      </c>
      <c r="L774" t="n">
        <v>0</v>
      </c>
      <c r="M774" t="n">
        <v>0</v>
      </c>
      <c r="N774" t="n">
        <v>0</v>
      </c>
      <c r="O774" t="n">
        <v>0</v>
      </c>
      <c r="P774" t="n">
        <v>0</v>
      </c>
      <c r="Q774" t="n">
        <v>0</v>
      </c>
      <c r="R774" s="2" t="inlineStr"/>
    </row>
    <row r="775" ht="15" customHeight="1">
      <c r="A775" t="inlineStr">
        <is>
          <t>A 63488-2018</t>
        </is>
      </c>
      <c r="B775" s="1" t="n">
        <v>43427</v>
      </c>
      <c r="C775" s="1" t="n">
        <v>45227</v>
      </c>
      <c r="D775" t="inlineStr">
        <is>
          <t>DALARNAS LÄN</t>
        </is>
      </c>
      <c r="E775" t="inlineStr">
        <is>
          <t>LUDVIKA</t>
        </is>
      </c>
      <c r="F775" t="inlineStr">
        <is>
          <t>Bergvik skog väst AB</t>
        </is>
      </c>
      <c r="G775" t="n">
        <v>0.6</v>
      </c>
      <c r="H775" t="n">
        <v>0</v>
      </c>
      <c r="I775" t="n">
        <v>0</v>
      </c>
      <c r="J775" t="n">
        <v>0</v>
      </c>
      <c r="K775" t="n">
        <v>0</v>
      </c>
      <c r="L775" t="n">
        <v>0</v>
      </c>
      <c r="M775" t="n">
        <v>0</v>
      </c>
      <c r="N775" t="n">
        <v>0</v>
      </c>
      <c r="O775" t="n">
        <v>0</v>
      </c>
      <c r="P775" t="n">
        <v>0</v>
      </c>
      <c r="Q775" t="n">
        <v>0</v>
      </c>
      <c r="R775" s="2" t="inlineStr"/>
    </row>
    <row r="776" ht="15" customHeight="1">
      <c r="A776" t="inlineStr">
        <is>
          <t>A 66269-2018</t>
        </is>
      </c>
      <c r="B776" s="1" t="n">
        <v>43427</v>
      </c>
      <c r="C776" s="1" t="n">
        <v>45227</v>
      </c>
      <c r="D776" t="inlineStr">
        <is>
          <t>DALARNAS LÄN</t>
        </is>
      </c>
      <c r="E776" t="inlineStr">
        <is>
          <t>MALUNG-SÄLEN</t>
        </is>
      </c>
      <c r="F776" t="inlineStr">
        <is>
          <t>Allmännings- och besparingsskogar</t>
        </is>
      </c>
      <c r="G776" t="n">
        <v>8.1</v>
      </c>
      <c r="H776" t="n">
        <v>0</v>
      </c>
      <c r="I776" t="n">
        <v>0</v>
      </c>
      <c r="J776" t="n">
        <v>0</v>
      </c>
      <c r="K776" t="n">
        <v>0</v>
      </c>
      <c r="L776" t="n">
        <v>0</v>
      </c>
      <c r="M776" t="n">
        <v>0</v>
      </c>
      <c r="N776" t="n">
        <v>0</v>
      </c>
      <c r="O776" t="n">
        <v>0</v>
      </c>
      <c r="P776" t="n">
        <v>0</v>
      </c>
      <c r="Q776" t="n">
        <v>0</v>
      </c>
      <c r="R776" s="2" t="inlineStr"/>
    </row>
    <row r="777" ht="15" customHeight="1">
      <c r="A777" t="inlineStr">
        <is>
          <t>A 63328-2018</t>
        </is>
      </c>
      <c r="B777" s="1" t="n">
        <v>43427</v>
      </c>
      <c r="C777" s="1" t="n">
        <v>45227</v>
      </c>
      <c r="D777" t="inlineStr">
        <is>
          <t>DALARNAS LÄN</t>
        </is>
      </c>
      <c r="E777" t="inlineStr">
        <is>
          <t>ÄLVDALEN</t>
        </is>
      </c>
      <c r="F777" t="inlineStr">
        <is>
          <t>Allmännings- och besparingsskogar</t>
        </is>
      </c>
      <c r="G777" t="n">
        <v>69.2</v>
      </c>
      <c r="H777" t="n">
        <v>0</v>
      </c>
      <c r="I777" t="n">
        <v>0</v>
      </c>
      <c r="J777" t="n">
        <v>0</v>
      </c>
      <c r="K777" t="n">
        <v>0</v>
      </c>
      <c r="L777" t="n">
        <v>0</v>
      </c>
      <c r="M777" t="n">
        <v>0</v>
      </c>
      <c r="N777" t="n">
        <v>0</v>
      </c>
      <c r="O777" t="n">
        <v>0</v>
      </c>
      <c r="P777" t="n">
        <v>0</v>
      </c>
      <c r="Q777" t="n">
        <v>0</v>
      </c>
      <c r="R777" s="2" t="inlineStr"/>
    </row>
    <row r="778" ht="15" customHeight="1">
      <c r="A778" t="inlineStr">
        <is>
          <t>A 63676-2018</t>
        </is>
      </c>
      <c r="B778" s="1" t="n">
        <v>43427</v>
      </c>
      <c r="C778" s="1" t="n">
        <v>45227</v>
      </c>
      <c r="D778" t="inlineStr">
        <is>
          <t>DALARNAS LÄN</t>
        </is>
      </c>
      <c r="E778" t="inlineStr">
        <is>
          <t>ÄLVDALEN</t>
        </is>
      </c>
      <c r="F778" t="inlineStr">
        <is>
          <t>Övriga statliga verk och myndigheter</t>
        </is>
      </c>
      <c r="G778" t="n">
        <v>6.3</v>
      </c>
      <c r="H778" t="n">
        <v>0</v>
      </c>
      <c r="I778" t="n">
        <v>0</v>
      </c>
      <c r="J778" t="n">
        <v>0</v>
      </c>
      <c r="K778" t="n">
        <v>0</v>
      </c>
      <c r="L778" t="n">
        <v>0</v>
      </c>
      <c r="M778" t="n">
        <v>0</v>
      </c>
      <c r="N778" t="n">
        <v>0</v>
      </c>
      <c r="O778" t="n">
        <v>0</v>
      </c>
      <c r="P778" t="n">
        <v>0</v>
      </c>
      <c r="Q778" t="n">
        <v>0</v>
      </c>
      <c r="R778" s="2" t="inlineStr"/>
    </row>
    <row r="779" ht="15" customHeight="1">
      <c r="A779" t="inlineStr">
        <is>
          <t>A 63722-2018</t>
        </is>
      </c>
      <c r="B779" s="1" t="n">
        <v>43428</v>
      </c>
      <c r="C779" s="1" t="n">
        <v>45227</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63723-2018</t>
        </is>
      </c>
      <c r="B780" s="1" t="n">
        <v>43428</v>
      </c>
      <c r="C780" s="1" t="n">
        <v>45227</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66339-2018</t>
        </is>
      </c>
      <c r="B781" s="1" t="n">
        <v>43428</v>
      </c>
      <c r="C781" s="1" t="n">
        <v>45227</v>
      </c>
      <c r="D781" t="inlineStr">
        <is>
          <t>DALARNAS LÄN</t>
        </is>
      </c>
      <c r="E781" t="inlineStr">
        <is>
          <t>FALUN</t>
        </is>
      </c>
      <c r="G781" t="n">
        <v>2.5</v>
      </c>
      <c r="H781" t="n">
        <v>0</v>
      </c>
      <c r="I781" t="n">
        <v>0</v>
      </c>
      <c r="J781" t="n">
        <v>0</v>
      </c>
      <c r="K781" t="n">
        <v>0</v>
      </c>
      <c r="L781" t="n">
        <v>0</v>
      </c>
      <c r="M781" t="n">
        <v>0</v>
      </c>
      <c r="N781" t="n">
        <v>0</v>
      </c>
      <c r="O781" t="n">
        <v>0</v>
      </c>
      <c r="P781" t="n">
        <v>0</v>
      </c>
      <c r="Q781" t="n">
        <v>0</v>
      </c>
      <c r="R781" s="2" t="inlineStr"/>
      <c r="U781">
        <f>HYPERLINK("https://klasma.github.io/Logging_2080/knärot/A 66339-2018 karta knärot.png", "A 66339-2018")</f>
        <v/>
      </c>
      <c r="V781">
        <f>HYPERLINK("https://klasma.github.io/Logging_2080/klagomål/A 66339-2018 FSC-klagomål.docx", "A 66339-2018")</f>
        <v/>
      </c>
      <c r="W781">
        <f>HYPERLINK("https://klasma.github.io/Logging_2080/klagomålsmail/A 66339-2018 FSC-klagomål mail.docx", "A 66339-2018")</f>
        <v/>
      </c>
      <c r="X781">
        <f>HYPERLINK("https://klasma.github.io/Logging_2080/tillsyn/A 66339-2018 tillsynsbegäran.docx", "A 66339-2018")</f>
        <v/>
      </c>
      <c r="Y781">
        <f>HYPERLINK("https://klasma.github.io/Logging_2080/tillsynsmail/A 66339-2018 tillsynsbegäran mail.docx", "A 66339-2018")</f>
        <v/>
      </c>
    </row>
    <row r="782" ht="15" customHeight="1">
      <c r="A782" t="inlineStr">
        <is>
          <t>A 63779-2018</t>
        </is>
      </c>
      <c r="B782" s="1" t="n">
        <v>43429</v>
      </c>
      <c r="C782" s="1" t="n">
        <v>45227</v>
      </c>
      <c r="D782" t="inlineStr">
        <is>
          <t>DALARNAS LÄN</t>
        </is>
      </c>
      <c r="E782" t="inlineStr">
        <is>
          <t>SÄTER</t>
        </is>
      </c>
      <c r="G782" t="n">
        <v>0.8</v>
      </c>
      <c r="H782" t="n">
        <v>0</v>
      </c>
      <c r="I782" t="n">
        <v>0</v>
      </c>
      <c r="J782" t="n">
        <v>0</v>
      </c>
      <c r="K782" t="n">
        <v>0</v>
      </c>
      <c r="L782" t="n">
        <v>0</v>
      </c>
      <c r="M782" t="n">
        <v>0</v>
      </c>
      <c r="N782" t="n">
        <v>0</v>
      </c>
      <c r="O782" t="n">
        <v>0</v>
      </c>
      <c r="P782" t="n">
        <v>0</v>
      </c>
      <c r="Q782" t="n">
        <v>0</v>
      </c>
      <c r="R782" s="2" t="inlineStr"/>
    </row>
    <row r="783" ht="15" customHeight="1">
      <c r="A783" t="inlineStr">
        <is>
          <t>A 64015-2018</t>
        </is>
      </c>
      <c r="B783" s="1" t="n">
        <v>43430</v>
      </c>
      <c r="C783" s="1" t="n">
        <v>45227</v>
      </c>
      <c r="D783" t="inlineStr">
        <is>
          <t>DALARNAS LÄN</t>
        </is>
      </c>
      <c r="E783" t="inlineStr">
        <is>
          <t>RÄTTVIK</t>
        </is>
      </c>
      <c r="G783" t="n">
        <v>0.8</v>
      </c>
      <c r="H783" t="n">
        <v>0</v>
      </c>
      <c r="I783" t="n">
        <v>0</v>
      </c>
      <c r="J783" t="n">
        <v>0</v>
      </c>
      <c r="K783" t="n">
        <v>0</v>
      </c>
      <c r="L783" t="n">
        <v>0</v>
      </c>
      <c r="M783" t="n">
        <v>0</v>
      </c>
      <c r="N783" t="n">
        <v>0</v>
      </c>
      <c r="O783" t="n">
        <v>0</v>
      </c>
      <c r="P783" t="n">
        <v>0</v>
      </c>
      <c r="Q783" t="n">
        <v>0</v>
      </c>
      <c r="R783" s="2" t="inlineStr"/>
    </row>
    <row r="784" ht="15" customHeight="1">
      <c r="A784" t="inlineStr">
        <is>
          <t>A 66633-2018</t>
        </is>
      </c>
      <c r="B784" s="1" t="n">
        <v>43430</v>
      </c>
      <c r="C784" s="1" t="n">
        <v>45227</v>
      </c>
      <c r="D784" t="inlineStr">
        <is>
          <t>DALARNAS LÄN</t>
        </is>
      </c>
      <c r="E784" t="inlineStr">
        <is>
          <t>GAGNEF</t>
        </is>
      </c>
      <c r="G784" t="n">
        <v>4.3</v>
      </c>
      <c r="H784" t="n">
        <v>0</v>
      </c>
      <c r="I784" t="n">
        <v>0</v>
      </c>
      <c r="J784" t="n">
        <v>0</v>
      </c>
      <c r="K784" t="n">
        <v>0</v>
      </c>
      <c r="L784" t="n">
        <v>0</v>
      </c>
      <c r="M784" t="n">
        <v>0</v>
      </c>
      <c r="N784" t="n">
        <v>0</v>
      </c>
      <c r="O784" t="n">
        <v>0</v>
      </c>
      <c r="P784" t="n">
        <v>0</v>
      </c>
      <c r="Q784" t="n">
        <v>0</v>
      </c>
      <c r="R784" s="2" t="inlineStr"/>
    </row>
    <row r="785" ht="15" customHeight="1">
      <c r="A785" t="inlineStr">
        <is>
          <t>A 66412-2018</t>
        </is>
      </c>
      <c r="B785" s="1" t="n">
        <v>43430</v>
      </c>
      <c r="C785" s="1" t="n">
        <v>45227</v>
      </c>
      <c r="D785" t="inlineStr">
        <is>
          <t>DALARNAS LÄN</t>
        </is>
      </c>
      <c r="E785" t="inlineStr">
        <is>
          <t>RÄTTVIK</t>
        </is>
      </c>
      <c r="G785" t="n">
        <v>1.7</v>
      </c>
      <c r="H785" t="n">
        <v>0</v>
      </c>
      <c r="I785" t="n">
        <v>0</v>
      </c>
      <c r="J785" t="n">
        <v>0</v>
      </c>
      <c r="K785" t="n">
        <v>0</v>
      </c>
      <c r="L785" t="n">
        <v>0</v>
      </c>
      <c r="M785" t="n">
        <v>0</v>
      </c>
      <c r="N785" t="n">
        <v>0</v>
      </c>
      <c r="O785" t="n">
        <v>0</v>
      </c>
      <c r="P785" t="n">
        <v>0</v>
      </c>
      <c r="Q785" t="n">
        <v>0</v>
      </c>
      <c r="R785" s="2" t="inlineStr"/>
    </row>
    <row r="786" ht="15" customHeight="1">
      <c r="A786" t="inlineStr">
        <is>
          <t>A 66654-2018</t>
        </is>
      </c>
      <c r="B786" s="1" t="n">
        <v>43430</v>
      </c>
      <c r="C786" s="1" t="n">
        <v>45227</v>
      </c>
      <c r="D786" t="inlineStr">
        <is>
          <t>DALARNAS LÄN</t>
        </is>
      </c>
      <c r="E786" t="inlineStr">
        <is>
          <t>RÄTTVIK</t>
        </is>
      </c>
      <c r="G786" t="n">
        <v>1.1</v>
      </c>
      <c r="H786" t="n">
        <v>0</v>
      </c>
      <c r="I786" t="n">
        <v>0</v>
      </c>
      <c r="J786" t="n">
        <v>0</v>
      </c>
      <c r="K786" t="n">
        <v>0</v>
      </c>
      <c r="L786" t="n">
        <v>0</v>
      </c>
      <c r="M786" t="n">
        <v>0</v>
      </c>
      <c r="N786" t="n">
        <v>0</v>
      </c>
      <c r="O786" t="n">
        <v>0</v>
      </c>
      <c r="P786" t="n">
        <v>0</v>
      </c>
      <c r="Q786" t="n">
        <v>0</v>
      </c>
      <c r="R786" s="2" t="inlineStr"/>
    </row>
    <row r="787" ht="15" customHeight="1">
      <c r="A787" t="inlineStr">
        <is>
          <t>A 63978-2018</t>
        </is>
      </c>
      <c r="B787" s="1" t="n">
        <v>43430</v>
      </c>
      <c r="C787" s="1" t="n">
        <v>45227</v>
      </c>
      <c r="D787" t="inlineStr">
        <is>
          <t>DALARNAS LÄN</t>
        </is>
      </c>
      <c r="E787" t="inlineStr">
        <is>
          <t>GAGNEF</t>
        </is>
      </c>
      <c r="F787" t="inlineStr">
        <is>
          <t>Bergvik skog väst AB</t>
        </is>
      </c>
      <c r="G787" t="n">
        <v>17.6</v>
      </c>
      <c r="H787" t="n">
        <v>0</v>
      </c>
      <c r="I787" t="n">
        <v>0</v>
      </c>
      <c r="J787" t="n">
        <v>0</v>
      </c>
      <c r="K787" t="n">
        <v>0</v>
      </c>
      <c r="L787" t="n">
        <v>0</v>
      </c>
      <c r="M787" t="n">
        <v>0</v>
      </c>
      <c r="N787" t="n">
        <v>0</v>
      </c>
      <c r="O787" t="n">
        <v>0</v>
      </c>
      <c r="P787" t="n">
        <v>0</v>
      </c>
      <c r="Q787" t="n">
        <v>0</v>
      </c>
      <c r="R787" s="2" t="inlineStr"/>
    </row>
    <row r="788" ht="15" customHeight="1">
      <c r="A788" t="inlineStr">
        <is>
          <t>A 66617-2018</t>
        </is>
      </c>
      <c r="B788" s="1" t="n">
        <v>43430</v>
      </c>
      <c r="C788" s="1" t="n">
        <v>45227</v>
      </c>
      <c r="D788" t="inlineStr">
        <is>
          <t>DALARNAS LÄN</t>
        </is>
      </c>
      <c r="E788" t="inlineStr">
        <is>
          <t>GAGNEF</t>
        </is>
      </c>
      <c r="G788" t="n">
        <v>1.2</v>
      </c>
      <c r="H788" t="n">
        <v>0</v>
      </c>
      <c r="I788" t="n">
        <v>0</v>
      </c>
      <c r="J788" t="n">
        <v>0</v>
      </c>
      <c r="K788" t="n">
        <v>0</v>
      </c>
      <c r="L788" t="n">
        <v>0</v>
      </c>
      <c r="M788" t="n">
        <v>0</v>
      </c>
      <c r="N788" t="n">
        <v>0</v>
      </c>
      <c r="O788" t="n">
        <v>0</v>
      </c>
      <c r="P788" t="n">
        <v>0</v>
      </c>
      <c r="Q788" t="n">
        <v>0</v>
      </c>
      <c r="R788" s="2" t="inlineStr"/>
    </row>
    <row r="789" ht="15" customHeight="1">
      <c r="A789" t="inlineStr">
        <is>
          <t>A 64321-2018</t>
        </is>
      </c>
      <c r="B789" s="1" t="n">
        <v>43430</v>
      </c>
      <c r="C789" s="1" t="n">
        <v>45227</v>
      </c>
      <c r="D789" t="inlineStr">
        <is>
          <t>DALARNAS LÄN</t>
        </is>
      </c>
      <c r="E789" t="inlineStr">
        <is>
          <t>MORA</t>
        </is>
      </c>
      <c r="G789" t="n">
        <v>2</v>
      </c>
      <c r="H789" t="n">
        <v>0</v>
      </c>
      <c r="I789" t="n">
        <v>0</v>
      </c>
      <c r="J789" t="n">
        <v>0</v>
      </c>
      <c r="K789" t="n">
        <v>0</v>
      </c>
      <c r="L789" t="n">
        <v>0</v>
      </c>
      <c r="M789" t="n">
        <v>0</v>
      </c>
      <c r="N789" t="n">
        <v>0</v>
      </c>
      <c r="O789" t="n">
        <v>0</v>
      </c>
      <c r="P789" t="n">
        <v>0</v>
      </c>
      <c r="Q789" t="n">
        <v>0</v>
      </c>
      <c r="R789" s="2" t="inlineStr"/>
    </row>
    <row r="790" ht="15" customHeight="1">
      <c r="A790" t="inlineStr">
        <is>
          <t>A 64559-2018</t>
        </is>
      </c>
      <c r="B790" s="1" t="n">
        <v>43431</v>
      </c>
      <c r="C790" s="1" t="n">
        <v>45227</v>
      </c>
      <c r="D790" t="inlineStr">
        <is>
          <t>DALARNAS LÄN</t>
        </is>
      </c>
      <c r="E790" t="inlineStr">
        <is>
          <t>MALUNG-SÄLEN</t>
        </is>
      </c>
      <c r="G790" t="n">
        <v>5.7</v>
      </c>
      <c r="H790" t="n">
        <v>0</v>
      </c>
      <c r="I790" t="n">
        <v>0</v>
      </c>
      <c r="J790" t="n">
        <v>0</v>
      </c>
      <c r="K790" t="n">
        <v>0</v>
      </c>
      <c r="L790" t="n">
        <v>0</v>
      </c>
      <c r="M790" t="n">
        <v>0</v>
      </c>
      <c r="N790" t="n">
        <v>0</v>
      </c>
      <c r="O790" t="n">
        <v>0</v>
      </c>
      <c r="P790" t="n">
        <v>0</v>
      </c>
      <c r="Q790" t="n">
        <v>0</v>
      </c>
      <c r="R790" s="2" t="inlineStr"/>
    </row>
    <row r="791" ht="15" customHeight="1">
      <c r="A791" t="inlineStr">
        <is>
          <t>A 64605-2018</t>
        </is>
      </c>
      <c r="B791" s="1" t="n">
        <v>43431</v>
      </c>
      <c r="C791" s="1" t="n">
        <v>45227</v>
      </c>
      <c r="D791" t="inlineStr">
        <is>
          <t>DALARNAS LÄN</t>
        </is>
      </c>
      <c r="E791" t="inlineStr">
        <is>
          <t>RÄTTVIK</t>
        </is>
      </c>
      <c r="F791" t="inlineStr">
        <is>
          <t>Sveaskog</t>
        </is>
      </c>
      <c r="G791" t="n">
        <v>25.6</v>
      </c>
      <c r="H791" t="n">
        <v>0</v>
      </c>
      <c r="I791" t="n">
        <v>0</v>
      </c>
      <c r="J791" t="n">
        <v>0</v>
      </c>
      <c r="K791" t="n">
        <v>0</v>
      </c>
      <c r="L791" t="n">
        <v>0</v>
      </c>
      <c r="M791" t="n">
        <v>0</v>
      </c>
      <c r="N791" t="n">
        <v>0</v>
      </c>
      <c r="O791" t="n">
        <v>0</v>
      </c>
      <c r="P791" t="n">
        <v>0</v>
      </c>
      <c r="Q791" t="n">
        <v>0</v>
      </c>
      <c r="R791" s="2" t="inlineStr"/>
    </row>
    <row r="792" ht="15" customHeight="1">
      <c r="A792" t="inlineStr">
        <is>
          <t>A 64778-2018</t>
        </is>
      </c>
      <c r="B792" s="1" t="n">
        <v>43431</v>
      </c>
      <c r="C792" s="1" t="n">
        <v>45227</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64878-2018</t>
        </is>
      </c>
      <c r="B793" s="1" t="n">
        <v>43431</v>
      </c>
      <c r="C793" s="1" t="n">
        <v>45227</v>
      </c>
      <c r="D793" t="inlineStr">
        <is>
          <t>DALARNAS LÄN</t>
        </is>
      </c>
      <c r="E793" t="inlineStr">
        <is>
          <t>AVESTA</t>
        </is>
      </c>
      <c r="G793" t="n">
        <v>0.6</v>
      </c>
      <c r="H793" t="n">
        <v>0</v>
      </c>
      <c r="I793" t="n">
        <v>0</v>
      </c>
      <c r="J793" t="n">
        <v>0</v>
      </c>
      <c r="K793" t="n">
        <v>0</v>
      </c>
      <c r="L793" t="n">
        <v>0</v>
      </c>
      <c r="M793" t="n">
        <v>0</v>
      </c>
      <c r="N793" t="n">
        <v>0</v>
      </c>
      <c r="O793" t="n">
        <v>0</v>
      </c>
      <c r="P793" t="n">
        <v>0</v>
      </c>
      <c r="Q793" t="n">
        <v>0</v>
      </c>
      <c r="R793" s="2" t="inlineStr"/>
    </row>
    <row r="794" ht="15" customHeight="1">
      <c r="A794" t="inlineStr">
        <is>
          <t>A 64901-2018</t>
        </is>
      </c>
      <c r="B794" s="1" t="n">
        <v>43431</v>
      </c>
      <c r="C794" s="1" t="n">
        <v>45227</v>
      </c>
      <c r="D794" t="inlineStr">
        <is>
          <t>DALARNAS LÄN</t>
        </is>
      </c>
      <c r="E794" t="inlineStr">
        <is>
          <t>SÄTER</t>
        </is>
      </c>
      <c r="G794" t="n">
        <v>7.3</v>
      </c>
      <c r="H794" t="n">
        <v>0</v>
      </c>
      <c r="I794" t="n">
        <v>0</v>
      </c>
      <c r="J794" t="n">
        <v>0</v>
      </c>
      <c r="K794" t="n">
        <v>0</v>
      </c>
      <c r="L794" t="n">
        <v>0</v>
      </c>
      <c r="M794" t="n">
        <v>0</v>
      </c>
      <c r="N794" t="n">
        <v>0</v>
      </c>
      <c r="O794" t="n">
        <v>0</v>
      </c>
      <c r="P794" t="n">
        <v>0</v>
      </c>
      <c r="Q794" t="n">
        <v>0</v>
      </c>
      <c r="R794" s="2" t="inlineStr"/>
    </row>
    <row r="795" ht="15" customHeight="1">
      <c r="A795" t="inlineStr">
        <is>
          <t>A 64756-2018</t>
        </is>
      </c>
      <c r="B795" s="1" t="n">
        <v>43431</v>
      </c>
      <c r="C795" s="1" t="n">
        <v>45227</v>
      </c>
      <c r="D795" t="inlineStr">
        <is>
          <t>DALARNAS LÄN</t>
        </is>
      </c>
      <c r="E795" t="inlineStr">
        <is>
          <t>LEKSAND</t>
        </is>
      </c>
      <c r="G795" t="n">
        <v>4.2</v>
      </c>
      <c r="H795" t="n">
        <v>0</v>
      </c>
      <c r="I795" t="n">
        <v>0</v>
      </c>
      <c r="J795" t="n">
        <v>0</v>
      </c>
      <c r="K795" t="n">
        <v>0</v>
      </c>
      <c r="L795" t="n">
        <v>0</v>
      </c>
      <c r="M795" t="n">
        <v>0</v>
      </c>
      <c r="N795" t="n">
        <v>0</v>
      </c>
      <c r="O795" t="n">
        <v>0</v>
      </c>
      <c r="P795" t="n">
        <v>0</v>
      </c>
      <c r="Q795" t="n">
        <v>0</v>
      </c>
      <c r="R795" s="2" t="inlineStr"/>
    </row>
    <row r="796" ht="15" customHeight="1">
      <c r="A796" t="inlineStr">
        <is>
          <t>A 64777-2018</t>
        </is>
      </c>
      <c r="B796" s="1" t="n">
        <v>43431</v>
      </c>
      <c r="C796" s="1" t="n">
        <v>45227</v>
      </c>
      <c r="D796" t="inlineStr">
        <is>
          <t>DALARNAS LÄN</t>
        </is>
      </c>
      <c r="E796" t="inlineStr">
        <is>
          <t>MALUNG-SÄLEN</t>
        </is>
      </c>
      <c r="F796" t="inlineStr">
        <is>
          <t>Övriga statliga verk och myndigheter</t>
        </is>
      </c>
      <c r="G796" t="n">
        <v>4.3</v>
      </c>
      <c r="H796" t="n">
        <v>0</v>
      </c>
      <c r="I796" t="n">
        <v>0</v>
      </c>
      <c r="J796" t="n">
        <v>0</v>
      </c>
      <c r="K796" t="n">
        <v>0</v>
      </c>
      <c r="L796" t="n">
        <v>0</v>
      </c>
      <c r="M796" t="n">
        <v>0</v>
      </c>
      <c r="N796" t="n">
        <v>0</v>
      </c>
      <c r="O796" t="n">
        <v>0</v>
      </c>
      <c r="P796" t="n">
        <v>0</v>
      </c>
      <c r="Q796" t="n">
        <v>0</v>
      </c>
      <c r="R796" s="2" t="inlineStr"/>
    </row>
    <row r="797" ht="15" customHeight="1">
      <c r="A797" t="inlineStr">
        <is>
          <t>A 64648-2018</t>
        </is>
      </c>
      <c r="B797" s="1" t="n">
        <v>43431</v>
      </c>
      <c r="C797" s="1" t="n">
        <v>45227</v>
      </c>
      <c r="D797" t="inlineStr">
        <is>
          <t>DALARNAS LÄN</t>
        </is>
      </c>
      <c r="E797" t="inlineStr">
        <is>
          <t>GAGNEF</t>
        </is>
      </c>
      <c r="G797" t="n">
        <v>1.4</v>
      </c>
      <c r="H797" t="n">
        <v>0</v>
      </c>
      <c r="I797" t="n">
        <v>0</v>
      </c>
      <c r="J797" t="n">
        <v>0</v>
      </c>
      <c r="K797" t="n">
        <v>0</v>
      </c>
      <c r="L797" t="n">
        <v>0</v>
      </c>
      <c r="M797" t="n">
        <v>0</v>
      </c>
      <c r="N797" t="n">
        <v>0</v>
      </c>
      <c r="O797" t="n">
        <v>0</v>
      </c>
      <c r="P797" t="n">
        <v>0</v>
      </c>
      <c r="Q797" t="n">
        <v>0</v>
      </c>
      <c r="R797" s="2" t="inlineStr"/>
    </row>
    <row r="798" ht="15" customHeight="1">
      <c r="A798" t="inlineStr">
        <is>
          <t>A 64739-2018</t>
        </is>
      </c>
      <c r="B798" s="1" t="n">
        <v>43431</v>
      </c>
      <c r="C798" s="1" t="n">
        <v>45227</v>
      </c>
      <c r="D798" t="inlineStr">
        <is>
          <t>DALARNAS LÄN</t>
        </is>
      </c>
      <c r="E798" t="inlineStr">
        <is>
          <t>MALUNG-SÄLEN</t>
        </is>
      </c>
      <c r="G798" t="n">
        <v>5.5</v>
      </c>
      <c r="H798" t="n">
        <v>0</v>
      </c>
      <c r="I798" t="n">
        <v>0</v>
      </c>
      <c r="J798" t="n">
        <v>0</v>
      </c>
      <c r="K798" t="n">
        <v>0</v>
      </c>
      <c r="L798" t="n">
        <v>0</v>
      </c>
      <c r="M798" t="n">
        <v>0</v>
      </c>
      <c r="N798" t="n">
        <v>0</v>
      </c>
      <c r="O798" t="n">
        <v>0</v>
      </c>
      <c r="P798" t="n">
        <v>0</v>
      </c>
      <c r="Q798" t="n">
        <v>0</v>
      </c>
      <c r="R798" s="2" t="inlineStr"/>
    </row>
    <row r="799" ht="15" customHeight="1">
      <c r="A799" t="inlineStr">
        <is>
          <t>A 67413-2018</t>
        </is>
      </c>
      <c r="B799" s="1" t="n">
        <v>43432</v>
      </c>
      <c r="C799" s="1" t="n">
        <v>45227</v>
      </c>
      <c r="D799" t="inlineStr">
        <is>
          <t>DALARNAS LÄN</t>
        </is>
      </c>
      <c r="E799" t="inlineStr">
        <is>
          <t>RÄTTVIK</t>
        </is>
      </c>
      <c r="G799" t="n">
        <v>1.3</v>
      </c>
      <c r="H799" t="n">
        <v>0</v>
      </c>
      <c r="I799" t="n">
        <v>0</v>
      </c>
      <c r="J799" t="n">
        <v>0</v>
      </c>
      <c r="K799" t="n">
        <v>0</v>
      </c>
      <c r="L799" t="n">
        <v>0</v>
      </c>
      <c r="M799" t="n">
        <v>0</v>
      </c>
      <c r="N799" t="n">
        <v>0</v>
      </c>
      <c r="O799" t="n">
        <v>0</v>
      </c>
      <c r="P799" t="n">
        <v>0</v>
      </c>
      <c r="Q799" t="n">
        <v>0</v>
      </c>
      <c r="R799" s="2" t="inlineStr"/>
    </row>
    <row r="800" ht="15" customHeight="1">
      <c r="A800" t="inlineStr">
        <is>
          <t>A 64981-2018</t>
        </is>
      </c>
      <c r="B800" s="1" t="n">
        <v>43432</v>
      </c>
      <c r="C800" s="1" t="n">
        <v>45227</v>
      </c>
      <c r="D800" t="inlineStr">
        <is>
          <t>DALARNAS LÄN</t>
        </is>
      </c>
      <c r="E800" t="inlineStr">
        <is>
          <t>HEDEMORA</t>
        </is>
      </c>
      <c r="F800" t="inlineStr">
        <is>
          <t>Sveaskog</t>
        </is>
      </c>
      <c r="G800" t="n">
        <v>0.6</v>
      </c>
      <c r="H800" t="n">
        <v>0</v>
      </c>
      <c r="I800" t="n">
        <v>0</v>
      </c>
      <c r="J800" t="n">
        <v>0</v>
      </c>
      <c r="K800" t="n">
        <v>0</v>
      </c>
      <c r="L800" t="n">
        <v>0</v>
      </c>
      <c r="M800" t="n">
        <v>0</v>
      </c>
      <c r="N800" t="n">
        <v>0</v>
      </c>
      <c r="O800" t="n">
        <v>0</v>
      </c>
      <c r="P800" t="n">
        <v>0</v>
      </c>
      <c r="Q800" t="n">
        <v>0</v>
      </c>
      <c r="R800" s="2" t="inlineStr"/>
    </row>
    <row r="801" ht="15" customHeight="1">
      <c r="A801" t="inlineStr">
        <is>
          <t>A 67412-2018</t>
        </is>
      </c>
      <c r="B801" s="1" t="n">
        <v>43432</v>
      </c>
      <c r="C801" s="1" t="n">
        <v>45227</v>
      </c>
      <c r="D801" t="inlineStr">
        <is>
          <t>DALARNAS LÄN</t>
        </is>
      </c>
      <c r="E801" t="inlineStr">
        <is>
          <t>RÄTTVIK</t>
        </is>
      </c>
      <c r="G801" t="n">
        <v>1.2</v>
      </c>
      <c r="H801" t="n">
        <v>0</v>
      </c>
      <c r="I801" t="n">
        <v>0</v>
      </c>
      <c r="J801" t="n">
        <v>0</v>
      </c>
      <c r="K801" t="n">
        <v>0</v>
      </c>
      <c r="L801" t="n">
        <v>0</v>
      </c>
      <c r="M801" t="n">
        <v>0</v>
      </c>
      <c r="N801" t="n">
        <v>0</v>
      </c>
      <c r="O801" t="n">
        <v>0</v>
      </c>
      <c r="P801" t="n">
        <v>0</v>
      </c>
      <c r="Q801" t="n">
        <v>0</v>
      </c>
      <c r="R801" s="2" t="inlineStr"/>
    </row>
    <row r="802" ht="15" customHeight="1">
      <c r="A802" t="inlineStr">
        <is>
          <t>A 65093-2018</t>
        </is>
      </c>
      <c r="B802" s="1" t="n">
        <v>43432</v>
      </c>
      <c r="C802" s="1" t="n">
        <v>45227</v>
      </c>
      <c r="D802" t="inlineStr">
        <is>
          <t>DALARNAS LÄN</t>
        </is>
      </c>
      <c r="E802" t="inlineStr">
        <is>
          <t>ÄLVDALEN</t>
        </is>
      </c>
      <c r="F802" t="inlineStr">
        <is>
          <t>Bergvik skog öst AB</t>
        </is>
      </c>
      <c r="G802" t="n">
        <v>2.7</v>
      </c>
      <c r="H802" t="n">
        <v>0</v>
      </c>
      <c r="I802" t="n">
        <v>0</v>
      </c>
      <c r="J802" t="n">
        <v>0</v>
      </c>
      <c r="K802" t="n">
        <v>0</v>
      </c>
      <c r="L802" t="n">
        <v>0</v>
      </c>
      <c r="M802" t="n">
        <v>0</v>
      </c>
      <c r="N802" t="n">
        <v>0</v>
      </c>
      <c r="O802" t="n">
        <v>0</v>
      </c>
      <c r="P802" t="n">
        <v>0</v>
      </c>
      <c r="Q802" t="n">
        <v>0</v>
      </c>
      <c r="R802" s="2" t="inlineStr"/>
    </row>
    <row r="803" ht="15" customHeight="1">
      <c r="A803" t="inlineStr">
        <is>
          <t>A 65139-2018</t>
        </is>
      </c>
      <c r="B803" s="1" t="n">
        <v>43432</v>
      </c>
      <c r="C803" s="1" t="n">
        <v>45227</v>
      </c>
      <c r="D803" t="inlineStr">
        <is>
          <t>DALARNAS LÄN</t>
        </is>
      </c>
      <c r="E803" t="inlineStr">
        <is>
          <t>BORLÄNGE</t>
        </is>
      </c>
      <c r="G803" t="n">
        <v>1.4</v>
      </c>
      <c r="H803" t="n">
        <v>0</v>
      </c>
      <c r="I803" t="n">
        <v>0</v>
      </c>
      <c r="J803" t="n">
        <v>0</v>
      </c>
      <c r="K803" t="n">
        <v>0</v>
      </c>
      <c r="L803" t="n">
        <v>0</v>
      </c>
      <c r="M803" t="n">
        <v>0</v>
      </c>
      <c r="N803" t="n">
        <v>0</v>
      </c>
      <c r="O803" t="n">
        <v>0</v>
      </c>
      <c r="P803" t="n">
        <v>0</v>
      </c>
      <c r="Q803" t="n">
        <v>0</v>
      </c>
      <c r="R803" s="2" t="inlineStr"/>
    </row>
    <row r="804" ht="15" customHeight="1">
      <c r="A804" t="inlineStr">
        <is>
          <t>A 65400-2018</t>
        </is>
      </c>
      <c r="B804" s="1" t="n">
        <v>43432</v>
      </c>
      <c r="C804" s="1" t="n">
        <v>45227</v>
      </c>
      <c r="D804" t="inlineStr">
        <is>
          <t>DALARNAS LÄN</t>
        </is>
      </c>
      <c r="E804" t="inlineStr">
        <is>
          <t>ORSA</t>
        </is>
      </c>
      <c r="G804" t="n">
        <v>0.7</v>
      </c>
      <c r="H804" t="n">
        <v>0</v>
      </c>
      <c r="I804" t="n">
        <v>0</v>
      </c>
      <c r="J804" t="n">
        <v>0</v>
      </c>
      <c r="K804" t="n">
        <v>0</v>
      </c>
      <c r="L804" t="n">
        <v>0</v>
      </c>
      <c r="M804" t="n">
        <v>0</v>
      </c>
      <c r="N804" t="n">
        <v>0</v>
      </c>
      <c r="O804" t="n">
        <v>0</v>
      </c>
      <c r="P804" t="n">
        <v>0</v>
      </c>
      <c r="Q804" t="n">
        <v>0</v>
      </c>
      <c r="R804" s="2" t="inlineStr"/>
    </row>
    <row r="805" ht="15" customHeight="1">
      <c r="A805" t="inlineStr">
        <is>
          <t>A 65382-2018</t>
        </is>
      </c>
      <c r="B805" s="1" t="n">
        <v>43433</v>
      </c>
      <c r="C805" s="1" t="n">
        <v>45227</v>
      </c>
      <c r="D805" t="inlineStr">
        <is>
          <t>DALARNAS LÄN</t>
        </is>
      </c>
      <c r="E805" t="inlineStr">
        <is>
          <t>HEDEMORA</t>
        </is>
      </c>
      <c r="G805" t="n">
        <v>1.1</v>
      </c>
      <c r="H805" t="n">
        <v>0</v>
      </c>
      <c r="I805" t="n">
        <v>0</v>
      </c>
      <c r="J805" t="n">
        <v>0</v>
      </c>
      <c r="K805" t="n">
        <v>0</v>
      </c>
      <c r="L805" t="n">
        <v>0</v>
      </c>
      <c r="M805" t="n">
        <v>0</v>
      </c>
      <c r="N805" t="n">
        <v>0</v>
      </c>
      <c r="O805" t="n">
        <v>0</v>
      </c>
      <c r="P805" t="n">
        <v>0</v>
      </c>
      <c r="Q805" t="n">
        <v>0</v>
      </c>
      <c r="R805" s="2" t="inlineStr"/>
    </row>
    <row r="806" ht="15" customHeight="1">
      <c r="A806" t="inlineStr">
        <is>
          <t>A 65395-2018</t>
        </is>
      </c>
      <c r="B806" s="1" t="n">
        <v>43433</v>
      </c>
      <c r="C806" s="1" t="n">
        <v>45227</v>
      </c>
      <c r="D806" t="inlineStr">
        <is>
          <t>DALARNAS LÄN</t>
        </is>
      </c>
      <c r="E806" t="inlineStr">
        <is>
          <t>LEKSAND</t>
        </is>
      </c>
      <c r="F806" t="inlineStr">
        <is>
          <t>Bergvik skog väst AB</t>
        </is>
      </c>
      <c r="G806" t="n">
        <v>1.1</v>
      </c>
      <c r="H806" t="n">
        <v>0</v>
      </c>
      <c r="I806" t="n">
        <v>0</v>
      </c>
      <c r="J806" t="n">
        <v>0</v>
      </c>
      <c r="K806" t="n">
        <v>0</v>
      </c>
      <c r="L806" t="n">
        <v>0</v>
      </c>
      <c r="M806" t="n">
        <v>0</v>
      </c>
      <c r="N806" t="n">
        <v>0</v>
      </c>
      <c r="O806" t="n">
        <v>0</v>
      </c>
      <c r="P806" t="n">
        <v>0</v>
      </c>
      <c r="Q806" t="n">
        <v>0</v>
      </c>
      <c r="R806" s="2" t="inlineStr"/>
    </row>
    <row r="807" ht="15" customHeight="1">
      <c r="A807" t="inlineStr">
        <is>
          <t>A 67529-2018</t>
        </is>
      </c>
      <c r="B807" s="1" t="n">
        <v>43433</v>
      </c>
      <c r="C807" s="1" t="n">
        <v>45227</v>
      </c>
      <c r="D807" t="inlineStr">
        <is>
          <t>DALARNAS LÄN</t>
        </is>
      </c>
      <c r="E807" t="inlineStr">
        <is>
          <t>MORA</t>
        </is>
      </c>
      <c r="G807" t="n">
        <v>8.9</v>
      </c>
      <c r="H807" t="n">
        <v>0</v>
      </c>
      <c r="I807" t="n">
        <v>0</v>
      </c>
      <c r="J807" t="n">
        <v>0</v>
      </c>
      <c r="K807" t="n">
        <v>0</v>
      </c>
      <c r="L807" t="n">
        <v>0</v>
      </c>
      <c r="M807" t="n">
        <v>0</v>
      </c>
      <c r="N807" t="n">
        <v>0</v>
      </c>
      <c r="O807" t="n">
        <v>0</v>
      </c>
      <c r="P807" t="n">
        <v>0</v>
      </c>
      <c r="Q807" t="n">
        <v>0</v>
      </c>
      <c r="R807" s="2" t="inlineStr"/>
    </row>
    <row r="808" ht="15" customHeight="1">
      <c r="A808" t="inlineStr">
        <is>
          <t>A 65437-2018</t>
        </is>
      </c>
      <c r="B808" s="1" t="n">
        <v>43433</v>
      </c>
      <c r="C808" s="1" t="n">
        <v>45227</v>
      </c>
      <c r="D808" t="inlineStr">
        <is>
          <t>DALARNAS LÄN</t>
        </is>
      </c>
      <c r="E808" t="inlineStr">
        <is>
          <t>MALUNG-SÄLEN</t>
        </is>
      </c>
      <c r="G808" t="n">
        <v>12.5</v>
      </c>
      <c r="H808" t="n">
        <v>0</v>
      </c>
      <c r="I808" t="n">
        <v>0</v>
      </c>
      <c r="J808" t="n">
        <v>0</v>
      </c>
      <c r="K808" t="n">
        <v>0</v>
      </c>
      <c r="L808" t="n">
        <v>0</v>
      </c>
      <c r="M808" t="n">
        <v>0</v>
      </c>
      <c r="N808" t="n">
        <v>0</v>
      </c>
      <c r="O808" t="n">
        <v>0</v>
      </c>
      <c r="P808" t="n">
        <v>0</v>
      </c>
      <c r="Q808" t="n">
        <v>0</v>
      </c>
      <c r="R808" s="2" t="inlineStr"/>
    </row>
    <row r="809" ht="15" customHeight="1">
      <c r="A809" t="inlineStr">
        <is>
          <t>A 65454-2018</t>
        </is>
      </c>
      <c r="B809" s="1" t="n">
        <v>43433</v>
      </c>
      <c r="C809" s="1" t="n">
        <v>45227</v>
      </c>
      <c r="D809" t="inlineStr">
        <is>
          <t>DALARNAS LÄN</t>
        </is>
      </c>
      <c r="E809" t="inlineStr">
        <is>
          <t>MALUNG-SÄLEN</t>
        </is>
      </c>
      <c r="G809" t="n">
        <v>5.8</v>
      </c>
      <c r="H809" t="n">
        <v>0</v>
      </c>
      <c r="I809" t="n">
        <v>0</v>
      </c>
      <c r="J809" t="n">
        <v>0</v>
      </c>
      <c r="K809" t="n">
        <v>0</v>
      </c>
      <c r="L809" t="n">
        <v>0</v>
      </c>
      <c r="M809" t="n">
        <v>0</v>
      </c>
      <c r="N809" t="n">
        <v>0</v>
      </c>
      <c r="O809" t="n">
        <v>0</v>
      </c>
      <c r="P809" t="n">
        <v>0</v>
      </c>
      <c r="Q809" t="n">
        <v>0</v>
      </c>
      <c r="R809" s="2" t="inlineStr"/>
    </row>
    <row r="810" ht="15" customHeight="1">
      <c r="A810" t="inlineStr">
        <is>
          <t>A 65697-2018</t>
        </is>
      </c>
      <c r="B810" s="1" t="n">
        <v>43433</v>
      </c>
      <c r="C810" s="1" t="n">
        <v>45227</v>
      </c>
      <c r="D810" t="inlineStr">
        <is>
          <t>DALARNAS LÄN</t>
        </is>
      </c>
      <c r="E810" t="inlineStr">
        <is>
          <t>AVESTA</t>
        </is>
      </c>
      <c r="G810" t="n">
        <v>2.3</v>
      </c>
      <c r="H810" t="n">
        <v>0</v>
      </c>
      <c r="I810" t="n">
        <v>0</v>
      </c>
      <c r="J810" t="n">
        <v>0</v>
      </c>
      <c r="K810" t="n">
        <v>0</v>
      </c>
      <c r="L810" t="n">
        <v>0</v>
      </c>
      <c r="M810" t="n">
        <v>0</v>
      </c>
      <c r="N810" t="n">
        <v>0</v>
      </c>
      <c r="O810" t="n">
        <v>0</v>
      </c>
      <c r="P810" t="n">
        <v>0</v>
      </c>
      <c r="Q810" t="n">
        <v>0</v>
      </c>
      <c r="R810" s="2" t="inlineStr"/>
    </row>
    <row r="811" ht="15" customHeight="1">
      <c r="A811" t="inlineStr">
        <is>
          <t>A 65848-2018</t>
        </is>
      </c>
      <c r="B811" s="1" t="n">
        <v>43433</v>
      </c>
      <c r="C811" s="1" t="n">
        <v>45227</v>
      </c>
      <c r="D811" t="inlineStr">
        <is>
          <t>DALARNAS LÄN</t>
        </is>
      </c>
      <c r="E811" t="inlineStr">
        <is>
          <t>FALUN</t>
        </is>
      </c>
      <c r="G811" t="n">
        <v>1.1</v>
      </c>
      <c r="H811" t="n">
        <v>0</v>
      </c>
      <c r="I811" t="n">
        <v>0</v>
      </c>
      <c r="J811" t="n">
        <v>0</v>
      </c>
      <c r="K811" t="n">
        <v>0</v>
      </c>
      <c r="L811" t="n">
        <v>0</v>
      </c>
      <c r="M811" t="n">
        <v>0</v>
      </c>
      <c r="N811" t="n">
        <v>0</v>
      </c>
      <c r="O811" t="n">
        <v>0</v>
      </c>
      <c r="P811" t="n">
        <v>0</v>
      </c>
      <c r="Q811" t="n">
        <v>0</v>
      </c>
      <c r="R811" s="2" t="inlineStr"/>
    </row>
    <row r="812" ht="15" customHeight="1">
      <c r="A812" t="inlineStr">
        <is>
          <t>A 65551-2018</t>
        </is>
      </c>
      <c r="B812" s="1" t="n">
        <v>43433</v>
      </c>
      <c r="C812" s="1" t="n">
        <v>45227</v>
      </c>
      <c r="D812" t="inlineStr">
        <is>
          <t>DALARNAS LÄN</t>
        </is>
      </c>
      <c r="E812" t="inlineStr">
        <is>
          <t>HEDEMORA</t>
        </is>
      </c>
      <c r="G812" t="n">
        <v>3.8</v>
      </c>
      <c r="H812" t="n">
        <v>0</v>
      </c>
      <c r="I812" t="n">
        <v>0</v>
      </c>
      <c r="J812" t="n">
        <v>0</v>
      </c>
      <c r="K812" t="n">
        <v>0</v>
      </c>
      <c r="L812" t="n">
        <v>0</v>
      </c>
      <c r="M812" t="n">
        <v>0</v>
      </c>
      <c r="N812" t="n">
        <v>0</v>
      </c>
      <c r="O812" t="n">
        <v>0</v>
      </c>
      <c r="P812" t="n">
        <v>0</v>
      </c>
      <c r="Q812" t="n">
        <v>0</v>
      </c>
      <c r="R812" s="2" t="inlineStr"/>
    </row>
    <row r="813" ht="15" customHeight="1">
      <c r="A813" t="inlineStr">
        <is>
          <t>A 65565-2018</t>
        </is>
      </c>
      <c r="B813" s="1" t="n">
        <v>43433</v>
      </c>
      <c r="C813" s="1" t="n">
        <v>45227</v>
      </c>
      <c r="D813" t="inlineStr">
        <is>
          <t>DALARNAS LÄN</t>
        </is>
      </c>
      <c r="E813" t="inlineStr">
        <is>
          <t>HEDEMORA</t>
        </is>
      </c>
      <c r="G813" t="n">
        <v>3.3</v>
      </c>
      <c r="H813" t="n">
        <v>0</v>
      </c>
      <c r="I813" t="n">
        <v>0</v>
      </c>
      <c r="J813" t="n">
        <v>0</v>
      </c>
      <c r="K813" t="n">
        <v>0</v>
      </c>
      <c r="L813" t="n">
        <v>0</v>
      </c>
      <c r="M813" t="n">
        <v>0</v>
      </c>
      <c r="N813" t="n">
        <v>0</v>
      </c>
      <c r="O813" t="n">
        <v>0</v>
      </c>
      <c r="P813" t="n">
        <v>0</v>
      </c>
      <c r="Q813" t="n">
        <v>0</v>
      </c>
      <c r="R813" s="2" t="inlineStr"/>
    </row>
    <row r="814" ht="15" customHeight="1">
      <c r="A814" t="inlineStr">
        <is>
          <t>A 65767-2018</t>
        </is>
      </c>
      <c r="B814" s="1" t="n">
        <v>43433</v>
      </c>
      <c r="C814" s="1" t="n">
        <v>45227</v>
      </c>
      <c r="D814" t="inlineStr">
        <is>
          <t>DALARNAS LÄN</t>
        </is>
      </c>
      <c r="E814" t="inlineStr">
        <is>
          <t>FALUN</t>
        </is>
      </c>
      <c r="G814" t="n">
        <v>1.5</v>
      </c>
      <c r="H814" t="n">
        <v>0</v>
      </c>
      <c r="I814" t="n">
        <v>0</v>
      </c>
      <c r="J814" t="n">
        <v>0</v>
      </c>
      <c r="K814" t="n">
        <v>0</v>
      </c>
      <c r="L814" t="n">
        <v>0</v>
      </c>
      <c r="M814" t="n">
        <v>0</v>
      </c>
      <c r="N814" t="n">
        <v>0</v>
      </c>
      <c r="O814" t="n">
        <v>0</v>
      </c>
      <c r="P814" t="n">
        <v>0</v>
      </c>
      <c r="Q814" t="n">
        <v>0</v>
      </c>
      <c r="R814" s="2" t="inlineStr"/>
    </row>
    <row r="815" ht="15" customHeight="1">
      <c r="A815" t="inlineStr">
        <is>
          <t>A 66254-2018</t>
        </is>
      </c>
      <c r="B815" s="1" t="n">
        <v>43433</v>
      </c>
      <c r="C815" s="1" t="n">
        <v>45227</v>
      </c>
      <c r="D815" t="inlineStr">
        <is>
          <t>DALARNAS LÄN</t>
        </is>
      </c>
      <c r="E815" t="inlineStr">
        <is>
          <t>MALUNG-SÄLEN</t>
        </is>
      </c>
      <c r="G815" t="n">
        <v>1.5</v>
      </c>
      <c r="H815" t="n">
        <v>0</v>
      </c>
      <c r="I815" t="n">
        <v>0</v>
      </c>
      <c r="J815" t="n">
        <v>0</v>
      </c>
      <c r="K815" t="n">
        <v>0</v>
      </c>
      <c r="L815" t="n">
        <v>0</v>
      </c>
      <c r="M815" t="n">
        <v>0</v>
      </c>
      <c r="N815" t="n">
        <v>0</v>
      </c>
      <c r="O815" t="n">
        <v>0</v>
      </c>
      <c r="P815" t="n">
        <v>0</v>
      </c>
      <c r="Q815" t="n">
        <v>0</v>
      </c>
      <c r="R815" s="2" t="inlineStr"/>
    </row>
    <row r="816" ht="15" customHeight="1">
      <c r="A816" t="inlineStr">
        <is>
          <t>A 65406-2018</t>
        </is>
      </c>
      <c r="B816" s="1" t="n">
        <v>43433</v>
      </c>
      <c r="C816" s="1" t="n">
        <v>45227</v>
      </c>
      <c r="D816" t="inlineStr">
        <is>
          <t>DALARNAS LÄN</t>
        </is>
      </c>
      <c r="E816" t="inlineStr">
        <is>
          <t>LEKSAND</t>
        </is>
      </c>
      <c r="F816" t="inlineStr">
        <is>
          <t>Bergvik skog väst AB</t>
        </is>
      </c>
      <c r="G816" t="n">
        <v>1.7</v>
      </c>
      <c r="H816" t="n">
        <v>0</v>
      </c>
      <c r="I816" t="n">
        <v>0</v>
      </c>
      <c r="J816" t="n">
        <v>0</v>
      </c>
      <c r="K816" t="n">
        <v>0</v>
      </c>
      <c r="L816" t="n">
        <v>0</v>
      </c>
      <c r="M816" t="n">
        <v>0</v>
      </c>
      <c r="N816" t="n">
        <v>0</v>
      </c>
      <c r="O816" t="n">
        <v>0</v>
      </c>
      <c r="P816" t="n">
        <v>0</v>
      </c>
      <c r="Q816" t="n">
        <v>0</v>
      </c>
      <c r="R816" s="2" t="inlineStr"/>
    </row>
    <row r="817" ht="15" customHeight="1">
      <c r="A817" t="inlineStr">
        <is>
          <t>A 65508-2018</t>
        </is>
      </c>
      <c r="B817" s="1" t="n">
        <v>43433</v>
      </c>
      <c r="C817" s="1" t="n">
        <v>45227</v>
      </c>
      <c r="D817" t="inlineStr">
        <is>
          <t>DALARNAS LÄN</t>
        </is>
      </c>
      <c r="E817" t="inlineStr">
        <is>
          <t>ORSA</t>
        </is>
      </c>
      <c r="G817" t="n">
        <v>2</v>
      </c>
      <c r="H817" t="n">
        <v>0</v>
      </c>
      <c r="I817" t="n">
        <v>0</v>
      </c>
      <c r="J817" t="n">
        <v>0</v>
      </c>
      <c r="K817" t="n">
        <v>0</v>
      </c>
      <c r="L817" t="n">
        <v>0</v>
      </c>
      <c r="M817" t="n">
        <v>0</v>
      </c>
      <c r="N817" t="n">
        <v>0</v>
      </c>
      <c r="O817" t="n">
        <v>0</v>
      </c>
      <c r="P817" t="n">
        <v>0</v>
      </c>
      <c r="Q817" t="n">
        <v>0</v>
      </c>
      <c r="R817" s="2" t="inlineStr"/>
    </row>
    <row r="818" ht="15" customHeight="1">
      <c r="A818" t="inlineStr">
        <is>
          <t>A 65535-2018</t>
        </is>
      </c>
      <c r="B818" s="1" t="n">
        <v>43433</v>
      </c>
      <c r="C818" s="1" t="n">
        <v>45227</v>
      </c>
      <c r="D818" t="inlineStr">
        <is>
          <t>DALARNAS LÄN</t>
        </is>
      </c>
      <c r="E818" t="inlineStr">
        <is>
          <t>HEDEMORA</t>
        </is>
      </c>
      <c r="G818" t="n">
        <v>1</v>
      </c>
      <c r="H818" t="n">
        <v>0</v>
      </c>
      <c r="I818" t="n">
        <v>0</v>
      </c>
      <c r="J818" t="n">
        <v>0</v>
      </c>
      <c r="K818" t="n">
        <v>0</v>
      </c>
      <c r="L818" t="n">
        <v>0</v>
      </c>
      <c r="M818" t="n">
        <v>0</v>
      </c>
      <c r="N818" t="n">
        <v>0</v>
      </c>
      <c r="O818" t="n">
        <v>0</v>
      </c>
      <c r="P818" t="n">
        <v>0</v>
      </c>
      <c r="Q818" t="n">
        <v>0</v>
      </c>
      <c r="R818" s="2" t="inlineStr"/>
    </row>
    <row r="819" ht="15" customHeight="1">
      <c r="A819" t="inlineStr">
        <is>
          <t>A 66131-2018</t>
        </is>
      </c>
      <c r="B819" s="1" t="n">
        <v>43434</v>
      </c>
      <c r="C819" s="1" t="n">
        <v>45227</v>
      </c>
      <c r="D819" t="inlineStr">
        <is>
          <t>DALARNAS LÄN</t>
        </is>
      </c>
      <c r="E819" t="inlineStr">
        <is>
          <t>VANSBRO</t>
        </is>
      </c>
      <c r="G819" t="n">
        <v>1.2</v>
      </c>
      <c r="H819" t="n">
        <v>0</v>
      </c>
      <c r="I819" t="n">
        <v>0</v>
      </c>
      <c r="J819" t="n">
        <v>0</v>
      </c>
      <c r="K819" t="n">
        <v>0</v>
      </c>
      <c r="L819" t="n">
        <v>0</v>
      </c>
      <c r="M819" t="n">
        <v>0</v>
      </c>
      <c r="N819" t="n">
        <v>0</v>
      </c>
      <c r="O819" t="n">
        <v>0</v>
      </c>
      <c r="P819" t="n">
        <v>0</v>
      </c>
      <c r="Q819" t="n">
        <v>0</v>
      </c>
      <c r="R819" s="2" t="inlineStr"/>
    </row>
    <row r="820" ht="15" customHeight="1">
      <c r="A820" t="inlineStr">
        <is>
          <t>A 66024-2018</t>
        </is>
      </c>
      <c r="B820" s="1" t="n">
        <v>43434</v>
      </c>
      <c r="C820" s="1" t="n">
        <v>45227</v>
      </c>
      <c r="D820" t="inlineStr">
        <is>
          <t>DALARNAS LÄN</t>
        </is>
      </c>
      <c r="E820" t="inlineStr">
        <is>
          <t>MALUNG-SÄLEN</t>
        </is>
      </c>
      <c r="G820" t="n">
        <v>3.5</v>
      </c>
      <c r="H820" t="n">
        <v>0</v>
      </c>
      <c r="I820" t="n">
        <v>0</v>
      </c>
      <c r="J820" t="n">
        <v>0</v>
      </c>
      <c r="K820" t="n">
        <v>0</v>
      </c>
      <c r="L820" t="n">
        <v>0</v>
      </c>
      <c r="M820" t="n">
        <v>0</v>
      </c>
      <c r="N820" t="n">
        <v>0</v>
      </c>
      <c r="O820" t="n">
        <v>0</v>
      </c>
      <c r="P820" t="n">
        <v>0</v>
      </c>
      <c r="Q820" t="n">
        <v>0</v>
      </c>
      <c r="R820" s="2" t="inlineStr"/>
    </row>
    <row r="821" ht="15" customHeight="1">
      <c r="A821" t="inlineStr">
        <is>
          <t>A 66125-2018</t>
        </is>
      </c>
      <c r="B821" s="1" t="n">
        <v>43434</v>
      </c>
      <c r="C821" s="1" t="n">
        <v>45227</v>
      </c>
      <c r="D821" t="inlineStr">
        <is>
          <t>DALARNAS LÄN</t>
        </is>
      </c>
      <c r="E821" t="inlineStr">
        <is>
          <t>ÄLVDALEN</t>
        </is>
      </c>
      <c r="F821" t="inlineStr">
        <is>
          <t>Sveaskog</t>
        </is>
      </c>
      <c r="G821" t="n">
        <v>2.2</v>
      </c>
      <c r="H821" t="n">
        <v>0</v>
      </c>
      <c r="I821" t="n">
        <v>0</v>
      </c>
      <c r="J821" t="n">
        <v>0</v>
      </c>
      <c r="K821" t="n">
        <v>0</v>
      </c>
      <c r="L821" t="n">
        <v>0</v>
      </c>
      <c r="M821" t="n">
        <v>0</v>
      </c>
      <c r="N821" t="n">
        <v>0</v>
      </c>
      <c r="O821" t="n">
        <v>0</v>
      </c>
      <c r="P821" t="n">
        <v>0</v>
      </c>
      <c r="Q821" t="n">
        <v>0</v>
      </c>
      <c r="R821" s="2" t="inlineStr"/>
    </row>
    <row r="822" ht="15" customHeight="1">
      <c r="A822" t="inlineStr">
        <is>
          <t>A 67653-2018</t>
        </is>
      </c>
      <c r="B822" s="1" t="n">
        <v>43434</v>
      </c>
      <c r="C822" s="1" t="n">
        <v>45227</v>
      </c>
      <c r="D822" t="inlineStr">
        <is>
          <t>DALARNAS LÄN</t>
        </is>
      </c>
      <c r="E822" t="inlineStr">
        <is>
          <t>LEKSAND</t>
        </is>
      </c>
      <c r="G822" t="n">
        <v>1.4</v>
      </c>
      <c r="H822" t="n">
        <v>0</v>
      </c>
      <c r="I822" t="n">
        <v>0</v>
      </c>
      <c r="J822" t="n">
        <v>0</v>
      </c>
      <c r="K822" t="n">
        <v>0</v>
      </c>
      <c r="L822" t="n">
        <v>0</v>
      </c>
      <c r="M822" t="n">
        <v>0</v>
      </c>
      <c r="N822" t="n">
        <v>0</v>
      </c>
      <c r="O822" t="n">
        <v>0</v>
      </c>
      <c r="P822" t="n">
        <v>0</v>
      </c>
      <c r="Q822" t="n">
        <v>0</v>
      </c>
      <c r="R822" s="2" t="inlineStr"/>
    </row>
    <row r="823" ht="15" customHeight="1">
      <c r="A823" t="inlineStr">
        <is>
          <t>A 65901-2018</t>
        </is>
      </c>
      <c r="B823" s="1" t="n">
        <v>43434</v>
      </c>
      <c r="C823" s="1" t="n">
        <v>45227</v>
      </c>
      <c r="D823" t="inlineStr">
        <is>
          <t>DALARNAS LÄN</t>
        </is>
      </c>
      <c r="E823" t="inlineStr">
        <is>
          <t>MORA</t>
        </is>
      </c>
      <c r="G823" t="n">
        <v>1.2</v>
      </c>
      <c r="H823" t="n">
        <v>0</v>
      </c>
      <c r="I823" t="n">
        <v>0</v>
      </c>
      <c r="J823" t="n">
        <v>0</v>
      </c>
      <c r="K823" t="n">
        <v>0</v>
      </c>
      <c r="L823" t="n">
        <v>0</v>
      </c>
      <c r="M823" t="n">
        <v>0</v>
      </c>
      <c r="N823" t="n">
        <v>0</v>
      </c>
      <c r="O823" t="n">
        <v>0</v>
      </c>
      <c r="P823" t="n">
        <v>0</v>
      </c>
      <c r="Q823" t="n">
        <v>0</v>
      </c>
      <c r="R823" s="2" t="inlineStr"/>
    </row>
    <row r="824" ht="15" customHeight="1">
      <c r="A824" t="inlineStr">
        <is>
          <t>A 66026-2018</t>
        </is>
      </c>
      <c r="B824" s="1" t="n">
        <v>43434</v>
      </c>
      <c r="C824" s="1" t="n">
        <v>45227</v>
      </c>
      <c r="D824" t="inlineStr">
        <is>
          <t>DALARNAS LÄN</t>
        </is>
      </c>
      <c r="E824" t="inlineStr">
        <is>
          <t>RÄTTVIK</t>
        </is>
      </c>
      <c r="G824" t="n">
        <v>0.5</v>
      </c>
      <c r="H824" t="n">
        <v>0</v>
      </c>
      <c r="I824" t="n">
        <v>0</v>
      </c>
      <c r="J824" t="n">
        <v>0</v>
      </c>
      <c r="K824" t="n">
        <v>0</v>
      </c>
      <c r="L824" t="n">
        <v>0</v>
      </c>
      <c r="M824" t="n">
        <v>0</v>
      </c>
      <c r="N824" t="n">
        <v>0</v>
      </c>
      <c r="O824" t="n">
        <v>0</v>
      </c>
      <c r="P824" t="n">
        <v>0</v>
      </c>
      <c r="Q824" t="n">
        <v>0</v>
      </c>
      <c r="R824" s="2" t="inlineStr"/>
    </row>
    <row r="825" ht="15" customHeight="1">
      <c r="A825" t="inlineStr">
        <is>
          <t>A 66370-2018</t>
        </is>
      </c>
      <c r="B825" s="1" t="n">
        <v>43436</v>
      </c>
      <c r="C825" s="1" t="n">
        <v>45227</v>
      </c>
      <c r="D825" t="inlineStr">
        <is>
          <t>DALARNAS LÄN</t>
        </is>
      </c>
      <c r="E825" t="inlineStr">
        <is>
          <t>ÄLVDALEN</t>
        </is>
      </c>
      <c r="F825" t="inlineStr">
        <is>
          <t>Övriga statliga verk och myndigheter</t>
        </is>
      </c>
      <c r="G825" t="n">
        <v>4.3</v>
      </c>
      <c r="H825" t="n">
        <v>0</v>
      </c>
      <c r="I825" t="n">
        <v>0</v>
      </c>
      <c r="J825" t="n">
        <v>0</v>
      </c>
      <c r="K825" t="n">
        <v>0</v>
      </c>
      <c r="L825" t="n">
        <v>0</v>
      </c>
      <c r="M825" t="n">
        <v>0</v>
      </c>
      <c r="N825" t="n">
        <v>0</v>
      </c>
      <c r="O825" t="n">
        <v>0</v>
      </c>
      <c r="P825" t="n">
        <v>0</v>
      </c>
      <c r="Q825" t="n">
        <v>0</v>
      </c>
      <c r="R825" s="2" t="inlineStr"/>
    </row>
    <row r="826" ht="15" customHeight="1">
      <c r="A826" t="inlineStr">
        <is>
          <t>A 66380-2018</t>
        </is>
      </c>
      <c r="B826" s="1" t="n">
        <v>43436</v>
      </c>
      <c r="C826" s="1" t="n">
        <v>45227</v>
      </c>
      <c r="D826" t="inlineStr">
        <is>
          <t>DALARNAS LÄN</t>
        </is>
      </c>
      <c r="E826" t="inlineStr">
        <is>
          <t>AVESTA</t>
        </is>
      </c>
      <c r="G826" t="n">
        <v>1.2</v>
      </c>
      <c r="H826" t="n">
        <v>0</v>
      </c>
      <c r="I826" t="n">
        <v>0</v>
      </c>
      <c r="J826" t="n">
        <v>0</v>
      </c>
      <c r="K826" t="n">
        <v>0</v>
      </c>
      <c r="L826" t="n">
        <v>0</v>
      </c>
      <c r="M826" t="n">
        <v>0</v>
      </c>
      <c r="N826" t="n">
        <v>0</v>
      </c>
      <c r="O826" t="n">
        <v>0</v>
      </c>
      <c r="P826" t="n">
        <v>0</v>
      </c>
      <c r="Q826" t="n">
        <v>0</v>
      </c>
      <c r="R826" s="2" t="inlineStr"/>
    </row>
    <row r="827" ht="15" customHeight="1">
      <c r="A827" t="inlineStr">
        <is>
          <t>A 66359-2018</t>
        </is>
      </c>
      <c r="B827" s="1" t="n">
        <v>43436</v>
      </c>
      <c r="C827" s="1" t="n">
        <v>45227</v>
      </c>
      <c r="D827" t="inlineStr">
        <is>
          <t>DALARNAS LÄN</t>
        </is>
      </c>
      <c r="E827" t="inlineStr">
        <is>
          <t>LUDVIKA</t>
        </is>
      </c>
      <c r="G827" t="n">
        <v>4.4</v>
      </c>
      <c r="H827" t="n">
        <v>0</v>
      </c>
      <c r="I827" t="n">
        <v>0</v>
      </c>
      <c r="J827" t="n">
        <v>0</v>
      </c>
      <c r="K827" t="n">
        <v>0</v>
      </c>
      <c r="L827" t="n">
        <v>0</v>
      </c>
      <c r="M827" t="n">
        <v>0</v>
      </c>
      <c r="N827" t="n">
        <v>0</v>
      </c>
      <c r="O827" t="n">
        <v>0</v>
      </c>
      <c r="P827" t="n">
        <v>0</v>
      </c>
      <c r="Q827" t="n">
        <v>0</v>
      </c>
      <c r="R827" s="2" t="inlineStr"/>
    </row>
    <row r="828" ht="15" customHeight="1">
      <c r="A828" t="inlineStr">
        <is>
          <t>A 66371-2018</t>
        </is>
      </c>
      <c r="B828" s="1" t="n">
        <v>43436</v>
      </c>
      <c r="C828" s="1" t="n">
        <v>45227</v>
      </c>
      <c r="D828" t="inlineStr">
        <is>
          <t>DALARNAS LÄN</t>
        </is>
      </c>
      <c r="E828" t="inlineStr">
        <is>
          <t>ÄLVDALEN</t>
        </is>
      </c>
      <c r="F828" t="inlineStr">
        <is>
          <t>Övriga statliga verk och myndigheter</t>
        </is>
      </c>
      <c r="G828" t="n">
        <v>0.7</v>
      </c>
      <c r="H828" t="n">
        <v>0</v>
      </c>
      <c r="I828" t="n">
        <v>0</v>
      </c>
      <c r="J828" t="n">
        <v>0</v>
      </c>
      <c r="K828" t="n">
        <v>0</v>
      </c>
      <c r="L828" t="n">
        <v>0</v>
      </c>
      <c r="M828" t="n">
        <v>0</v>
      </c>
      <c r="N828" t="n">
        <v>0</v>
      </c>
      <c r="O828" t="n">
        <v>0</v>
      </c>
      <c r="P828" t="n">
        <v>0</v>
      </c>
      <c r="Q828" t="n">
        <v>0</v>
      </c>
      <c r="R828" s="2" t="inlineStr"/>
    </row>
    <row r="829" ht="15" customHeight="1">
      <c r="A829" t="inlineStr">
        <is>
          <t>A 66382-2018</t>
        </is>
      </c>
      <c r="B829" s="1" t="n">
        <v>43436</v>
      </c>
      <c r="C829" s="1" t="n">
        <v>45227</v>
      </c>
      <c r="D829" t="inlineStr">
        <is>
          <t>DALARNAS LÄN</t>
        </is>
      </c>
      <c r="E829" t="inlineStr">
        <is>
          <t>LEKSAND</t>
        </is>
      </c>
      <c r="G829" t="n">
        <v>2.2</v>
      </c>
      <c r="H829" t="n">
        <v>0</v>
      </c>
      <c r="I829" t="n">
        <v>0</v>
      </c>
      <c r="J829" t="n">
        <v>0</v>
      </c>
      <c r="K829" t="n">
        <v>0</v>
      </c>
      <c r="L829" t="n">
        <v>0</v>
      </c>
      <c r="M829" t="n">
        <v>0</v>
      </c>
      <c r="N829" t="n">
        <v>0</v>
      </c>
      <c r="O829" t="n">
        <v>0</v>
      </c>
      <c r="P829" t="n">
        <v>0</v>
      </c>
      <c r="Q829" t="n">
        <v>0</v>
      </c>
      <c r="R829" s="2" t="inlineStr"/>
    </row>
    <row r="830" ht="15" customHeight="1">
      <c r="A830" t="inlineStr">
        <is>
          <t>A 66368-2018</t>
        </is>
      </c>
      <c r="B830" s="1" t="n">
        <v>43436</v>
      </c>
      <c r="C830" s="1" t="n">
        <v>45227</v>
      </c>
      <c r="D830" t="inlineStr">
        <is>
          <t>DALARNAS LÄN</t>
        </is>
      </c>
      <c r="E830" t="inlineStr">
        <is>
          <t>ÄLVDALEN</t>
        </is>
      </c>
      <c r="F830" t="inlineStr">
        <is>
          <t>Övriga statliga verk och myndigheter</t>
        </is>
      </c>
      <c r="G830" t="n">
        <v>5.4</v>
      </c>
      <c r="H830" t="n">
        <v>0</v>
      </c>
      <c r="I830" t="n">
        <v>0</v>
      </c>
      <c r="J830" t="n">
        <v>0</v>
      </c>
      <c r="K830" t="n">
        <v>0</v>
      </c>
      <c r="L830" t="n">
        <v>0</v>
      </c>
      <c r="M830" t="n">
        <v>0</v>
      </c>
      <c r="N830" t="n">
        <v>0</v>
      </c>
      <c r="O830" t="n">
        <v>0</v>
      </c>
      <c r="P830" t="n">
        <v>0</v>
      </c>
      <c r="Q830" t="n">
        <v>0</v>
      </c>
      <c r="R830" s="2" t="inlineStr"/>
    </row>
    <row r="831" ht="15" customHeight="1">
      <c r="A831" t="inlineStr">
        <is>
          <t>A 66387-2018</t>
        </is>
      </c>
      <c r="B831" s="1" t="n">
        <v>43436</v>
      </c>
      <c r="C831" s="1" t="n">
        <v>45227</v>
      </c>
      <c r="D831" t="inlineStr">
        <is>
          <t>DALARNAS LÄN</t>
        </is>
      </c>
      <c r="E831" t="inlineStr">
        <is>
          <t>LEKSAND</t>
        </is>
      </c>
      <c r="G831" t="n">
        <v>2.8</v>
      </c>
      <c r="H831" t="n">
        <v>0</v>
      </c>
      <c r="I831" t="n">
        <v>0</v>
      </c>
      <c r="J831" t="n">
        <v>0</v>
      </c>
      <c r="K831" t="n">
        <v>0</v>
      </c>
      <c r="L831" t="n">
        <v>0</v>
      </c>
      <c r="M831" t="n">
        <v>0</v>
      </c>
      <c r="N831" t="n">
        <v>0</v>
      </c>
      <c r="O831" t="n">
        <v>0</v>
      </c>
      <c r="P831" t="n">
        <v>0</v>
      </c>
      <c r="Q831" t="n">
        <v>0</v>
      </c>
      <c r="R831" s="2" t="inlineStr"/>
    </row>
    <row r="832" ht="15" customHeight="1">
      <c r="A832" t="inlineStr">
        <is>
          <t>A 66608-2018</t>
        </is>
      </c>
      <c r="B832" s="1" t="n">
        <v>43437</v>
      </c>
      <c r="C832" s="1" t="n">
        <v>45227</v>
      </c>
      <c r="D832" t="inlineStr">
        <is>
          <t>DALARNAS LÄN</t>
        </is>
      </c>
      <c r="E832" t="inlineStr">
        <is>
          <t>MORA</t>
        </is>
      </c>
      <c r="G832" t="n">
        <v>5.2</v>
      </c>
      <c r="H832" t="n">
        <v>0</v>
      </c>
      <c r="I832" t="n">
        <v>0</v>
      </c>
      <c r="J832" t="n">
        <v>0</v>
      </c>
      <c r="K832" t="n">
        <v>0</v>
      </c>
      <c r="L832" t="n">
        <v>0</v>
      </c>
      <c r="M832" t="n">
        <v>0</v>
      </c>
      <c r="N832" t="n">
        <v>0</v>
      </c>
      <c r="O832" t="n">
        <v>0</v>
      </c>
      <c r="P832" t="n">
        <v>0</v>
      </c>
      <c r="Q832" t="n">
        <v>0</v>
      </c>
      <c r="R832" s="2" t="inlineStr"/>
    </row>
    <row r="833" ht="15" customHeight="1">
      <c r="A833" t="inlineStr">
        <is>
          <t>A 68038-2018</t>
        </is>
      </c>
      <c r="B833" s="1" t="n">
        <v>43437</v>
      </c>
      <c r="C833" s="1" t="n">
        <v>45227</v>
      </c>
      <c r="D833" t="inlineStr">
        <is>
          <t>DALARNAS LÄN</t>
        </is>
      </c>
      <c r="E833" t="inlineStr">
        <is>
          <t>ÄLVDALEN</t>
        </is>
      </c>
      <c r="G833" t="n">
        <v>2.7</v>
      </c>
      <c r="H833" t="n">
        <v>0</v>
      </c>
      <c r="I833" t="n">
        <v>0</v>
      </c>
      <c r="J833" t="n">
        <v>0</v>
      </c>
      <c r="K833" t="n">
        <v>0</v>
      </c>
      <c r="L833" t="n">
        <v>0</v>
      </c>
      <c r="M833" t="n">
        <v>0</v>
      </c>
      <c r="N833" t="n">
        <v>0</v>
      </c>
      <c r="O833" t="n">
        <v>0</v>
      </c>
      <c r="P833" t="n">
        <v>0</v>
      </c>
      <c r="Q833" t="n">
        <v>0</v>
      </c>
      <c r="R833" s="2" t="inlineStr"/>
    </row>
    <row r="834" ht="15" customHeight="1">
      <c r="A834" t="inlineStr">
        <is>
          <t>A 66607-2018</t>
        </is>
      </c>
      <c r="B834" s="1" t="n">
        <v>43437</v>
      </c>
      <c r="C834" s="1" t="n">
        <v>45227</v>
      </c>
      <c r="D834" t="inlineStr">
        <is>
          <t>DALARNAS LÄN</t>
        </is>
      </c>
      <c r="E834" t="inlineStr">
        <is>
          <t>LEKSAND</t>
        </is>
      </c>
      <c r="F834" t="inlineStr">
        <is>
          <t>Bergvik skog väst AB</t>
        </is>
      </c>
      <c r="G834" t="n">
        <v>3.7</v>
      </c>
      <c r="H834" t="n">
        <v>0</v>
      </c>
      <c r="I834" t="n">
        <v>0</v>
      </c>
      <c r="J834" t="n">
        <v>0</v>
      </c>
      <c r="K834" t="n">
        <v>0</v>
      </c>
      <c r="L834" t="n">
        <v>0</v>
      </c>
      <c r="M834" t="n">
        <v>0</v>
      </c>
      <c r="N834" t="n">
        <v>0</v>
      </c>
      <c r="O834" t="n">
        <v>0</v>
      </c>
      <c r="P834" t="n">
        <v>0</v>
      </c>
      <c r="Q834" t="n">
        <v>0</v>
      </c>
      <c r="R834" s="2" t="inlineStr"/>
    </row>
    <row r="835" ht="15" customHeight="1">
      <c r="A835" t="inlineStr">
        <is>
          <t>A 66638-2018</t>
        </is>
      </c>
      <c r="B835" s="1" t="n">
        <v>43437</v>
      </c>
      <c r="C835" s="1" t="n">
        <v>45227</v>
      </c>
      <c r="D835" t="inlineStr">
        <is>
          <t>DALARNAS LÄN</t>
        </is>
      </c>
      <c r="E835" t="inlineStr">
        <is>
          <t>MORA</t>
        </is>
      </c>
      <c r="F835" t="inlineStr">
        <is>
          <t>Bergvik skog väst AB</t>
        </is>
      </c>
      <c r="G835" t="n">
        <v>24.9</v>
      </c>
      <c r="H835" t="n">
        <v>0</v>
      </c>
      <c r="I835" t="n">
        <v>0</v>
      </c>
      <c r="J835" t="n">
        <v>0</v>
      </c>
      <c r="K835" t="n">
        <v>0</v>
      </c>
      <c r="L835" t="n">
        <v>0</v>
      </c>
      <c r="M835" t="n">
        <v>0</v>
      </c>
      <c r="N835" t="n">
        <v>0</v>
      </c>
      <c r="O835" t="n">
        <v>0</v>
      </c>
      <c r="P835" t="n">
        <v>0</v>
      </c>
      <c r="Q835" t="n">
        <v>0</v>
      </c>
      <c r="R835" s="2" t="inlineStr"/>
    </row>
    <row r="836" ht="15" customHeight="1">
      <c r="A836" t="inlineStr">
        <is>
          <t>A 66601-2018</t>
        </is>
      </c>
      <c r="B836" s="1" t="n">
        <v>43437</v>
      </c>
      <c r="C836" s="1" t="n">
        <v>45227</v>
      </c>
      <c r="D836" t="inlineStr">
        <is>
          <t>DALARNAS LÄN</t>
        </is>
      </c>
      <c r="E836" t="inlineStr">
        <is>
          <t>LEKSAND</t>
        </is>
      </c>
      <c r="F836" t="inlineStr">
        <is>
          <t>Bergvik skog väst AB</t>
        </is>
      </c>
      <c r="G836" t="n">
        <v>0.7</v>
      </c>
      <c r="H836" t="n">
        <v>0</v>
      </c>
      <c r="I836" t="n">
        <v>0</v>
      </c>
      <c r="J836" t="n">
        <v>0</v>
      </c>
      <c r="K836" t="n">
        <v>0</v>
      </c>
      <c r="L836" t="n">
        <v>0</v>
      </c>
      <c r="M836" t="n">
        <v>0</v>
      </c>
      <c r="N836" t="n">
        <v>0</v>
      </c>
      <c r="O836" t="n">
        <v>0</v>
      </c>
      <c r="P836" t="n">
        <v>0</v>
      </c>
      <c r="Q836" t="n">
        <v>0</v>
      </c>
      <c r="R836" s="2" t="inlineStr"/>
    </row>
    <row r="837" ht="15" customHeight="1">
      <c r="A837" t="inlineStr">
        <is>
          <t>A 66650-2018</t>
        </is>
      </c>
      <c r="B837" s="1" t="n">
        <v>43437</v>
      </c>
      <c r="C837" s="1" t="n">
        <v>45227</v>
      </c>
      <c r="D837" t="inlineStr">
        <is>
          <t>DALARNAS LÄN</t>
        </is>
      </c>
      <c r="E837" t="inlineStr">
        <is>
          <t>GAGNEF</t>
        </is>
      </c>
      <c r="G837" t="n">
        <v>0.8</v>
      </c>
      <c r="H837" t="n">
        <v>0</v>
      </c>
      <c r="I837" t="n">
        <v>0</v>
      </c>
      <c r="J837" t="n">
        <v>0</v>
      </c>
      <c r="K837" t="n">
        <v>0</v>
      </c>
      <c r="L837" t="n">
        <v>0</v>
      </c>
      <c r="M837" t="n">
        <v>0</v>
      </c>
      <c r="N837" t="n">
        <v>0</v>
      </c>
      <c r="O837" t="n">
        <v>0</v>
      </c>
      <c r="P837" t="n">
        <v>0</v>
      </c>
      <c r="Q837" t="n">
        <v>0</v>
      </c>
      <c r="R837" s="2" t="inlineStr"/>
    </row>
    <row r="838" ht="15" customHeight="1">
      <c r="A838" t="inlineStr">
        <is>
          <t>A 66782-2018</t>
        </is>
      </c>
      <c r="B838" s="1" t="n">
        <v>43437</v>
      </c>
      <c r="C838" s="1" t="n">
        <v>45227</v>
      </c>
      <c r="D838" t="inlineStr">
        <is>
          <t>DALARNAS LÄN</t>
        </is>
      </c>
      <c r="E838" t="inlineStr">
        <is>
          <t>SMEDJEBACKEN</t>
        </is>
      </c>
      <c r="F838" t="inlineStr">
        <is>
          <t>Kyrkan</t>
        </is>
      </c>
      <c r="G838" t="n">
        <v>4.7</v>
      </c>
      <c r="H838" t="n">
        <v>0</v>
      </c>
      <c r="I838" t="n">
        <v>0</v>
      </c>
      <c r="J838" t="n">
        <v>0</v>
      </c>
      <c r="K838" t="n">
        <v>0</v>
      </c>
      <c r="L838" t="n">
        <v>0</v>
      </c>
      <c r="M838" t="n">
        <v>0</v>
      </c>
      <c r="N838" t="n">
        <v>0</v>
      </c>
      <c r="O838" t="n">
        <v>0</v>
      </c>
      <c r="P838" t="n">
        <v>0</v>
      </c>
      <c r="Q838" t="n">
        <v>0</v>
      </c>
      <c r="R838" s="2" t="inlineStr"/>
    </row>
    <row r="839" ht="15" customHeight="1">
      <c r="A839" t="inlineStr">
        <is>
          <t>A 67885-2018</t>
        </is>
      </c>
      <c r="B839" s="1" t="n">
        <v>43437</v>
      </c>
      <c r="C839" s="1" t="n">
        <v>45227</v>
      </c>
      <c r="D839" t="inlineStr">
        <is>
          <t>DALARNAS LÄN</t>
        </is>
      </c>
      <c r="E839" t="inlineStr">
        <is>
          <t>MALUNG-SÄLEN</t>
        </is>
      </c>
      <c r="F839" t="inlineStr">
        <is>
          <t>Allmännings- och besparingsskogar</t>
        </is>
      </c>
      <c r="G839" t="n">
        <v>0.5</v>
      </c>
      <c r="H839" t="n">
        <v>0</v>
      </c>
      <c r="I839" t="n">
        <v>0</v>
      </c>
      <c r="J839" t="n">
        <v>0</v>
      </c>
      <c r="K839" t="n">
        <v>0</v>
      </c>
      <c r="L839" t="n">
        <v>0</v>
      </c>
      <c r="M839" t="n">
        <v>0</v>
      </c>
      <c r="N839" t="n">
        <v>0</v>
      </c>
      <c r="O839" t="n">
        <v>0</v>
      </c>
      <c r="P839" t="n">
        <v>0</v>
      </c>
      <c r="Q839" t="n">
        <v>0</v>
      </c>
      <c r="R839" s="2" t="inlineStr"/>
    </row>
    <row r="840" ht="15" customHeight="1">
      <c r="A840" t="inlineStr">
        <is>
          <t>A 68039-2018</t>
        </is>
      </c>
      <c r="B840" s="1" t="n">
        <v>43437</v>
      </c>
      <c r="C840" s="1" t="n">
        <v>45227</v>
      </c>
      <c r="D840" t="inlineStr">
        <is>
          <t>DALARNAS LÄN</t>
        </is>
      </c>
      <c r="E840" t="inlineStr">
        <is>
          <t>MORA</t>
        </is>
      </c>
      <c r="G840" t="n">
        <v>10.4</v>
      </c>
      <c r="H840" t="n">
        <v>0</v>
      </c>
      <c r="I840" t="n">
        <v>0</v>
      </c>
      <c r="J840" t="n">
        <v>0</v>
      </c>
      <c r="K840" t="n">
        <v>0</v>
      </c>
      <c r="L840" t="n">
        <v>0</v>
      </c>
      <c r="M840" t="n">
        <v>0</v>
      </c>
      <c r="N840" t="n">
        <v>0</v>
      </c>
      <c r="O840" t="n">
        <v>0</v>
      </c>
      <c r="P840" t="n">
        <v>0</v>
      </c>
      <c r="Q840" t="n">
        <v>0</v>
      </c>
      <c r="R840" s="2" t="inlineStr"/>
    </row>
    <row r="841" ht="15" customHeight="1">
      <c r="A841" t="inlineStr">
        <is>
          <t>A 66675-2018</t>
        </is>
      </c>
      <c r="B841" s="1" t="n">
        <v>43437</v>
      </c>
      <c r="C841" s="1" t="n">
        <v>45227</v>
      </c>
      <c r="D841" t="inlineStr">
        <is>
          <t>DALARNAS LÄN</t>
        </is>
      </c>
      <c r="E841" t="inlineStr">
        <is>
          <t>SÄTER</t>
        </is>
      </c>
      <c r="G841" t="n">
        <v>6</v>
      </c>
      <c r="H841" t="n">
        <v>0</v>
      </c>
      <c r="I841" t="n">
        <v>0</v>
      </c>
      <c r="J841" t="n">
        <v>0</v>
      </c>
      <c r="K841" t="n">
        <v>0</v>
      </c>
      <c r="L841" t="n">
        <v>0</v>
      </c>
      <c r="M841" t="n">
        <v>0</v>
      </c>
      <c r="N841" t="n">
        <v>0</v>
      </c>
      <c r="O841" t="n">
        <v>0</v>
      </c>
      <c r="P841" t="n">
        <v>0</v>
      </c>
      <c r="Q841" t="n">
        <v>0</v>
      </c>
      <c r="R841" s="2" t="inlineStr"/>
    </row>
    <row r="842" ht="15" customHeight="1">
      <c r="A842" t="inlineStr">
        <is>
          <t>A 68048-2018</t>
        </is>
      </c>
      <c r="B842" s="1" t="n">
        <v>43437</v>
      </c>
      <c r="C842" s="1" t="n">
        <v>45227</v>
      </c>
      <c r="D842" t="inlineStr">
        <is>
          <t>DALARNAS LÄN</t>
        </is>
      </c>
      <c r="E842" t="inlineStr">
        <is>
          <t>MORA</t>
        </is>
      </c>
      <c r="G842" t="n">
        <v>22</v>
      </c>
      <c r="H842" t="n">
        <v>0</v>
      </c>
      <c r="I842" t="n">
        <v>0</v>
      </c>
      <c r="J842" t="n">
        <v>0</v>
      </c>
      <c r="K842" t="n">
        <v>0</v>
      </c>
      <c r="L842" t="n">
        <v>0</v>
      </c>
      <c r="M842" t="n">
        <v>0</v>
      </c>
      <c r="N842" t="n">
        <v>0</v>
      </c>
      <c r="O842" t="n">
        <v>0</v>
      </c>
      <c r="P842" t="n">
        <v>0</v>
      </c>
      <c r="Q842" t="n">
        <v>0</v>
      </c>
      <c r="R842" s="2" t="inlineStr"/>
    </row>
    <row r="843" ht="15" customHeight="1">
      <c r="A843" t="inlineStr">
        <is>
          <t>A 68293-2018</t>
        </is>
      </c>
      <c r="B843" s="1" t="n">
        <v>43438</v>
      </c>
      <c r="C843" s="1" t="n">
        <v>45227</v>
      </c>
      <c r="D843" t="inlineStr">
        <is>
          <t>DALARNAS LÄN</t>
        </is>
      </c>
      <c r="E843" t="inlineStr">
        <is>
          <t>MALUNG-SÄLEN</t>
        </is>
      </c>
      <c r="F843" t="inlineStr">
        <is>
          <t>Kommuner</t>
        </is>
      </c>
      <c r="G843" t="n">
        <v>1.9</v>
      </c>
      <c r="H843" t="n">
        <v>0</v>
      </c>
      <c r="I843" t="n">
        <v>0</v>
      </c>
      <c r="J843" t="n">
        <v>0</v>
      </c>
      <c r="K843" t="n">
        <v>0</v>
      </c>
      <c r="L843" t="n">
        <v>0</v>
      </c>
      <c r="M843" t="n">
        <v>0</v>
      </c>
      <c r="N843" t="n">
        <v>0</v>
      </c>
      <c r="O843" t="n">
        <v>0</v>
      </c>
      <c r="P843" t="n">
        <v>0</v>
      </c>
      <c r="Q843" t="n">
        <v>0</v>
      </c>
      <c r="R843" s="2" t="inlineStr"/>
    </row>
    <row r="844" ht="15" customHeight="1">
      <c r="A844" t="inlineStr">
        <is>
          <t>A 66947-2018</t>
        </is>
      </c>
      <c r="B844" s="1" t="n">
        <v>43438</v>
      </c>
      <c r="C844" s="1" t="n">
        <v>45227</v>
      </c>
      <c r="D844" t="inlineStr">
        <is>
          <t>DALARNAS LÄN</t>
        </is>
      </c>
      <c r="E844" t="inlineStr">
        <is>
          <t>SMEDJEBACKEN</t>
        </is>
      </c>
      <c r="G844" t="n">
        <v>0.8</v>
      </c>
      <c r="H844" t="n">
        <v>0</v>
      </c>
      <c r="I844" t="n">
        <v>0</v>
      </c>
      <c r="J844" t="n">
        <v>0</v>
      </c>
      <c r="K844" t="n">
        <v>0</v>
      </c>
      <c r="L844" t="n">
        <v>0</v>
      </c>
      <c r="M844" t="n">
        <v>0</v>
      </c>
      <c r="N844" t="n">
        <v>0</v>
      </c>
      <c r="O844" t="n">
        <v>0</v>
      </c>
      <c r="P844" t="n">
        <v>0</v>
      </c>
      <c r="Q844" t="n">
        <v>0</v>
      </c>
      <c r="R844" s="2" t="inlineStr"/>
    </row>
    <row r="845" ht="15" customHeight="1">
      <c r="A845" t="inlineStr">
        <is>
          <t>A 67042-2018</t>
        </is>
      </c>
      <c r="B845" s="1" t="n">
        <v>43438</v>
      </c>
      <c r="C845" s="1" t="n">
        <v>45227</v>
      </c>
      <c r="D845" t="inlineStr">
        <is>
          <t>DALARNAS LÄN</t>
        </is>
      </c>
      <c r="E845" t="inlineStr">
        <is>
          <t>HEDEMORA</t>
        </is>
      </c>
      <c r="F845" t="inlineStr">
        <is>
          <t>Sveaskog</t>
        </is>
      </c>
      <c r="G845" t="n">
        <v>1.3</v>
      </c>
      <c r="H845" t="n">
        <v>0</v>
      </c>
      <c r="I845" t="n">
        <v>0</v>
      </c>
      <c r="J845" t="n">
        <v>0</v>
      </c>
      <c r="K845" t="n">
        <v>0</v>
      </c>
      <c r="L845" t="n">
        <v>0</v>
      </c>
      <c r="M845" t="n">
        <v>0</v>
      </c>
      <c r="N845" t="n">
        <v>0</v>
      </c>
      <c r="O845" t="n">
        <v>0</v>
      </c>
      <c r="P845" t="n">
        <v>0</v>
      </c>
      <c r="Q845" t="n">
        <v>0</v>
      </c>
      <c r="R845" s="2" t="inlineStr"/>
    </row>
    <row r="846" ht="15" customHeight="1">
      <c r="A846" t="inlineStr">
        <is>
          <t>A 68445-2018</t>
        </is>
      </c>
      <c r="B846" s="1" t="n">
        <v>43438</v>
      </c>
      <c r="C846" s="1" t="n">
        <v>45227</v>
      </c>
      <c r="D846" t="inlineStr">
        <is>
          <t>DALARNAS LÄN</t>
        </is>
      </c>
      <c r="E846" t="inlineStr">
        <is>
          <t>RÄTTVIK</t>
        </is>
      </c>
      <c r="G846" t="n">
        <v>5.5</v>
      </c>
      <c r="H846" t="n">
        <v>0</v>
      </c>
      <c r="I846" t="n">
        <v>0</v>
      </c>
      <c r="J846" t="n">
        <v>0</v>
      </c>
      <c r="K846" t="n">
        <v>0</v>
      </c>
      <c r="L846" t="n">
        <v>0</v>
      </c>
      <c r="M846" t="n">
        <v>0</v>
      </c>
      <c r="N846" t="n">
        <v>0</v>
      </c>
      <c r="O846" t="n">
        <v>0</v>
      </c>
      <c r="P846" t="n">
        <v>0</v>
      </c>
      <c r="Q846" t="n">
        <v>0</v>
      </c>
      <c r="R846" s="2" t="inlineStr"/>
    </row>
    <row r="847" ht="15" customHeight="1">
      <c r="A847" t="inlineStr">
        <is>
          <t>A 66948-2018</t>
        </is>
      </c>
      <c r="B847" s="1" t="n">
        <v>43438</v>
      </c>
      <c r="C847" s="1" t="n">
        <v>45227</v>
      </c>
      <c r="D847" t="inlineStr">
        <is>
          <t>DALARNAS LÄN</t>
        </is>
      </c>
      <c r="E847" t="inlineStr">
        <is>
          <t>SMEDJEBACKEN</t>
        </is>
      </c>
      <c r="G847" t="n">
        <v>3.5</v>
      </c>
      <c r="H847" t="n">
        <v>0</v>
      </c>
      <c r="I847" t="n">
        <v>0</v>
      </c>
      <c r="J847" t="n">
        <v>0</v>
      </c>
      <c r="K847" t="n">
        <v>0</v>
      </c>
      <c r="L847" t="n">
        <v>0</v>
      </c>
      <c r="M847" t="n">
        <v>0</v>
      </c>
      <c r="N847" t="n">
        <v>0</v>
      </c>
      <c r="O847" t="n">
        <v>0</v>
      </c>
      <c r="P847" t="n">
        <v>0</v>
      </c>
      <c r="Q847" t="n">
        <v>0</v>
      </c>
      <c r="R847" s="2" t="inlineStr"/>
    </row>
    <row r="848" ht="15" customHeight="1">
      <c r="A848" t="inlineStr">
        <is>
          <t>A 67236-2018</t>
        </is>
      </c>
      <c r="B848" s="1" t="n">
        <v>43439</v>
      </c>
      <c r="C848" s="1" t="n">
        <v>45227</v>
      </c>
      <c r="D848" t="inlineStr">
        <is>
          <t>DALARNAS LÄN</t>
        </is>
      </c>
      <c r="E848" t="inlineStr">
        <is>
          <t>VANSBRO</t>
        </is>
      </c>
      <c r="G848" t="n">
        <v>0.6</v>
      </c>
      <c r="H848" t="n">
        <v>0</v>
      </c>
      <c r="I848" t="n">
        <v>0</v>
      </c>
      <c r="J848" t="n">
        <v>0</v>
      </c>
      <c r="K848" t="n">
        <v>0</v>
      </c>
      <c r="L848" t="n">
        <v>0</v>
      </c>
      <c r="M848" t="n">
        <v>0</v>
      </c>
      <c r="N848" t="n">
        <v>0</v>
      </c>
      <c r="O848" t="n">
        <v>0</v>
      </c>
      <c r="P848" t="n">
        <v>0</v>
      </c>
      <c r="Q848" t="n">
        <v>0</v>
      </c>
      <c r="R848" s="2" t="inlineStr"/>
    </row>
    <row r="849" ht="15" customHeight="1">
      <c r="A849" t="inlineStr">
        <is>
          <t>A 67327-2018</t>
        </is>
      </c>
      <c r="B849" s="1" t="n">
        <v>43439</v>
      </c>
      <c r="C849" s="1" t="n">
        <v>45227</v>
      </c>
      <c r="D849" t="inlineStr">
        <is>
          <t>DALARNAS LÄN</t>
        </is>
      </c>
      <c r="E849" t="inlineStr">
        <is>
          <t>VANSBRO</t>
        </is>
      </c>
      <c r="F849" t="inlineStr">
        <is>
          <t>Bergvik skog öst AB</t>
        </is>
      </c>
      <c r="G849" t="n">
        <v>0.4</v>
      </c>
      <c r="H849" t="n">
        <v>0</v>
      </c>
      <c r="I849" t="n">
        <v>0</v>
      </c>
      <c r="J849" t="n">
        <v>0</v>
      </c>
      <c r="K849" t="n">
        <v>0</v>
      </c>
      <c r="L849" t="n">
        <v>0</v>
      </c>
      <c r="M849" t="n">
        <v>0</v>
      </c>
      <c r="N849" t="n">
        <v>0</v>
      </c>
      <c r="O849" t="n">
        <v>0</v>
      </c>
      <c r="P849" t="n">
        <v>0</v>
      </c>
      <c r="Q849" t="n">
        <v>0</v>
      </c>
      <c r="R849" s="2" t="inlineStr"/>
    </row>
    <row r="850" ht="15" customHeight="1">
      <c r="A850" t="inlineStr">
        <is>
          <t>A 67470-2018</t>
        </is>
      </c>
      <c r="B850" s="1" t="n">
        <v>43439</v>
      </c>
      <c r="C850" s="1" t="n">
        <v>45227</v>
      </c>
      <c r="D850" t="inlineStr">
        <is>
          <t>DALARNAS LÄN</t>
        </is>
      </c>
      <c r="E850" t="inlineStr">
        <is>
          <t>SÄTER</t>
        </is>
      </c>
      <c r="G850" t="n">
        <v>0.8</v>
      </c>
      <c r="H850" t="n">
        <v>0</v>
      </c>
      <c r="I850" t="n">
        <v>0</v>
      </c>
      <c r="J850" t="n">
        <v>0</v>
      </c>
      <c r="K850" t="n">
        <v>0</v>
      </c>
      <c r="L850" t="n">
        <v>0</v>
      </c>
      <c r="M850" t="n">
        <v>0</v>
      </c>
      <c r="N850" t="n">
        <v>0</v>
      </c>
      <c r="O850" t="n">
        <v>0</v>
      </c>
      <c r="P850" t="n">
        <v>0</v>
      </c>
      <c r="Q850" t="n">
        <v>0</v>
      </c>
      <c r="R850" s="2" t="inlineStr"/>
    </row>
    <row r="851" ht="15" customHeight="1">
      <c r="A851" t="inlineStr">
        <is>
          <t>A 68468-2018</t>
        </is>
      </c>
      <c r="B851" s="1" t="n">
        <v>43439</v>
      </c>
      <c r="C851" s="1" t="n">
        <v>45227</v>
      </c>
      <c r="D851" t="inlineStr">
        <is>
          <t>DALARNAS LÄN</t>
        </is>
      </c>
      <c r="E851" t="inlineStr">
        <is>
          <t>LEKSAND</t>
        </is>
      </c>
      <c r="G851" t="n">
        <v>0.6</v>
      </c>
      <c r="H851" t="n">
        <v>0</v>
      </c>
      <c r="I851" t="n">
        <v>0</v>
      </c>
      <c r="J851" t="n">
        <v>0</v>
      </c>
      <c r="K851" t="n">
        <v>0</v>
      </c>
      <c r="L851" t="n">
        <v>0</v>
      </c>
      <c r="M851" t="n">
        <v>0</v>
      </c>
      <c r="N851" t="n">
        <v>0</v>
      </c>
      <c r="O851" t="n">
        <v>0</v>
      </c>
      <c r="P851" t="n">
        <v>0</v>
      </c>
      <c r="Q851" t="n">
        <v>0</v>
      </c>
      <c r="R851" s="2" t="inlineStr"/>
    </row>
    <row r="852" ht="15" customHeight="1">
      <c r="A852" t="inlineStr">
        <is>
          <t>A 67553-2018</t>
        </is>
      </c>
      <c r="B852" s="1" t="n">
        <v>43439</v>
      </c>
      <c r="C852" s="1" t="n">
        <v>45227</v>
      </c>
      <c r="D852" t="inlineStr">
        <is>
          <t>DALARNAS LÄN</t>
        </is>
      </c>
      <c r="E852" t="inlineStr">
        <is>
          <t>GAGNEF</t>
        </is>
      </c>
      <c r="G852" t="n">
        <v>2.3</v>
      </c>
      <c r="H852" t="n">
        <v>0</v>
      </c>
      <c r="I852" t="n">
        <v>0</v>
      </c>
      <c r="J852" t="n">
        <v>0</v>
      </c>
      <c r="K852" t="n">
        <v>0</v>
      </c>
      <c r="L852" t="n">
        <v>0</v>
      </c>
      <c r="M852" t="n">
        <v>0</v>
      </c>
      <c r="N852" t="n">
        <v>0</v>
      </c>
      <c r="O852" t="n">
        <v>0</v>
      </c>
      <c r="P852" t="n">
        <v>0</v>
      </c>
      <c r="Q852" t="n">
        <v>0</v>
      </c>
      <c r="R852" s="2" t="inlineStr"/>
    </row>
    <row r="853" ht="15" customHeight="1">
      <c r="A853" t="inlineStr">
        <is>
          <t>A 67721-2018</t>
        </is>
      </c>
      <c r="B853" s="1" t="n">
        <v>43440</v>
      </c>
      <c r="C853" s="1" t="n">
        <v>45227</v>
      </c>
      <c r="D853" t="inlineStr">
        <is>
          <t>DALARNAS LÄN</t>
        </is>
      </c>
      <c r="E853" t="inlineStr">
        <is>
          <t>MALUNG-SÄLEN</t>
        </is>
      </c>
      <c r="G853" t="n">
        <v>10.8</v>
      </c>
      <c r="H853" t="n">
        <v>0</v>
      </c>
      <c r="I853" t="n">
        <v>0</v>
      </c>
      <c r="J853" t="n">
        <v>0</v>
      </c>
      <c r="K853" t="n">
        <v>0</v>
      </c>
      <c r="L853" t="n">
        <v>0</v>
      </c>
      <c r="M853" t="n">
        <v>0</v>
      </c>
      <c r="N853" t="n">
        <v>0</v>
      </c>
      <c r="O853" t="n">
        <v>0</v>
      </c>
      <c r="P853" t="n">
        <v>0</v>
      </c>
      <c r="Q853" t="n">
        <v>0</v>
      </c>
      <c r="R853" s="2" t="inlineStr"/>
    </row>
    <row r="854" ht="15" customHeight="1">
      <c r="A854" t="inlineStr">
        <is>
          <t>A 69013-2018</t>
        </is>
      </c>
      <c r="B854" s="1" t="n">
        <v>43440</v>
      </c>
      <c r="C854" s="1" t="n">
        <v>45227</v>
      </c>
      <c r="D854" t="inlineStr">
        <is>
          <t>DALARNAS LÄN</t>
        </is>
      </c>
      <c r="E854" t="inlineStr">
        <is>
          <t>MORA</t>
        </is>
      </c>
      <c r="G854" t="n">
        <v>3.4</v>
      </c>
      <c r="H854" t="n">
        <v>0</v>
      </c>
      <c r="I854" t="n">
        <v>0</v>
      </c>
      <c r="J854" t="n">
        <v>0</v>
      </c>
      <c r="K854" t="n">
        <v>0</v>
      </c>
      <c r="L854" t="n">
        <v>0</v>
      </c>
      <c r="M854" t="n">
        <v>0</v>
      </c>
      <c r="N854" t="n">
        <v>0</v>
      </c>
      <c r="O854" t="n">
        <v>0</v>
      </c>
      <c r="P854" t="n">
        <v>0</v>
      </c>
      <c r="Q854" t="n">
        <v>0</v>
      </c>
      <c r="R854" s="2" t="inlineStr"/>
    </row>
    <row r="855" ht="15" customHeight="1">
      <c r="A855" t="inlineStr">
        <is>
          <t>A 67823-2018</t>
        </is>
      </c>
      <c r="B855" s="1" t="n">
        <v>43440</v>
      </c>
      <c r="C855" s="1" t="n">
        <v>45227</v>
      </c>
      <c r="D855" t="inlineStr">
        <is>
          <t>DALARNAS LÄN</t>
        </is>
      </c>
      <c r="E855" t="inlineStr">
        <is>
          <t>HEDEMORA</t>
        </is>
      </c>
      <c r="F855" t="inlineStr">
        <is>
          <t>Sveaskog</t>
        </is>
      </c>
      <c r="G855" t="n">
        <v>1.3</v>
      </c>
      <c r="H855" t="n">
        <v>0</v>
      </c>
      <c r="I855" t="n">
        <v>0</v>
      </c>
      <c r="J855" t="n">
        <v>0</v>
      </c>
      <c r="K855" t="n">
        <v>0</v>
      </c>
      <c r="L855" t="n">
        <v>0</v>
      </c>
      <c r="M855" t="n">
        <v>0</v>
      </c>
      <c r="N855" t="n">
        <v>0</v>
      </c>
      <c r="O855" t="n">
        <v>0</v>
      </c>
      <c r="P855" t="n">
        <v>0</v>
      </c>
      <c r="Q855" t="n">
        <v>0</v>
      </c>
      <c r="R855" s="2" t="inlineStr"/>
    </row>
    <row r="856" ht="15" customHeight="1">
      <c r="A856" t="inlineStr">
        <is>
          <t>A 69049-2018</t>
        </is>
      </c>
      <c r="B856" s="1" t="n">
        <v>43440</v>
      </c>
      <c r="C856" s="1" t="n">
        <v>45227</v>
      </c>
      <c r="D856" t="inlineStr">
        <is>
          <t>DALARNAS LÄN</t>
        </is>
      </c>
      <c r="E856" t="inlineStr">
        <is>
          <t>LEKSAND</t>
        </is>
      </c>
      <c r="G856" t="n">
        <v>1.4</v>
      </c>
      <c r="H856" t="n">
        <v>0</v>
      </c>
      <c r="I856" t="n">
        <v>0</v>
      </c>
      <c r="J856" t="n">
        <v>0</v>
      </c>
      <c r="K856" t="n">
        <v>0</v>
      </c>
      <c r="L856" t="n">
        <v>0</v>
      </c>
      <c r="M856" t="n">
        <v>0</v>
      </c>
      <c r="N856" t="n">
        <v>0</v>
      </c>
      <c r="O856" t="n">
        <v>0</v>
      </c>
      <c r="P856" t="n">
        <v>0</v>
      </c>
      <c r="Q856" t="n">
        <v>0</v>
      </c>
      <c r="R856" s="2" t="inlineStr"/>
    </row>
    <row r="857" ht="15" customHeight="1">
      <c r="A857" t="inlineStr">
        <is>
          <t>A 67647-2018</t>
        </is>
      </c>
      <c r="B857" s="1" t="n">
        <v>43440</v>
      </c>
      <c r="C857" s="1" t="n">
        <v>45227</v>
      </c>
      <c r="D857" t="inlineStr">
        <is>
          <t>DALARNAS LÄN</t>
        </is>
      </c>
      <c r="E857" t="inlineStr">
        <is>
          <t>MORA</t>
        </is>
      </c>
      <c r="G857" t="n">
        <v>10.1</v>
      </c>
      <c r="H857" t="n">
        <v>0</v>
      </c>
      <c r="I857" t="n">
        <v>0</v>
      </c>
      <c r="J857" t="n">
        <v>0</v>
      </c>
      <c r="K857" t="n">
        <v>0</v>
      </c>
      <c r="L857" t="n">
        <v>0</v>
      </c>
      <c r="M857" t="n">
        <v>0</v>
      </c>
      <c r="N857" t="n">
        <v>0</v>
      </c>
      <c r="O857" t="n">
        <v>0</v>
      </c>
      <c r="P857" t="n">
        <v>0</v>
      </c>
      <c r="Q857" t="n">
        <v>0</v>
      </c>
      <c r="R857" s="2" t="inlineStr"/>
    </row>
    <row r="858" ht="15" customHeight="1">
      <c r="A858" t="inlineStr">
        <is>
          <t>A 68040-2018</t>
        </is>
      </c>
      <c r="B858" s="1" t="n">
        <v>43441</v>
      </c>
      <c r="C858" s="1" t="n">
        <v>45227</v>
      </c>
      <c r="D858" t="inlineStr">
        <is>
          <t>DALARNAS LÄN</t>
        </is>
      </c>
      <c r="E858" t="inlineStr">
        <is>
          <t>RÄTTVIK</t>
        </is>
      </c>
      <c r="G858" t="n">
        <v>0.8</v>
      </c>
      <c r="H858" t="n">
        <v>0</v>
      </c>
      <c r="I858" t="n">
        <v>0</v>
      </c>
      <c r="J858" t="n">
        <v>0</v>
      </c>
      <c r="K858" t="n">
        <v>0</v>
      </c>
      <c r="L858" t="n">
        <v>0</v>
      </c>
      <c r="M858" t="n">
        <v>0</v>
      </c>
      <c r="N858" t="n">
        <v>0</v>
      </c>
      <c r="O858" t="n">
        <v>0</v>
      </c>
      <c r="P858" t="n">
        <v>0</v>
      </c>
      <c r="Q858" t="n">
        <v>0</v>
      </c>
      <c r="R858" s="2" t="inlineStr"/>
    </row>
    <row r="859" ht="15" customHeight="1">
      <c r="A859" t="inlineStr">
        <is>
          <t>A 69061-2018</t>
        </is>
      </c>
      <c r="B859" s="1" t="n">
        <v>43441</v>
      </c>
      <c r="C859" s="1" t="n">
        <v>45227</v>
      </c>
      <c r="D859" t="inlineStr">
        <is>
          <t>DALARNAS LÄN</t>
        </is>
      </c>
      <c r="E859" t="inlineStr">
        <is>
          <t>LEKSAND</t>
        </is>
      </c>
      <c r="G859" t="n">
        <v>2.3</v>
      </c>
      <c r="H859" t="n">
        <v>0</v>
      </c>
      <c r="I859" t="n">
        <v>0</v>
      </c>
      <c r="J859" t="n">
        <v>0</v>
      </c>
      <c r="K859" t="n">
        <v>0</v>
      </c>
      <c r="L859" t="n">
        <v>0</v>
      </c>
      <c r="M859" t="n">
        <v>0</v>
      </c>
      <c r="N859" t="n">
        <v>0</v>
      </c>
      <c r="O859" t="n">
        <v>0</v>
      </c>
      <c r="P859" t="n">
        <v>0</v>
      </c>
      <c r="Q859" t="n">
        <v>0</v>
      </c>
      <c r="R859" s="2" t="inlineStr"/>
    </row>
    <row r="860" ht="15" customHeight="1">
      <c r="A860" t="inlineStr">
        <is>
          <t>A 68499-2018</t>
        </is>
      </c>
      <c r="B860" s="1" t="n">
        <v>43443</v>
      </c>
      <c r="C860" s="1" t="n">
        <v>45227</v>
      </c>
      <c r="D860" t="inlineStr">
        <is>
          <t>DALARNAS LÄN</t>
        </is>
      </c>
      <c r="E860" t="inlineStr">
        <is>
          <t>MALUNG-SÄLEN</t>
        </is>
      </c>
      <c r="G860" t="n">
        <v>2.1</v>
      </c>
      <c r="H860" t="n">
        <v>0</v>
      </c>
      <c r="I860" t="n">
        <v>0</v>
      </c>
      <c r="J860" t="n">
        <v>0</v>
      </c>
      <c r="K860" t="n">
        <v>0</v>
      </c>
      <c r="L860" t="n">
        <v>0</v>
      </c>
      <c r="M860" t="n">
        <v>0</v>
      </c>
      <c r="N860" t="n">
        <v>0</v>
      </c>
      <c r="O860" t="n">
        <v>0</v>
      </c>
      <c r="P860" t="n">
        <v>0</v>
      </c>
      <c r="Q860" t="n">
        <v>0</v>
      </c>
      <c r="R860" s="2" t="inlineStr"/>
    </row>
    <row r="861" ht="15" customHeight="1">
      <c r="A861" t="inlineStr">
        <is>
          <t>A 69676-2018</t>
        </is>
      </c>
      <c r="B861" s="1" t="n">
        <v>43444</v>
      </c>
      <c r="C861" s="1" t="n">
        <v>45227</v>
      </c>
      <c r="D861" t="inlineStr">
        <is>
          <t>DALARNAS LÄN</t>
        </is>
      </c>
      <c r="E861" t="inlineStr">
        <is>
          <t>HEDEMORA</t>
        </is>
      </c>
      <c r="G861" t="n">
        <v>1.6</v>
      </c>
      <c r="H861" t="n">
        <v>0</v>
      </c>
      <c r="I861" t="n">
        <v>0</v>
      </c>
      <c r="J861" t="n">
        <v>0</v>
      </c>
      <c r="K861" t="n">
        <v>0</v>
      </c>
      <c r="L861" t="n">
        <v>0</v>
      </c>
      <c r="M861" t="n">
        <v>0</v>
      </c>
      <c r="N861" t="n">
        <v>0</v>
      </c>
      <c r="O861" t="n">
        <v>0</v>
      </c>
      <c r="P861" t="n">
        <v>0</v>
      </c>
      <c r="Q861" t="n">
        <v>0</v>
      </c>
      <c r="R861" s="2" t="inlineStr"/>
    </row>
    <row r="862" ht="15" customHeight="1">
      <c r="A862" t="inlineStr">
        <is>
          <t>A 68795-2018</t>
        </is>
      </c>
      <c r="B862" s="1" t="n">
        <v>43444</v>
      </c>
      <c r="C862" s="1" t="n">
        <v>45227</v>
      </c>
      <c r="D862" t="inlineStr">
        <is>
          <t>DALARNAS LÄN</t>
        </is>
      </c>
      <c r="E862" t="inlineStr">
        <is>
          <t>ÄLVDALEN</t>
        </is>
      </c>
      <c r="G862" t="n">
        <v>0.4</v>
      </c>
      <c r="H862" t="n">
        <v>0</v>
      </c>
      <c r="I862" t="n">
        <v>0</v>
      </c>
      <c r="J862" t="n">
        <v>0</v>
      </c>
      <c r="K862" t="n">
        <v>0</v>
      </c>
      <c r="L862" t="n">
        <v>0</v>
      </c>
      <c r="M862" t="n">
        <v>0</v>
      </c>
      <c r="N862" t="n">
        <v>0</v>
      </c>
      <c r="O862" t="n">
        <v>0</v>
      </c>
      <c r="P862" t="n">
        <v>0</v>
      </c>
      <c r="Q862" t="n">
        <v>0</v>
      </c>
      <c r="R862" s="2" t="inlineStr"/>
    </row>
    <row r="863" ht="15" customHeight="1">
      <c r="A863" t="inlineStr">
        <is>
          <t>A 68814-2018</t>
        </is>
      </c>
      <c r="B863" s="1" t="n">
        <v>43444</v>
      </c>
      <c r="C863" s="1" t="n">
        <v>45227</v>
      </c>
      <c r="D863" t="inlineStr">
        <is>
          <t>DALARNAS LÄN</t>
        </is>
      </c>
      <c r="E863" t="inlineStr">
        <is>
          <t>GAGNEF</t>
        </is>
      </c>
      <c r="G863" t="n">
        <v>0.4</v>
      </c>
      <c r="H863" t="n">
        <v>0</v>
      </c>
      <c r="I863" t="n">
        <v>0</v>
      </c>
      <c r="J863" t="n">
        <v>0</v>
      </c>
      <c r="K863" t="n">
        <v>0</v>
      </c>
      <c r="L863" t="n">
        <v>0</v>
      </c>
      <c r="M863" t="n">
        <v>0</v>
      </c>
      <c r="N863" t="n">
        <v>0</v>
      </c>
      <c r="O863" t="n">
        <v>0</v>
      </c>
      <c r="P863" t="n">
        <v>0</v>
      </c>
      <c r="Q863" t="n">
        <v>0</v>
      </c>
      <c r="R863" s="2" t="inlineStr"/>
    </row>
    <row r="864" ht="15" customHeight="1">
      <c r="A864" t="inlineStr">
        <is>
          <t>A 68788-2018</t>
        </is>
      </c>
      <c r="B864" s="1" t="n">
        <v>43444</v>
      </c>
      <c r="C864" s="1" t="n">
        <v>45227</v>
      </c>
      <c r="D864" t="inlineStr">
        <is>
          <t>DALARNAS LÄN</t>
        </is>
      </c>
      <c r="E864" t="inlineStr">
        <is>
          <t>ÄLVDALEN</t>
        </is>
      </c>
      <c r="G864" t="n">
        <v>6.5</v>
      </c>
      <c r="H864" t="n">
        <v>0</v>
      </c>
      <c r="I864" t="n">
        <v>0</v>
      </c>
      <c r="J864" t="n">
        <v>0</v>
      </c>
      <c r="K864" t="n">
        <v>0</v>
      </c>
      <c r="L864" t="n">
        <v>0</v>
      </c>
      <c r="M864" t="n">
        <v>0</v>
      </c>
      <c r="N864" t="n">
        <v>0</v>
      </c>
      <c r="O864" t="n">
        <v>0</v>
      </c>
      <c r="P864" t="n">
        <v>0</v>
      </c>
      <c r="Q864" t="n">
        <v>0</v>
      </c>
      <c r="R864" s="2" t="inlineStr"/>
    </row>
    <row r="865" ht="15" customHeight="1">
      <c r="A865" t="inlineStr">
        <is>
          <t>A 68678-2018</t>
        </is>
      </c>
      <c r="B865" s="1" t="n">
        <v>43444</v>
      </c>
      <c r="C865" s="1" t="n">
        <v>45227</v>
      </c>
      <c r="D865" t="inlineStr">
        <is>
          <t>DALARNAS LÄN</t>
        </is>
      </c>
      <c r="E865" t="inlineStr">
        <is>
          <t>SMEDJEBACKEN</t>
        </is>
      </c>
      <c r="F865" t="inlineStr">
        <is>
          <t>Bergvik skog väst AB</t>
        </is>
      </c>
      <c r="G865" t="n">
        <v>2.2</v>
      </c>
      <c r="H865" t="n">
        <v>0</v>
      </c>
      <c r="I865" t="n">
        <v>0</v>
      </c>
      <c r="J865" t="n">
        <v>0</v>
      </c>
      <c r="K865" t="n">
        <v>0</v>
      </c>
      <c r="L865" t="n">
        <v>0</v>
      </c>
      <c r="M865" t="n">
        <v>0</v>
      </c>
      <c r="N865" t="n">
        <v>0</v>
      </c>
      <c r="O865" t="n">
        <v>0</v>
      </c>
      <c r="P865" t="n">
        <v>0</v>
      </c>
      <c r="Q865" t="n">
        <v>0</v>
      </c>
      <c r="R865" s="2" t="inlineStr"/>
    </row>
    <row r="866" ht="15" customHeight="1">
      <c r="A866" t="inlineStr">
        <is>
          <t>A 68756-2018</t>
        </is>
      </c>
      <c r="B866" s="1" t="n">
        <v>43444</v>
      </c>
      <c r="C866" s="1" t="n">
        <v>45227</v>
      </c>
      <c r="D866" t="inlineStr">
        <is>
          <t>DALARNAS LÄN</t>
        </is>
      </c>
      <c r="E866" t="inlineStr">
        <is>
          <t>MALUNG-SÄLEN</t>
        </is>
      </c>
      <c r="G866" t="n">
        <v>1.9</v>
      </c>
      <c r="H866" t="n">
        <v>0</v>
      </c>
      <c r="I866" t="n">
        <v>0</v>
      </c>
      <c r="J866" t="n">
        <v>0</v>
      </c>
      <c r="K866" t="n">
        <v>0</v>
      </c>
      <c r="L866" t="n">
        <v>0</v>
      </c>
      <c r="M866" t="n">
        <v>0</v>
      </c>
      <c r="N866" t="n">
        <v>0</v>
      </c>
      <c r="O866" t="n">
        <v>0</v>
      </c>
      <c r="P866" t="n">
        <v>0</v>
      </c>
      <c r="Q866" t="n">
        <v>0</v>
      </c>
      <c r="R866" s="2" t="inlineStr"/>
    </row>
    <row r="867" ht="15" customHeight="1">
      <c r="A867" t="inlineStr">
        <is>
          <t>A 69674-2018</t>
        </is>
      </c>
      <c r="B867" s="1" t="n">
        <v>43444</v>
      </c>
      <c r="C867" s="1" t="n">
        <v>45227</v>
      </c>
      <c r="D867" t="inlineStr">
        <is>
          <t>DALARNAS LÄN</t>
        </is>
      </c>
      <c r="E867" t="inlineStr">
        <is>
          <t>AVESTA</t>
        </is>
      </c>
      <c r="G867" t="n">
        <v>1.7</v>
      </c>
      <c r="H867" t="n">
        <v>0</v>
      </c>
      <c r="I867" t="n">
        <v>0</v>
      </c>
      <c r="J867" t="n">
        <v>0</v>
      </c>
      <c r="K867" t="n">
        <v>0</v>
      </c>
      <c r="L867" t="n">
        <v>0</v>
      </c>
      <c r="M867" t="n">
        <v>0</v>
      </c>
      <c r="N867" t="n">
        <v>0</v>
      </c>
      <c r="O867" t="n">
        <v>0</v>
      </c>
      <c r="P867" t="n">
        <v>0</v>
      </c>
      <c r="Q867" t="n">
        <v>0</v>
      </c>
      <c r="R867" s="2" t="inlineStr"/>
    </row>
    <row r="868" ht="15" customHeight="1">
      <c r="A868" t="inlineStr">
        <is>
          <t>A 68967-2018</t>
        </is>
      </c>
      <c r="B868" s="1" t="n">
        <v>43445</v>
      </c>
      <c r="C868" s="1" t="n">
        <v>45227</v>
      </c>
      <c r="D868" t="inlineStr">
        <is>
          <t>DALARNAS LÄN</t>
        </is>
      </c>
      <c r="E868" t="inlineStr">
        <is>
          <t>VANSBRO</t>
        </is>
      </c>
      <c r="G868" t="n">
        <v>10.5</v>
      </c>
      <c r="H868" t="n">
        <v>0</v>
      </c>
      <c r="I868" t="n">
        <v>0</v>
      </c>
      <c r="J868" t="n">
        <v>0</v>
      </c>
      <c r="K868" t="n">
        <v>0</v>
      </c>
      <c r="L868" t="n">
        <v>0</v>
      </c>
      <c r="M868" t="n">
        <v>0</v>
      </c>
      <c r="N868" t="n">
        <v>0</v>
      </c>
      <c r="O868" t="n">
        <v>0</v>
      </c>
      <c r="P868" t="n">
        <v>0</v>
      </c>
      <c r="Q868" t="n">
        <v>0</v>
      </c>
      <c r="R868" s="2" t="inlineStr"/>
    </row>
    <row r="869" ht="15" customHeight="1">
      <c r="A869" t="inlineStr">
        <is>
          <t>A 68981-2018</t>
        </is>
      </c>
      <c r="B869" s="1" t="n">
        <v>43445</v>
      </c>
      <c r="C869" s="1" t="n">
        <v>45227</v>
      </c>
      <c r="D869" t="inlineStr">
        <is>
          <t>DALARNAS LÄN</t>
        </is>
      </c>
      <c r="E869" t="inlineStr">
        <is>
          <t>VANSBRO</t>
        </is>
      </c>
      <c r="G869" t="n">
        <v>1.7</v>
      </c>
      <c r="H869" t="n">
        <v>0</v>
      </c>
      <c r="I869" t="n">
        <v>0</v>
      </c>
      <c r="J869" t="n">
        <v>0</v>
      </c>
      <c r="K869" t="n">
        <v>0</v>
      </c>
      <c r="L869" t="n">
        <v>0</v>
      </c>
      <c r="M869" t="n">
        <v>0</v>
      </c>
      <c r="N869" t="n">
        <v>0</v>
      </c>
      <c r="O869" t="n">
        <v>0</v>
      </c>
      <c r="P869" t="n">
        <v>0</v>
      </c>
      <c r="Q869" t="n">
        <v>0</v>
      </c>
      <c r="R869" s="2" t="inlineStr"/>
    </row>
    <row r="870" ht="15" customHeight="1">
      <c r="A870" t="inlineStr">
        <is>
          <t>A 69208-2018</t>
        </is>
      </c>
      <c r="B870" s="1" t="n">
        <v>43445</v>
      </c>
      <c r="C870" s="1" t="n">
        <v>45227</v>
      </c>
      <c r="D870" t="inlineStr">
        <is>
          <t>DALARNAS LÄN</t>
        </is>
      </c>
      <c r="E870" t="inlineStr">
        <is>
          <t>MALUNG-SÄLEN</t>
        </is>
      </c>
      <c r="F870" t="inlineStr">
        <is>
          <t>Bergvik skog öst AB</t>
        </is>
      </c>
      <c r="G870" t="n">
        <v>3.6</v>
      </c>
      <c r="H870" t="n">
        <v>0</v>
      </c>
      <c r="I870" t="n">
        <v>0</v>
      </c>
      <c r="J870" t="n">
        <v>0</v>
      </c>
      <c r="K870" t="n">
        <v>0</v>
      </c>
      <c r="L870" t="n">
        <v>0</v>
      </c>
      <c r="M870" t="n">
        <v>0</v>
      </c>
      <c r="N870" t="n">
        <v>0</v>
      </c>
      <c r="O870" t="n">
        <v>0</v>
      </c>
      <c r="P870" t="n">
        <v>0</v>
      </c>
      <c r="Q870" t="n">
        <v>0</v>
      </c>
      <c r="R870" s="2" t="inlineStr"/>
    </row>
    <row r="871" ht="15" customHeight="1">
      <c r="A871" t="inlineStr">
        <is>
          <t>A 69240-2018</t>
        </is>
      </c>
      <c r="B871" s="1" t="n">
        <v>43445</v>
      </c>
      <c r="C871" s="1" t="n">
        <v>45227</v>
      </c>
      <c r="D871" t="inlineStr">
        <is>
          <t>DALARNAS LÄN</t>
        </is>
      </c>
      <c r="E871" t="inlineStr">
        <is>
          <t>FALUN</t>
        </is>
      </c>
      <c r="G871" t="n">
        <v>1.6</v>
      </c>
      <c r="H871" t="n">
        <v>0</v>
      </c>
      <c r="I871" t="n">
        <v>0</v>
      </c>
      <c r="J871" t="n">
        <v>0</v>
      </c>
      <c r="K871" t="n">
        <v>0</v>
      </c>
      <c r="L871" t="n">
        <v>0</v>
      </c>
      <c r="M871" t="n">
        <v>0</v>
      </c>
      <c r="N871" t="n">
        <v>0</v>
      </c>
      <c r="O871" t="n">
        <v>0</v>
      </c>
      <c r="P871" t="n">
        <v>0</v>
      </c>
      <c r="Q871" t="n">
        <v>0</v>
      </c>
      <c r="R871" s="2" t="inlineStr"/>
    </row>
    <row r="872" ht="15" customHeight="1">
      <c r="A872" t="inlineStr">
        <is>
          <t>A 69289-2018</t>
        </is>
      </c>
      <c r="B872" s="1" t="n">
        <v>43446</v>
      </c>
      <c r="C872" s="1" t="n">
        <v>45227</v>
      </c>
      <c r="D872" t="inlineStr">
        <is>
          <t>DALARNAS LÄN</t>
        </is>
      </c>
      <c r="E872" t="inlineStr">
        <is>
          <t>SMEDJEBACKEN</t>
        </is>
      </c>
      <c r="F872" t="inlineStr">
        <is>
          <t>Bergvik skog väst AB</t>
        </is>
      </c>
      <c r="G872" t="n">
        <v>2.9</v>
      </c>
      <c r="H872" t="n">
        <v>0</v>
      </c>
      <c r="I872" t="n">
        <v>0</v>
      </c>
      <c r="J872" t="n">
        <v>0</v>
      </c>
      <c r="K872" t="n">
        <v>0</v>
      </c>
      <c r="L872" t="n">
        <v>0</v>
      </c>
      <c r="M872" t="n">
        <v>0</v>
      </c>
      <c r="N872" t="n">
        <v>0</v>
      </c>
      <c r="O872" t="n">
        <v>0</v>
      </c>
      <c r="P872" t="n">
        <v>0</v>
      </c>
      <c r="Q872" t="n">
        <v>0</v>
      </c>
      <c r="R872" s="2" t="inlineStr"/>
    </row>
    <row r="873" ht="15" customHeight="1">
      <c r="A873" t="inlineStr">
        <is>
          <t>A 69418-2018</t>
        </is>
      </c>
      <c r="B873" s="1" t="n">
        <v>43446</v>
      </c>
      <c r="C873" s="1" t="n">
        <v>45227</v>
      </c>
      <c r="D873" t="inlineStr">
        <is>
          <t>DALARNAS LÄN</t>
        </is>
      </c>
      <c r="E873" t="inlineStr">
        <is>
          <t>FALUN</t>
        </is>
      </c>
      <c r="G873" t="n">
        <v>5.8</v>
      </c>
      <c r="H873" t="n">
        <v>0</v>
      </c>
      <c r="I873" t="n">
        <v>0</v>
      </c>
      <c r="J873" t="n">
        <v>0</v>
      </c>
      <c r="K873" t="n">
        <v>0</v>
      </c>
      <c r="L873" t="n">
        <v>0</v>
      </c>
      <c r="M873" t="n">
        <v>0</v>
      </c>
      <c r="N873" t="n">
        <v>0</v>
      </c>
      <c r="O873" t="n">
        <v>0</v>
      </c>
      <c r="P873" t="n">
        <v>0</v>
      </c>
      <c r="Q873" t="n">
        <v>0</v>
      </c>
      <c r="R873" s="2" t="inlineStr"/>
    </row>
    <row r="874" ht="15" customHeight="1">
      <c r="A874" t="inlineStr">
        <is>
          <t>A 70418-2018</t>
        </is>
      </c>
      <c r="B874" s="1" t="n">
        <v>43446</v>
      </c>
      <c r="C874" s="1" t="n">
        <v>45227</v>
      </c>
      <c r="D874" t="inlineStr">
        <is>
          <t>DALARNAS LÄN</t>
        </is>
      </c>
      <c r="E874" t="inlineStr">
        <is>
          <t>FALUN</t>
        </is>
      </c>
      <c r="G874" t="n">
        <v>1.4</v>
      </c>
      <c r="H874" t="n">
        <v>0</v>
      </c>
      <c r="I874" t="n">
        <v>0</v>
      </c>
      <c r="J874" t="n">
        <v>0</v>
      </c>
      <c r="K874" t="n">
        <v>0</v>
      </c>
      <c r="L874" t="n">
        <v>0</v>
      </c>
      <c r="M874" t="n">
        <v>0</v>
      </c>
      <c r="N874" t="n">
        <v>0</v>
      </c>
      <c r="O874" t="n">
        <v>0</v>
      </c>
      <c r="P874" t="n">
        <v>0</v>
      </c>
      <c r="Q874" t="n">
        <v>0</v>
      </c>
      <c r="R874" s="2" t="inlineStr"/>
    </row>
    <row r="875" ht="15" customHeight="1">
      <c r="A875" t="inlineStr">
        <is>
          <t>A 69780-2018</t>
        </is>
      </c>
      <c r="B875" s="1" t="n">
        <v>43447</v>
      </c>
      <c r="C875" s="1" t="n">
        <v>45227</v>
      </c>
      <c r="D875" t="inlineStr">
        <is>
          <t>DALARNAS LÄN</t>
        </is>
      </c>
      <c r="E875" t="inlineStr">
        <is>
          <t>MORA</t>
        </is>
      </c>
      <c r="G875" t="n">
        <v>2.3</v>
      </c>
      <c r="H875" t="n">
        <v>0</v>
      </c>
      <c r="I875" t="n">
        <v>0</v>
      </c>
      <c r="J875" t="n">
        <v>0</v>
      </c>
      <c r="K875" t="n">
        <v>0</v>
      </c>
      <c r="L875" t="n">
        <v>0</v>
      </c>
      <c r="M875" t="n">
        <v>0</v>
      </c>
      <c r="N875" t="n">
        <v>0</v>
      </c>
      <c r="O875" t="n">
        <v>0</v>
      </c>
      <c r="P875" t="n">
        <v>0</v>
      </c>
      <c r="Q875" t="n">
        <v>0</v>
      </c>
      <c r="R875" s="2" t="inlineStr"/>
    </row>
    <row r="876" ht="15" customHeight="1">
      <c r="A876" t="inlineStr">
        <is>
          <t>A 69897-2018</t>
        </is>
      </c>
      <c r="B876" s="1" t="n">
        <v>43447</v>
      </c>
      <c r="C876" s="1" t="n">
        <v>45227</v>
      </c>
      <c r="D876" t="inlineStr">
        <is>
          <t>DALARNAS LÄN</t>
        </is>
      </c>
      <c r="E876" t="inlineStr">
        <is>
          <t>LEKSAND</t>
        </is>
      </c>
      <c r="G876" t="n">
        <v>1</v>
      </c>
      <c r="H876" t="n">
        <v>0</v>
      </c>
      <c r="I876" t="n">
        <v>0</v>
      </c>
      <c r="J876" t="n">
        <v>0</v>
      </c>
      <c r="K876" t="n">
        <v>0</v>
      </c>
      <c r="L876" t="n">
        <v>0</v>
      </c>
      <c r="M876" t="n">
        <v>0</v>
      </c>
      <c r="N876" t="n">
        <v>0</v>
      </c>
      <c r="O876" t="n">
        <v>0</v>
      </c>
      <c r="P876" t="n">
        <v>0</v>
      </c>
      <c r="Q876" t="n">
        <v>0</v>
      </c>
      <c r="R876" s="2" t="inlineStr"/>
    </row>
    <row r="877" ht="15" customHeight="1">
      <c r="A877" t="inlineStr">
        <is>
          <t>A 69942-2018</t>
        </is>
      </c>
      <c r="B877" s="1" t="n">
        <v>43447</v>
      </c>
      <c r="C877" s="1" t="n">
        <v>45227</v>
      </c>
      <c r="D877" t="inlineStr">
        <is>
          <t>DALARNAS LÄN</t>
        </is>
      </c>
      <c r="E877" t="inlineStr">
        <is>
          <t>BORLÄNGE</t>
        </is>
      </c>
      <c r="G877" t="n">
        <v>0.7</v>
      </c>
      <c r="H877" t="n">
        <v>0</v>
      </c>
      <c r="I877" t="n">
        <v>0</v>
      </c>
      <c r="J877" t="n">
        <v>0</v>
      </c>
      <c r="K877" t="n">
        <v>0</v>
      </c>
      <c r="L877" t="n">
        <v>0</v>
      </c>
      <c r="M877" t="n">
        <v>0</v>
      </c>
      <c r="N877" t="n">
        <v>0</v>
      </c>
      <c r="O877" t="n">
        <v>0</v>
      </c>
      <c r="P877" t="n">
        <v>0</v>
      </c>
      <c r="Q877" t="n">
        <v>0</v>
      </c>
      <c r="R877" s="2" t="inlineStr"/>
    </row>
    <row r="878" ht="15" customHeight="1">
      <c r="A878" t="inlineStr">
        <is>
          <t>A 69893-2018</t>
        </is>
      </c>
      <c r="B878" s="1" t="n">
        <v>43447</v>
      </c>
      <c r="C878" s="1" t="n">
        <v>45227</v>
      </c>
      <c r="D878" t="inlineStr">
        <is>
          <t>DALARNAS LÄN</t>
        </is>
      </c>
      <c r="E878" t="inlineStr">
        <is>
          <t>GAGNEF</t>
        </is>
      </c>
      <c r="F878" t="inlineStr">
        <is>
          <t>Bergvik skog väst AB</t>
        </is>
      </c>
      <c r="G878" t="n">
        <v>1.8</v>
      </c>
      <c r="H878" t="n">
        <v>0</v>
      </c>
      <c r="I878" t="n">
        <v>0</v>
      </c>
      <c r="J878" t="n">
        <v>0</v>
      </c>
      <c r="K878" t="n">
        <v>0</v>
      </c>
      <c r="L878" t="n">
        <v>0</v>
      </c>
      <c r="M878" t="n">
        <v>0</v>
      </c>
      <c r="N878" t="n">
        <v>0</v>
      </c>
      <c r="O878" t="n">
        <v>0</v>
      </c>
      <c r="P878" t="n">
        <v>0</v>
      </c>
      <c r="Q878" t="n">
        <v>0</v>
      </c>
      <c r="R878" s="2" t="inlineStr"/>
    </row>
    <row r="879" ht="15" customHeight="1">
      <c r="A879" t="inlineStr">
        <is>
          <t>A 70466-2018</t>
        </is>
      </c>
      <c r="B879" s="1" t="n">
        <v>43447</v>
      </c>
      <c r="C879" s="1" t="n">
        <v>45227</v>
      </c>
      <c r="D879" t="inlineStr">
        <is>
          <t>DALARNAS LÄN</t>
        </is>
      </c>
      <c r="E879" t="inlineStr">
        <is>
          <t>AVESTA</t>
        </is>
      </c>
      <c r="G879" t="n">
        <v>0.4</v>
      </c>
      <c r="H879" t="n">
        <v>0</v>
      </c>
      <c r="I879" t="n">
        <v>0</v>
      </c>
      <c r="J879" t="n">
        <v>0</v>
      </c>
      <c r="K879" t="n">
        <v>0</v>
      </c>
      <c r="L879" t="n">
        <v>0</v>
      </c>
      <c r="M879" t="n">
        <v>0</v>
      </c>
      <c r="N879" t="n">
        <v>0</v>
      </c>
      <c r="O879" t="n">
        <v>0</v>
      </c>
      <c r="P879" t="n">
        <v>0</v>
      </c>
      <c r="Q879" t="n">
        <v>0</v>
      </c>
      <c r="R879" s="2" t="inlineStr"/>
    </row>
    <row r="880" ht="15" customHeight="1">
      <c r="A880" t="inlineStr">
        <is>
          <t>A 70530-2018</t>
        </is>
      </c>
      <c r="B880" s="1" t="n">
        <v>43447</v>
      </c>
      <c r="C880" s="1" t="n">
        <v>45227</v>
      </c>
      <c r="D880" t="inlineStr">
        <is>
          <t>DALARNAS LÄN</t>
        </is>
      </c>
      <c r="E880" t="inlineStr">
        <is>
          <t>RÄTTVIK</t>
        </is>
      </c>
      <c r="G880" t="n">
        <v>0.6</v>
      </c>
      <c r="H880" t="n">
        <v>0</v>
      </c>
      <c r="I880" t="n">
        <v>0</v>
      </c>
      <c r="J880" t="n">
        <v>0</v>
      </c>
      <c r="K880" t="n">
        <v>0</v>
      </c>
      <c r="L880" t="n">
        <v>0</v>
      </c>
      <c r="M880" t="n">
        <v>0</v>
      </c>
      <c r="N880" t="n">
        <v>0</v>
      </c>
      <c r="O880" t="n">
        <v>0</v>
      </c>
      <c r="P880" t="n">
        <v>0</v>
      </c>
      <c r="Q880" t="n">
        <v>0</v>
      </c>
      <c r="R880" s="2" t="inlineStr"/>
    </row>
    <row r="881" ht="15" customHeight="1">
      <c r="A881" t="inlineStr">
        <is>
          <t>A 69878-2018</t>
        </is>
      </c>
      <c r="B881" s="1" t="n">
        <v>43447</v>
      </c>
      <c r="C881" s="1" t="n">
        <v>45227</v>
      </c>
      <c r="D881" t="inlineStr">
        <is>
          <t>DALARNAS LÄN</t>
        </is>
      </c>
      <c r="E881" t="inlineStr">
        <is>
          <t>LUDVIKA</t>
        </is>
      </c>
      <c r="G881" t="n">
        <v>1.9</v>
      </c>
      <c r="H881" t="n">
        <v>0</v>
      </c>
      <c r="I881" t="n">
        <v>0</v>
      </c>
      <c r="J881" t="n">
        <v>0</v>
      </c>
      <c r="K881" t="n">
        <v>0</v>
      </c>
      <c r="L881" t="n">
        <v>0</v>
      </c>
      <c r="M881" t="n">
        <v>0</v>
      </c>
      <c r="N881" t="n">
        <v>0</v>
      </c>
      <c r="O881" t="n">
        <v>0</v>
      </c>
      <c r="P881" t="n">
        <v>0</v>
      </c>
      <c r="Q881" t="n">
        <v>0</v>
      </c>
      <c r="R881" s="2" t="inlineStr"/>
    </row>
    <row r="882" ht="15" customHeight="1">
      <c r="A882" t="inlineStr">
        <is>
          <t>A 70110-2018</t>
        </is>
      </c>
      <c r="B882" s="1" t="n">
        <v>43448</v>
      </c>
      <c r="C882" s="1" t="n">
        <v>45227</v>
      </c>
      <c r="D882" t="inlineStr">
        <is>
          <t>DALARNAS LÄN</t>
        </is>
      </c>
      <c r="E882" t="inlineStr">
        <is>
          <t>BORLÄNGE</t>
        </is>
      </c>
      <c r="G882" t="n">
        <v>11.9</v>
      </c>
      <c r="H882" t="n">
        <v>0</v>
      </c>
      <c r="I882" t="n">
        <v>0</v>
      </c>
      <c r="J882" t="n">
        <v>0</v>
      </c>
      <c r="K882" t="n">
        <v>0</v>
      </c>
      <c r="L882" t="n">
        <v>0</v>
      </c>
      <c r="M882" t="n">
        <v>0</v>
      </c>
      <c r="N882" t="n">
        <v>0</v>
      </c>
      <c r="O882" t="n">
        <v>0</v>
      </c>
      <c r="P882" t="n">
        <v>0</v>
      </c>
      <c r="Q882" t="n">
        <v>0</v>
      </c>
      <c r="R882" s="2" t="inlineStr"/>
    </row>
    <row r="883" ht="15" customHeight="1">
      <c r="A883" t="inlineStr">
        <is>
          <t>A 70178-2018</t>
        </is>
      </c>
      <c r="B883" s="1" t="n">
        <v>43448</v>
      </c>
      <c r="C883" s="1" t="n">
        <v>45227</v>
      </c>
      <c r="D883" t="inlineStr">
        <is>
          <t>DALARNAS LÄN</t>
        </is>
      </c>
      <c r="E883" t="inlineStr">
        <is>
          <t>SMEDJEBACKEN</t>
        </is>
      </c>
      <c r="G883" t="n">
        <v>4.9</v>
      </c>
      <c r="H883" t="n">
        <v>0</v>
      </c>
      <c r="I883" t="n">
        <v>0</v>
      </c>
      <c r="J883" t="n">
        <v>0</v>
      </c>
      <c r="K883" t="n">
        <v>0</v>
      </c>
      <c r="L883" t="n">
        <v>0</v>
      </c>
      <c r="M883" t="n">
        <v>0</v>
      </c>
      <c r="N883" t="n">
        <v>0</v>
      </c>
      <c r="O883" t="n">
        <v>0</v>
      </c>
      <c r="P883" t="n">
        <v>0</v>
      </c>
      <c r="Q883" t="n">
        <v>0</v>
      </c>
      <c r="R883" s="2" t="inlineStr"/>
    </row>
    <row r="884" ht="15" customHeight="1">
      <c r="A884" t="inlineStr">
        <is>
          <t>A 70194-2018</t>
        </is>
      </c>
      <c r="B884" s="1" t="n">
        <v>43448</v>
      </c>
      <c r="C884" s="1" t="n">
        <v>45227</v>
      </c>
      <c r="D884" t="inlineStr">
        <is>
          <t>DALARNAS LÄN</t>
        </is>
      </c>
      <c r="E884" t="inlineStr">
        <is>
          <t>MALUNG-SÄLEN</t>
        </is>
      </c>
      <c r="F884" t="inlineStr">
        <is>
          <t>Kommuner</t>
        </is>
      </c>
      <c r="G884" t="n">
        <v>1.3</v>
      </c>
      <c r="H884" t="n">
        <v>0</v>
      </c>
      <c r="I884" t="n">
        <v>0</v>
      </c>
      <c r="J884" t="n">
        <v>0</v>
      </c>
      <c r="K884" t="n">
        <v>0</v>
      </c>
      <c r="L884" t="n">
        <v>0</v>
      </c>
      <c r="M884" t="n">
        <v>0</v>
      </c>
      <c r="N884" t="n">
        <v>0</v>
      </c>
      <c r="O884" t="n">
        <v>0</v>
      </c>
      <c r="P884" t="n">
        <v>0</v>
      </c>
      <c r="Q884" t="n">
        <v>0</v>
      </c>
      <c r="R884" s="2" t="inlineStr"/>
    </row>
    <row r="885" ht="15" customHeight="1">
      <c r="A885" t="inlineStr">
        <is>
          <t>A 70015-2018</t>
        </is>
      </c>
      <c r="B885" s="1" t="n">
        <v>43448</v>
      </c>
      <c r="C885" s="1" t="n">
        <v>45227</v>
      </c>
      <c r="D885" t="inlineStr">
        <is>
          <t>DALARNAS LÄN</t>
        </is>
      </c>
      <c r="E885" t="inlineStr">
        <is>
          <t>LEKSAND</t>
        </is>
      </c>
      <c r="G885" t="n">
        <v>1.2</v>
      </c>
      <c r="H885" t="n">
        <v>0</v>
      </c>
      <c r="I885" t="n">
        <v>0</v>
      </c>
      <c r="J885" t="n">
        <v>0</v>
      </c>
      <c r="K885" t="n">
        <v>0</v>
      </c>
      <c r="L885" t="n">
        <v>0</v>
      </c>
      <c r="M885" t="n">
        <v>0</v>
      </c>
      <c r="N885" t="n">
        <v>0</v>
      </c>
      <c r="O885" t="n">
        <v>0</v>
      </c>
      <c r="P885" t="n">
        <v>0</v>
      </c>
      <c r="Q885" t="n">
        <v>0</v>
      </c>
      <c r="R885" s="2" t="inlineStr"/>
    </row>
    <row r="886" ht="15" customHeight="1">
      <c r="A886" t="inlineStr">
        <is>
          <t>A 70181-2018</t>
        </is>
      </c>
      <c r="B886" s="1" t="n">
        <v>43448</v>
      </c>
      <c r="C886" s="1" t="n">
        <v>45227</v>
      </c>
      <c r="D886" t="inlineStr">
        <is>
          <t>DALARNAS LÄN</t>
        </is>
      </c>
      <c r="E886" t="inlineStr">
        <is>
          <t>MALUNG-SÄLEN</t>
        </is>
      </c>
      <c r="F886" t="inlineStr">
        <is>
          <t>Kommuner</t>
        </is>
      </c>
      <c r="G886" t="n">
        <v>3</v>
      </c>
      <c r="H886" t="n">
        <v>0</v>
      </c>
      <c r="I886" t="n">
        <v>0</v>
      </c>
      <c r="J886" t="n">
        <v>0</v>
      </c>
      <c r="K886" t="n">
        <v>0</v>
      </c>
      <c r="L886" t="n">
        <v>0</v>
      </c>
      <c r="M886" t="n">
        <v>0</v>
      </c>
      <c r="N886" t="n">
        <v>0</v>
      </c>
      <c r="O886" t="n">
        <v>0</v>
      </c>
      <c r="P886" t="n">
        <v>0</v>
      </c>
      <c r="Q886" t="n">
        <v>0</v>
      </c>
      <c r="R886" s="2" t="inlineStr"/>
    </row>
    <row r="887" ht="15" customHeight="1">
      <c r="A887" t="inlineStr">
        <is>
          <t>A 70199-2018</t>
        </is>
      </c>
      <c r="B887" s="1" t="n">
        <v>43448</v>
      </c>
      <c r="C887" s="1" t="n">
        <v>45227</v>
      </c>
      <c r="D887" t="inlineStr">
        <is>
          <t>DALARNAS LÄN</t>
        </is>
      </c>
      <c r="E887" t="inlineStr">
        <is>
          <t>MALUNG-SÄLEN</t>
        </is>
      </c>
      <c r="F887" t="inlineStr">
        <is>
          <t>Kommuner</t>
        </is>
      </c>
      <c r="G887" t="n">
        <v>2.2</v>
      </c>
      <c r="H887" t="n">
        <v>0</v>
      </c>
      <c r="I887" t="n">
        <v>0</v>
      </c>
      <c r="J887" t="n">
        <v>0</v>
      </c>
      <c r="K887" t="n">
        <v>0</v>
      </c>
      <c r="L887" t="n">
        <v>0</v>
      </c>
      <c r="M887" t="n">
        <v>0</v>
      </c>
      <c r="N887" t="n">
        <v>0</v>
      </c>
      <c r="O887" t="n">
        <v>0</v>
      </c>
      <c r="P887" t="n">
        <v>0</v>
      </c>
      <c r="Q887" t="n">
        <v>0</v>
      </c>
      <c r="R887" s="2" t="inlineStr"/>
    </row>
    <row r="888" ht="15" customHeight="1">
      <c r="A888" t="inlineStr">
        <is>
          <t>A 70203-2018</t>
        </is>
      </c>
      <c r="B888" s="1" t="n">
        <v>43448</v>
      </c>
      <c r="C888" s="1" t="n">
        <v>45227</v>
      </c>
      <c r="D888" t="inlineStr">
        <is>
          <t>DALARNAS LÄN</t>
        </is>
      </c>
      <c r="E888" t="inlineStr">
        <is>
          <t>MALUNG-SÄLEN</t>
        </is>
      </c>
      <c r="F888" t="inlineStr">
        <is>
          <t>Kommuner</t>
        </is>
      </c>
      <c r="G888" t="n">
        <v>0.8</v>
      </c>
      <c r="H888" t="n">
        <v>0</v>
      </c>
      <c r="I888" t="n">
        <v>0</v>
      </c>
      <c r="J888" t="n">
        <v>0</v>
      </c>
      <c r="K888" t="n">
        <v>0</v>
      </c>
      <c r="L888" t="n">
        <v>0</v>
      </c>
      <c r="M888" t="n">
        <v>0</v>
      </c>
      <c r="N888" t="n">
        <v>0</v>
      </c>
      <c r="O888" t="n">
        <v>0</v>
      </c>
      <c r="P888" t="n">
        <v>0</v>
      </c>
      <c r="Q888" t="n">
        <v>0</v>
      </c>
      <c r="R888" s="2" t="inlineStr"/>
    </row>
    <row r="889" ht="15" customHeight="1">
      <c r="A889" t="inlineStr">
        <is>
          <t>A 70207-2018</t>
        </is>
      </c>
      <c r="B889" s="1" t="n">
        <v>43448</v>
      </c>
      <c r="C889" s="1" t="n">
        <v>45227</v>
      </c>
      <c r="D889" t="inlineStr">
        <is>
          <t>DALARNAS LÄN</t>
        </is>
      </c>
      <c r="E889" t="inlineStr">
        <is>
          <t>MALUNG-SÄLEN</t>
        </is>
      </c>
      <c r="F889" t="inlineStr">
        <is>
          <t>Kommuner</t>
        </is>
      </c>
      <c r="G889" t="n">
        <v>0.7</v>
      </c>
      <c r="H889" t="n">
        <v>0</v>
      </c>
      <c r="I889" t="n">
        <v>0</v>
      </c>
      <c r="J889" t="n">
        <v>0</v>
      </c>
      <c r="K889" t="n">
        <v>0</v>
      </c>
      <c r="L889" t="n">
        <v>0</v>
      </c>
      <c r="M889" t="n">
        <v>0</v>
      </c>
      <c r="N889" t="n">
        <v>0</v>
      </c>
      <c r="O889" t="n">
        <v>0</v>
      </c>
      <c r="P889" t="n">
        <v>0</v>
      </c>
      <c r="Q889" t="n">
        <v>0</v>
      </c>
      <c r="R889" s="2" t="inlineStr"/>
    </row>
    <row r="890" ht="15" customHeight="1">
      <c r="A890" t="inlineStr">
        <is>
          <t>A 70882-2018</t>
        </is>
      </c>
      <c r="B890" s="1" t="n">
        <v>43448</v>
      </c>
      <c r="C890" s="1" t="n">
        <v>45227</v>
      </c>
      <c r="D890" t="inlineStr">
        <is>
          <t>DALARNAS LÄN</t>
        </is>
      </c>
      <c r="E890" t="inlineStr">
        <is>
          <t>RÄTTVIK</t>
        </is>
      </c>
      <c r="G890" t="n">
        <v>1.1</v>
      </c>
      <c r="H890" t="n">
        <v>0</v>
      </c>
      <c r="I890" t="n">
        <v>0</v>
      </c>
      <c r="J890" t="n">
        <v>0</v>
      </c>
      <c r="K890" t="n">
        <v>0</v>
      </c>
      <c r="L890" t="n">
        <v>0</v>
      </c>
      <c r="M890" t="n">
        <v>0</v>
      </c>
      <c r="N890" t="n">
        <v>0</v>
      </c>
      <c r="O890" t="n">
        <v>0</v>
      </c>
      <c r="P890" t="n">
        <v>0</v>
      </c>
      <c r="Q890" t="n">
        <v>0</v>
      </c>
      <c r="R890" s="2" t="inlineStr"/>
    </row>
    <row r="891" ht="15" customHeight="1">
      <c r="A891" t="inlineStr">
        <is>
          <t>A 70179-2018</t>
        </is>
      </c>
      <c r="B891" s="1" t="n">
        <v>43448</v>
      </c>
      <c r="C891" s="1" t="n">
        <v>45227</v>
      </c>
      <c r="D891" t="inlineStr">
        <is>
          <t>DALARNAS LÄN</t>
        </is>
      </c>
      <c r="E891" t="inlineStr">
        <is>
          <t>MALUNG-SÄLEN</t>
        </is>
      </c>
      <c r="F891" t="inlineStr">
        <is>
          <t>Kommuner</t>
        </is>
      </c>
      <c r="G891" t="n">
        <v>2</v>
      </c>
      <c r="H891" t="n">
        <v>0</v>
      </c>
      <c r="I891" t="n">
        <v>0</v>
      </c>
      <c r="J891" t="n">
        <v>0</v>
      </c>
      <c r="K891" t="n">
        <v>0</v>
      </c>
      <c r="L891" t="n">
        <v>0</v>
      </c>
      <c r="M891" t="n">
        <v>0</v>
      </c>
      <c r="N891" t="n">
        <v>0</v>
      </c>
      <c r="O891" t="n">
        <v>0</v>
      </c>
      <c r="P891" t="n">
        <v>0</v>
      </c>
      <c r="Q891" t="n">
        <v>0</v>
      </c>
      <c r="R891" s="2" t="inlineStr"/>
    </row>
    <row r="892" ht="15" customHeight="1">
      <c r="A892" t="inlineStr">
        <is>
          <t>A 70196-2018</t>
        </is>
      </c>
      <c r="B892" s="1" t="n">
        <v>43448</v>
      </c>
      <c r="C892" s="1" t="n">
        <v>45227</v>
      </c>
      <c r="D892" t="inlineStr">
        <is>
          <t>DALARNAS LÄN</t>
        </is>
      </c>
      <c r="E892" t="inlineStr">
        <is>
          <t>MALUNG-SÄLEN</t>
        </is>
      </c>
      <c r="F892" t="inlineStr">
        <is>
          <t>Kommuner</t>
        </is>
      </c>
      <c r="G892" t="n">
        <v>3.3</v>
      </c>
      <c r="H892" t="n">
        <v>0</v>
      </c>
      <c r="I892" t="n">
        <v>0</v>
      </c>
      <c r="J892" t="n">
        <v>0</v>
      </c>
      <c r="K892" t="n">
        <v>0</v>
      </c>
      <c r="L892" t="n">
        <v>0</v>
      </c>
      <c r="M892" t="n">
        <v>0</v>
      </c>
      <c r="N892" t="n">
        <v>0</v>
      </c>
      <c r="O892" t="n">
        <v>0</v>
      </c>
      <c r="P892" t="n">
        <v>0</v>
      </c>
      <c r="Q892" t="n">
        <v>0</v>
      </c>
      <c r="R892" s="2" t="inlineStr"/>
    </row>
    <row r="893" ht="15" customHeight="1">
      <c r="A893" t="inlineStr">
        <is>
          <t>A 70202-2018</t>
        </is>
      </c>
      <c r="B893" s="1" t="n">
        <v>43448</v>
      </c>
      <c r="C893" s="1" t="n">
        <v>45227</v>
      </c>
      <c r="D893" t="inlineStr">
        <is>
          <t>DALARNAS LÄN</t>
        </is>
      </c>
      <c r="E893" t="inlineStr">
        <is>
          <t>MALUNG-SÄLEN</t>
        </is>
      </c>
      <c r="F893" t="inlineStr">
        <is>
          <t>Kommuner</t>
        </is>
      </c>
      <c r="G893" t="n">
        <v>4.4</v>
      </c>
      <c r="H893" t="n">
        <v>0</v>
      </c>
      <c r="I893" t="n">
        <v>0</v>
      </c>
      <c r="J893" t="n">
        <v>0</v>
      </c>
      <c r="K893" t="n">
        <v>0</v>
      </c>
      <c r="L893" t="n">
        <v>0</v>
      </c>
      <c r="M893" t="n">
        <v>0</v>
      </c>
      <c r="N893" t="n">
        <v>0</v>
      </c>
      <c r="O893" t="n">
        <v>0</v>
      </c>
      <c r="P893" t="n">
        <v>0</v>
      </c>
      <c r="Q893" t="n">
        <v>0</v>
      </c>
      <c r="R893" s="2" t="inlineStr"/>
    </row>
    <row r="894" ht="15" customHeight="1">
      <c r="A894" t="inlineStr">
        <is>
          <t>A 70001-2018</t>
        </is>
      </c>
      <c r="B894" s="1" t="n">
        <v>43448</v>
      </c>
      <c r="C894" s="1" t="n">
        <v>45227</v>
      </c>
      <c r="D894" t="inlineStr">
        <is>
          <t>DALARNAS LÄN</t>
        </is>
      </c>
      <c r="E894" t="inlineStr">
        <is>
          <t>ÄLVDALEN</t>
        </is>
      </c>
      <c r="G894" t="n">
        <v>0.3</v>
      </c>
      <c r="H894" t="n">
        <v>0</v>
      </c>
      <c r="I894" t="n">
        <v>0</v>
      </c>
      <c r="J894" t="n">
        <v>0</v>
      </c>
      <c r="K894" t="n">
        <v>0</v>
      </c>
      <c r="L894" t="n">
        <v>0</v>
      </c>
      <c r="M894" t="n">
        <v>0</v>
      </c>
      <c r="N894" t="n">
        <v>0</v>
      </c>
      <c r="O894" t="n">
        <v>0</v>
      </c>
      <c r="P894" t="n">
        <v>0</v>
      </c>
      <c r="Q894" t="n">
        <v>0</v>
      </c>
      <c r="R894" s="2" t="inlineStr"/>
    </row>
    <row r="895" ht="15" customHeight="1">
      <c r="A895" t="inlineStr">
        <is>
          <t>A 70192-2018</t>
        </is>
      </c>
      <c r="B895" s="1" t="n">
        <v>43448</v>
      </c>
      <c r="C895" s="1" t="n">
        <v>45227</v>
      </c>
      <c r="D895" t="inlineStr">
        <is>
          <t>DALARNAS LÄN</t>
        </is>
      </c>
      <c r="E895" t="inlineStr">
        <is>
          <t>MALUNG-SÄLEN</t>
        </is>
      </c>
      <c r="F895" t="inlineStr">
        <is>
          <t>Kommuner</t>
        </is>
      </c>
      <c r="G895" t="n">
        <v>1.5</v>
      </c>
      <c r="H895" t="n">
        <v>0</v>
      </c>
      <c r="I895" t="n">
        <v>0</v>
      </c>
      <c r="J895" t="n">
        <v>0</v>
      </c>
      <c r="K895" t="n">
        <v>0</v>
      </c>
      <c r="L895" t="n">
        <v>0</v>
      </c>
      <c r="M895" t="n">
        <v>0</v>
      </c>
      <c r="N895" t="n">
        <v>0</v>
      </c>
      <c r="O895" t="n">
        <v>0</v>
      </c>
      <c r="P895" t="n">
        <v>0</v>
      </c>
      <c r="Q895" t="n">
        <v>0</v>
      </c>
      <c r="R895" s="2" t="inlineStr"/>
    </row>
    <row r="896" ht="15" customHeight="1">
      <c r="A896" t="inlineStr">
        <is>
          <t>A 70200-2018</t>
        </is>
      </c>
      <c r="B896" s="1" t="n">
        <v>43448</v>
      </c>
      <c r="C896" s="1" t="n">
        <v>45227</v>
      </c>
      <c r="D896" t="inlineStr">
        <is>
          <t>DALARNAS LÄN</t>
        </is>
      </c>
      <c r="E896" t="inlineStr">
        <is>
          <t>MALUNG-SÄLEN</t>
        </is>
      </c>
      <c r="F896" t="inlineStr">
        <is>
          <t>Kommuner</t>
        </is>
      </c>
      <c r="G896" t="n">
        <v>6.9</v>
      </c>
      <c r="H896" t="n">
        <v>0</v>
      </c>
      <c r="I896" t="n">
        <v>0</v>
      </c>
      <c r="J896" t="n">
        <v>0</v>
      </c>
      <c r="K896" t="n">
        <v>0</v>
      </c>
      <c r="L896" t="n">
        <v>0</v>
      </c>
      <c r="M896" t="n">
        <v>0</v>
      </c>
      <c r="N896" t="n">
        <v>0</v>
      </c>
      <c r="O896" t="n">
        <v>0</v>
      </c>
      <c r="P896" t="n">
        <v>0</v>
      </c>
      <c r="Q896" t="n">
        <v>0</v>
      </c>
      <c r="R896" s="2" t="inlineStr"/>
    </row>
    <row r="897" ht="15" customHeight="1">
      <c r="A897" t="inlineStr">
        <is>
          <t>A 70204-2018</t>
        </is>
      </c>
      <c r="B897" s="1" t="n">
        <v>43448</v>
      </c>
      <c r="C897" s="1" t="n">
        <v>45227</v>
      </c>
      <c r="D897" t="inlineStr">
        <is>
          <t>DALARNAS LÄN</t>
        </is>
      </c>
      <c r="E897" t="inlineStr">
        <is>
          <t>MALUNG-SÄLEN</t>
        </is>
      </c>
      <c r="F897" t="inlineStr">
        <is>
          <t>Kommuner</t>
        </is>
      </c>
      <c r="G897" t="n">
        <v>5.6</v>
      </c>
      <c r="H897" t="n">
        <v>0</v>
      </c>
      <c r="I897" t="n">
        <v>0</v>
      </c>
      <c r="J897" t="n">
        <v>0</v>
      </c>
      <c r="K897" t="n">
        <v>0</v>
      </c>
      <c r="L897" t="n">
        <v>0</v>
      </c>
      <c r="M897" t="n">
        <v>0</v>
      </c>
      <c r="N897" t="n">
        <v>0</v>
      </c>
      <c r="O897" t="n">
        <v>0</v>
      </c>
      <c r="P897" t="n">
        <v>0</v>
      </c>
      <c r="Q897" t="n">
        <v>0</v>
      </c>
      <c r="R897" s="2" t="inlineStr"/>
    </row>
    <row r="898" ht="15" customHeight="1">
      <c r="A898" t="inlineStr">
        <is>
          <t>A 70403-2018</t>
        </is>
      </c>
      <c r="B898" s="1" t="n">
        <v>43450</v>
      </c>
      <c r="C898" s="1" t="n">
        <v>45227</v>
      </c>
      <c r="D898" t="inlineStr">
        <is>
          <t>DALARNAS LÄN</t>
        </is>
      </c>
      <c r="E898" t="inlineStr">
        <is>
          <t>LEKSAND</t>
        </is>
      </c>
      <c r="G898" t="n">
        <v>1.5</v>
      </c>
      <c r="H898" t="n">
        <v>0</v>
      </c>
      <c r="I898" t="n">
        <v>0</v>
      </c>
      <c r="J898" t="n">
        <v>0</v>
      </c>
      <c r="K898" t="n">
        <v>0</v>
      </c>
      <c r="L898" t="n">
        <v>0</v>
      </c>
      <c r="M898" t="n">
        <v>0</v>
      </c>
      <c r="N898" t="n">
        <v>0</v>
      </c>
      <c r="O898" t="n">
        <v>0</v>
      </c>
      <c r="P898" t="n">
        <v>0</v>
      </c>
      <c r="Q898" t="n">
        <v>0</v>
      </c>
      <c r="R898" s="2" t="inlineStr"/>
    </row>
    <row r="899" ht="15" customHeight="1">
      <c r="A899" t="inlineStr">
        <is>
          <t>A 70717-2018</t>
        </is>
      </c>
      <c r="B899" s="1" t="n">
        <v>43451</v>
      </c>
      <c r="C899" s="1" t="n">
        <v>45227</v>
      </c>
      <c r="D899" t="inlineStr">
        <is>
          <t>DALARNAS LÄN</t>
        </is>
      </c>
      <c r="E899" t="inlineStr">
        <is>
          <t>LUDVIKA</t>
        </is>
      </c>
      <c r="G899" t="n">
        <v>0.7</v>
      </c>
      <c r="H899" t="n">
        <v>0</v>
      </c>
      <c r="I899" t="n">
        <v>0</v>
      </c>
      <c r="J899" t="n">
        <v>0</v>
      </c>
      <c r="K899" t="n">
        <v>0</v>
      </c>
      <c r="L899" t="n">
        <v>0</v>
      </c>
      <c r="M899" t="n">
        <v>0</v>
      </c>
      <c r="N899" t="n">
        <v>0</v>
      </c>
      <c r="O899" t="n">
        <v>0</v>
      </c>
      <c r="P899" t="n">
        <v>0</v>
      </c>
      <c r="Q899" t="n">
        <v>0</v>
      </c>
      <c r="R899" s="2" t="inlineStr"/>
    </row>
    <row r="900" ht="15" customHeight="1">
      <c r="A900" t="inlineStr">
        <is>
          <t>A 71333-2018</t>
        </is>
      </c>
      <c r="B900" s="1" t="n">
        <v>43451</v>
      </c>
      <c r="C900" s="1" t="n">
        <v>45227</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70709-2018</t>
        </is>
      </c>
      <c r="B901" s="1" t="n">
        <v>43451</v>
      </c>
      <c r="C901" s="1" t="n">
        <v>45227</v>
      </c>
      <c r="D901" t="inlineStr">
        <is>
          <t>DALARNAS LÄN</t>
        </is>
      </c>
      <c r="E901" t="inlineStr">
        <is>
          <t>VANSBRO</t>
        </is>
      </c>
      <c r="G901" t="n">
        <v>4</v>
      </c>
      <c r="H901" t="n">
        <v>0</v>
      </c>
      <c r="I901" t="n">
        <v>0</v>
      </c>
      <c r="J901" t="n">
        <v>0</v>
      </c>
      <c r="K901" t="n">
        <v>0</v>
      </c>
      <c r="L901" t="n">
        <v>0</v>
      </c>
      <c r="M901" t="n">
        <v>0</v>
      </c>
      <c r="N901" t="n">
        <v>0</v>
      </c>
      <c r="O901" t="n">
        <v>0</v>
      </c>
      <c r="P901" t="n">
        <v>0</v>
      </c>
      <c r="Q901" t="n">
        <v>0</v>
      </c>
      <c r="R901" s="2" t="inlineStr"/>
    </row>
    <row r="902" ht="15" customHeight="1">
      <c r="A902" t="inlineStr">
        <is>
          <t>A 70719-2018</t>
        </is>
      </c>
      <c r="B902" s="1" t="n">
        <v>43451</v>
      </c>
      <c r="C902" s="1" t="n">
        <v>45227</v>
      </c>
      <c r="D902" t="inlineStr">
        <is>
          <t>DALARNAS LÄN</t>
        </is>
      </c>
      <c r="E902" t="inlineStr">
        <is>
          <t>MALUNG-SÄLEN</t>
        </is>
      </c>
      <c r="G902" t="n">
        <v>2.1</v>
      </c>
      <c r="H902" t="n">
        <v>0</v>
      </c>
      <c r="I902" t="n">
        <v>0</v>
      </c>
      <c r="J902" t="n">
        <v>0</v>
      </c>
      <c r="K902" t="n">
        <v>0</v>
      </c>
      <c r="L902" t="n">
        <v>0</v>
      </c>
      <c r="M902" t="n">
        <v>0</v>
      </c>
      <c r="N902" t="n">
        <v>0</v>
      </c>
      <c r="O902" t="n">
        <v>0</v>
      </c>
      <c r="P902" t="n">
        <v>0</v>
      </c>
      <c r="Q902" t="n">
        <v>0</v>
      </c>
      <c r="R902" s="2" t="inlineStr"/>
    </row>
    <row r="903" ht="15" customHeight="1">
      <c r="A903" t="inlineStr">
        <is>
          <t>A 70508-2018</t>
        </is>
      </c>
      <c r="B903" s="1" t="n">
        <v>43451</v>
      </c>
      <c r="C903" s="1" t="n">
        <v>45227</v>
      </c>
      <c r="D903" t="inlineStr">
        <is>
          <t>DALARNAS LÄN</t>
        </is>
      </c>
      <c r="E903" t="inlineStr">
        <is>
          <t>FALUN</t>
        </is>
      </c>
      <c r="G903" t="n">
        <v>2.6</v>
      </c>
      <c r="H903" t="n">
        <v>0</v>
      </c>
      <c r="I903" t="n">
        <v>0</v>
      </c>
      <c r="J903" t="n">
        <v>0</v>
      </c>
      <c r="K903" t="n">
        <v>0</v>
      </c>
      <c r="L903" t="n">
        <v>0</v>
      </c>
      <c r="M903" t="n">
        <v>0</v>
      </c>
      <c r="N903" t="n">
        <v>0</v>
      </c>
      <c r="O903" t="n">
        <v>0</v>
      </c>
      <c r="P903" t="n">
        <v>0</v>
      </c>
      <c r="Q903" t="n">
        <v>0</v>
      </c>
      <c r="R903" s="2" t="inlineStr"/>
    </row>
    <row r="904" ht="15" customHeight="1">
      <c r="A904" t="inlineStr">
        <is>
          <t>A 70725-2018</t>
        </is>
      </c>
      <c r="B904" s="1" t="n">
        <v>43451</v>
      </c>
      <c r="C904" s="1" t="n">
        <v>45227</v>
      </c>
      <c r="D904" t="inlineStr">
        <is>
          <t>DALARNAS LÄN</t>
        </is>
      </c>
      <c r="E904" t="inlineStr">
        <is>
          <t>RÄTTVIK</t>
        </is>
      </c>
      <c r="G904" t="n">
        <v>0.7</v>
      </c>
      <c r="H904" t="n">
        <v>0</v>
      </c>
      <c r="I904" t="n">
        <v>0</v>
      </c>
      <c r="J904" t="n">
        <v>0</v>
      </c>
      <c r="K904" t="n">
        <v>0</v>
      </c>
      <c r="L904" t="n">
        <v>0</v>
      </c>
      <c r="M904" t="n">
        <v>0</v>
      </c>
      <c r="N904" t="n">
        <v>0</v>
      </c>
      <c r="O904" t="n">
        <v>0</v>
      </c>
      <c r="P904" t="n">
        <v>0</v>
      </c>
      <c r="Q904" t="n">
        <v>0</v>
      </c>
      <c r="R904" s="2" t="inlineStr"/>
    </row>
    <row r="905" ht="15" customHeight="1">
      <c r="A905" t="inlineStr">
        <is>
          <t>A 70576-2018</t>
        </is>
      </c>
      <c r="B905" s="1" t="n">
        <v>43451</v>
      </c>
      <c r="C905" s="1" t="n">
        <v>45227</v>
      </c>
      <c r="D905" t="inlineStr">
        <is>
          <t>DALARNAS LÄN</t>
        </is>
      </c>
      <c r="E905" t="inlineStr">
        <is>
          <t>SMEDJEBACKEN</t>
        </is>
      </c>
      <c r="G905" t="n">
        <v>14.5</v>
      </c>
      <c r="H905" t="n">
        <v>0</v>
      </c>
      <c r="I905" t="n">
        <v>0</v>
      </c>
      <c r="J905" t="n">
        <v>0</v>
      </c>
      <c r="K905" t="n">
        <v>0</v>
      </c>
      <c r="L905" t="n">
        <v>0</v>
      </c>
      <c r="M905" t="n">
        <v>0</v>
      </c>
      <c r="N905" t="n">
        <v>0</v>
      </c>
      <c r="O905" t="n">
        <v>0</v>
      </c>
      <c r="P905" t="n">
        <v>0</v>
      </c>
      <c r="Q905" t="n">
        <v>0</v>
      </c>
      <c r="R905" s="2" t="inlineStr"/>
    </row>
    <row r="906" ht="15" customHeight="1">
      <c r="A906" t="inlineStr">
        <is>
          <t>A 70647-2018</t>
        </is>
      </c>
      <c r="B906" s="1" t="n">
        <v>43451</v>
      </c>
      <c r="C906" s="1" t="n">
        <v>45227</v>
      </c>
      <c r="D906" t="inlineStr">
        <is>
          <t>DALARNAS LÄN</t>
        </is>
      </c>
      <c r="E906" t="inlineStr">
        <is>
          <t>FALUN</t>
        </is>
      </c>
      <c r="G906" t="n">
        <v>2.9</v>
      </c>
      <c r="H906" t="n">
        <v>0</v>
      </c>
      <c r="I906" t="n">
        <v>0</v>
      </c>
      <c r="J906" t="n">
        <v>0</v>
      </c>
      <c r="K906" t="n">
        <v>0</v>
      </c>
      <c r="L906" t="n">
        <v>0</v>
      </c>
      <c r="M906" t="n">
        <v>0</v>
      </c>
      <c r="N906" t="n">
        <v>0</v>
      </c>
      <c r="O906" t="n">
        <v>0</v>
      </c>
      <c r="P906" t="n">
        <v>0</v>
      </c>
      <c r="Q906" t="n">
        <v>0</v>
      </c>
      <c r="R906" s="2" t="inlineStr"/>
    </row>
    <row r="907" ht="15" customHeight="1">
      <c r="A907" t="inlineStr">
        <is>
          <t>A 71299-2018</t>
        </is>
      </c>
      <c r="B907" s="1" t="n">
        <v>43451</v>
      </c>
      <c r="C907" s="1" t="n">
        <v>45227</v>
      </c>
      <c r="D907" t="inlineStr">
        <is>
          <t>DALARNAS LÄN</t>
        </is>
      </c>
      <c r="E907" t="inlineStr">
        <is>
          <t>RÄTTVIK</t>
        </is>
      </c>
      <c r="G907" t="n">
        <v>4.2</v>
      </c>
      <c r="H907" t="n">
        <v>0</v>
      </c>
      <c r="I907" t="n">
        <v>0</v>
      </c>
      <c r="J907" t="n">
        <v>0</v>
      </c>
      <c r="K907" t="n">
        <v>0</v>
      </c>
      <c r="L907" t="n">
        <v>0</v>
      </c>
      <c r="M907" t="n">
        <v>0</v>
      </c>
      <c r="N907" t="n">
        <v>0</v>
      </c>
      <c r="O907" t="n">
        <v>0</v>
      </c>
      <c r="P907" t="n">
        <v>0</v>
      </c>
      <c r="Q907" t="n">
        <v>0</v>
      </c>
      <c r="R907" s="2" t="inlineStr"/>
    </row>
    <row r="908" ht="15" customHeight="1">
      <c r="A908" t="inlineStr">
        <is>
          <t>A 71008-2018</t>
        </is>
      </c>
      <c r="B908" s="1" t="n">
        <v>43452</v>
      </c>
      <c r="C908" s="1" t="n">
        <v>45227</v>
      </c>
      <c r="D908" t="inlineStr">
        <is>
          <t>DALARNAS LÄN</t>
        </is>
      </c>
      <c r="E908" t="inlineStr">
        <is>
          <t>LUDVIKA</t>
        </is>
      </c>
      <c r="F908" t="inlineStr">
        <is>
          <t>Bergvik skog väst AB</t>
        </is>
      </c>
      <c r="G908" t="n">
        <v>5.1</v>
      </c>
      <c r="H908" t="n">
        <v>0</v>
      </c>
      <c r="I908" t="n">
        <v>0</v>
      </c>
      <c r="J908" t="n">
        <v>0</v>
      </c>
      <c r="K908" t="n">
        <v>0</v>
      </c>
      <c r="L908" t="n">
        <v>0</v>
      </c>
      <c r="M908" t="n">
        <v>0</v>
      </c>
      <c r="N908" t="n">
        <v>0</v>
      </c>
      <c r="O908" t="n">
        <v>0</v>
      </c>
      <c r="P908" t="n">
        <v>0</v>
      </c>
      <c r="Q908" t="n">
        <v>0</v>
      </c>
      <c r="R908" s="2" t="inlineStr"/>
    </row>
    <row r="909" ht="15" customHeight="1">
      <c r="A909" t="inlineStr">
        <is>
          <t>A 71069-2018</t>
        </is>
      </c>
      <c r="B909" s="1" t="n">
        <v>43452</v>
      </c>
      <c r="C909" s="1" t="n">
        <v>45227</v>
      </c>
      <c r="D909" t="inlineStr">
        <is>
          <t>DALARNAS LÄN</t>
        </is>
      </c>
      <c r="E909" t="inlineStr">
        <is>
          <t>BORLÄNGE</t>
        </is>
      </c>
      <c r="G909" t="n">
        <v>1</v>
      </c>
      <c r="H909" t="n">
        <v>0</v>
      </c>
      <c r="I909" t="n">
        <v>0</v>
      </c>
      <c r="J909" t="n">
        <v>0</v>
      </c>
      <c r="K909" t="n">
        <v>0</v>
      </c>
      <c r="L909" t="n">
        <v>0</v>
      </c>
      <c r="M909" t="n">
        <v>0</v>
      </c>
      <c r="N909" t="n">
        <v>0</v>
      </c>
      <c r="O909" t="n">
        <v>0</v>
      </c>
      <c r="P909" t="n">
        <v>0</v>
      </c>
      <c r="Q909" t="n">
        <v>0</v>
      </c>
      <c r="R909" s="2" t="inlineStr"/>
    </row>
    <row r="910" ht="15" customHeight="1">
      <c r="A910" t="inlineStr">
        <is>
          <t>A 70947-2018</t>
        </is>
      </c>
      <c r="B910" s="1" t="n">
        <v>43452</v>
      </c>
      <c r="C910" s="1" t="n">
        <v>45227</v>
      </c>
      <c r="D910" t="inlineStr">
        <is>
          <t>DALARNAS LÄN</t>
        </is>
      </c>
      <c r="E910" t="inlineStr">
        <is>
          <t>LEKSAND</t>
        </is>
      </c>
      <c r="F910" t="inlineStr">
        <is>
          <t>Bergvik skog väst AB</t>
        </is>
      </c>
      <c r="G910" t="n">
        <v>2.7</v>
      </c>
      <c r="H910" t="n">
        <v>0</v>
      </c>
      <c r="I910" t="n">
        <v>0</v>
      </c>
      <c r="J910" t="n">
        <v>0</v>
      </c>
      <c r="K910" t="n">
        <v>0</v>
      </c>
      <c r="L910" t="n">
        <v>0</v>
      </c>
      <c r="M910" t="n">
        <v>0</v>
      </c>
      <c r="N910" t="n">
        <v>0</v>
      </c>
      <c r="O910" t="n">
        <v>0</v>
      </c>
      <c r="P910" t="n">
        <v>0</v>
      </c>
      <c r="Q910" t="n">
        <v>0</v>
      </c>
      <c r="R910" s="2" t="inlineStr"/>
    </row>
    <row r="911" ht="15" customHeight="1">
      <c r="A911" t="inlineStr">
        <is>
          <t>A 71010-2018</t>
        </is>
      </c>
      <c r="B911" s="1" t="n">
        <v>43452</v>
      </c>
      <c r="C911" s="1" t="n">
        <v>45227</v>
      </c>
      <c r="D911" t="inlineStr">
        <is>
          <t>DALARNAS LÄN</t>
        </is>
      </c>
      <c r="E911" t="inlineStr">
        <is>
          <t>RÄTTVIK</t>
        </is>
      </c>
      <c r="G911" t="n">
        <v>21.2</v>
      </c>
      <c r="H911" t="n">
        <v>0</v>
      </c>
      <c r="I911" t="n">
        <v>0</v>
      </c>
      <c r="J911" t="n">
        <v>0</v>
      </c>
      <c r="K911" t="n">
        <v>0</v>
      </c>
      <c r="L911" t="n">
        <v>0</v>
      </c>
      <c r="M911" t="n">
        <v>0</v>
      </c>
      <c r="N911" t="n">
        <v>0</v>
      </c>
      <c r="O911" t="n">
        <v>0</v>
      </c>
      <c r="P911" t="n">
        <v>0</v>
      </c>
      <c r="Q911" t="n">
        <v>0</v>
      </c>
      <c r="R911" s="2" t="inlineStr"/>
    </row>
    <row r="912" ht="15" customHeight="1">
      <c r="A912" t="inlineStr">
        <is>
          <t>A 71040-2018</t>
        </is>
      </c>
      <c r="B912" s="1" t="n">
        <v>43452</v>
      </c>
      <c r="C912" s="1" t="n">
        <v>45227</v>
      </c>
      <c r="D912" t="inlineStr">
        <is>
          <t>DALARNAS LÄN</t>
        </is>
      </c>
      <c r="E912" t="inlineStr">
        <is>
          <t>LEKSAND</t>
        </is>
      </c>
      <c r="G912" t="n">
        <v>1.4</v>
      </c>
      <c r="H912" t="n">
        <v>0</v>
      </c>
      <c r="I912" t="n">
        <v>0</v>
      </c>
      <c r="J912" t="n">
        <v>0</v>
      </c>
      <c r="K912" t="n">
        <v>0</v>
      </c>
      <c r="L912" t="n">
        <v>0</v>
      </c>
      <c r="M912" t="n">
        <v>0</v>
      </c>
      <c r="N912" t="n">
        <v>0</v>
      </c>
      <c r="O912" t="n">
        <v>0</v>
      </c>
      <c r="P912" t="n">
        <v>0</v>
      </c>
      <c r="Q912" t="n">
        <v>0</v>
      </c>
      <c r="R912" s="2" t="inlineStr"/>
    </row>
    <row r="913" ht="15" customHeight="1">
      <c r="A913" t="inlineStr">
        <is>
          <t>A 71411-2018</t>
        </is>
      </c>
      <c r="B913" s="1" t="n">
        <v>43453</v>
      </c>
      <c r="C913" s="1" t="n">
        <v>45227</v>
      </c>
      <c r="D913" t="inlineStr">
        <is>
          <t>DALARNAS LÄN</t>
        </is>
      </c>
      <c r="E913" t="inlineStr">
        <is>
          <t>BORLÄNGE</t>
        </is>
      </c>
      <c r="F913" t="inlineStr">
        <is>
          <t>Kommuner</t>
        </is>
      </c>
      <c r="G913" t="n">
        <v>0.5</v>
      </c>
      <c r="H913" t="n">
        <v>0</v>
      </c>
      <c r="I913" t="n">
        <v>0</v>
      </c>
      <c r="J913" t="n">
        <v>0</v>
      </c>
      <c r="K913" t="n">
        <v>0</v>
      </c>
      <c r="L913" t="n">
        <v>0</v>
      </c>
      <c r="M913" t="n">
        <v>0</v>
      </c>
      <c r="N913" t="n">
        <v>0</v>
      </c>
      <c r="O913" t="n">
        <v>0</v>
      </c>
      <c r="P913" t="n">
        <v>0</v>
      </c>
      <c r="Q913" t="n">
        <v>0</v>
      </c>
      <c r="R913" s="2" t="inlineStr"/>
    </row>
    <row r="914" ht="15" customHeight="1">
      <c r="A914" t="inlineStr">
        <is>
          <t>A 71452-2018</t>
        </is>
      </c>
      <c r="B914" s="1" t="n">
        <v>43453</v>
      </c>
      <c r="C914" s="1" t="n">
        <v>45227</v>
      </c>
      <c r="D914" t="inlineStr">
        <is>
          <t>DALARNAS LÄN</t>
        </is>
      </c>
      <c r="E914" t="inlineStr">
        <is>
          <t>MALUNG-SÄLEN</t>
        </is>
      </c>
      <c r="G914" t="n">
        <v>1.2</v>
      </c>
      <c r="H914" t="n">
        <v>0</v>
      </c>
      <c r="I914" t="n">
        <v>0</v>
      </c>
      <c r="J914" t="n">
        <v>0</v>
      </c>
      <c r="K914" t="n">
        <v>0</v>
      </c>
      <c r="L914" t="n">
        <v>0</v>
      </c>
      <c r="M914" t="n">
        <v>0</v>
      </c>
      <c r="N914" t="n">
        <v>0</v>
      </c>
      <c r="O914" t="n">
        <v>0</v>
      </c>
      <c r="P914" t="n">
        <v>0</v>
      </c>
      <c r="Q914" t="n">
        <v>0</v>
      </c>
      <c r="R914" s="2" t="inlineStr"/>
    </row>
    <row r="915" ht="15" customHeight="1">
      <c r="A915" t="inlineStr">
        <is>
          <t>A 71489-2018</t>
        </is>
      </c>
      <c r="B915" s="1" t="n">
        <v>43453</v>
      </c>
      <c r="C915" s="1" t="n">
        <v>45227</v>
      </c>
      <c r="D915" t="inlineStr">
        <is>
          <t>DALARNAS LÄN</t>
        </is>
      </c>
      <c r="E915" t="inlineStr">
        <is>
          <t>FALUN</t>
        </is>
      </c>
      <c r="G915" t="n">
        <v>0.5</v>
      </c>
      <c r="H915" t="n">
        <v>0</v>
      </c>
      <c r="I915" t="n">
        <v>0</v>
      </c>
      <c r="J915" t="n">
        <v>0</v>
      </c>
      <c r="K915" t="n">
        <v>0</v>
      </c>
      <c r="L915" t="n">
        <v>0</v>
      </c>
      <c r="M915" t="n">
        <v>0</v>
      </c>
      <c r="N915" t="n">
        <v>0</v>
      </c>
      <c r="O915" t="n">
        <v>0</v>
      </c>
      <c r="P915" t="n">
        <v>0</v>
      </c>
      <c r="Q915" t="n">
        <v>0</v>
      </c>
      <c r="R915" s="2" t="inlineStr"/>
    </row>
    <row r="916" ht="15" customHeight="1">
      <c r="A916" t="inlineStr">
        <is>
          <t>A 71656-2018</t>
        </is>
      </c>
      <c r="B916" s="1" t="n">
        <v>43454</v>
      </c>
      <c r="C916" s="1" t="n">
        <v>45227</v>
      </c>
      <c r="D916" t="inlineStr">
        <is>
          <t>DALARNAS LÄN</t>
        </is>
      </c>
      <c r="E916" t="inlineStr">
        <is>
          <t>AVESTA</t>
        </is>
      </c>
      <c r="F916" t="inlineStr">
        <is>
          <t>Bergvik skog väst AB</t>
        </is>
      </c>
      <c r="G916" t="n">
        <v>2.9</v>
      </c>
      <c r="H916" t="n">
        <v>0</v>
      </c>
      <c r="I916" t="n">
        <v>0</v>
      </c>
      <c r="J916" t="n">
        <v>0</v>
      </c>
      <c r="K916" t="n">
        <v>0</v>
      </c>
      <c r="L916" t="n">
        <v>0</v>
      </c>
      <c r="M916" t="n">
        <v>0</v>
      </c>
      <c r="N916" t="n">
        <v>0</v>
      </c>
      <c r="O916" t="n">
        <v>0</v>
      </c>
      <c r="P916" t="n">
        <v>0</v>
      </c>
      <c r="Q916" t="n">
        <v>0</v>
      </c>
      <c r="R916" s="2" t="inlineStr"/>
    </row>
    <row r="917" ht="15" customHeight="1">
      <c r="A917" t="inlineStr">
        <is>
          <t>A 71721-2018</t>
        </is>
      </c>
      <c r="B917" s="1" t="n">
        <v>43454</v>
      </c>
      <c r="C917" s="1" t="n">
        <v>45227</v>
      </c>
      <c r="D917" t="inlineStr">
        <is>
          <t>DALARNAS LÄN</t>
        </is>
      </c>
      <c r="E917" t="inlineStr">
        <is>
          <t>MALUNG-SÄLEN</t>
        </is>
      </c>
      <c r="G917" t="n">
        <v>1</v>
      </c>
      <c r="H917" t="n">
        <v>0</v>
      </c>
      <c r="I917" t="n">
        <v>0</v>
      </c>
      <c r="J917" t="n">
        <v>0</v>
      </c>
      <c r="K917" t="n">
        <v>0</v>
      </c>
      <c r="L917" t="n">
        <v>0</v>
      </c>
      <c r="M917" t="n">
        <v>0</v>
      </c>
      <c r="N917" t="n">
        <v>0</v>
      </c>
      <c r="O917" t="n">
        <v>0</v>
      </c>
      <c r="P917" t="n">
        <v>0</v>
      </c>
      <c r="Q917" t="n">
        <v>0</v>
      </c>
      <c r="R917" s="2" t="inlineStr"/>
    </row>
    <row r="918" ht="15" customHeight="1">
      <c r="A918" t="inlineStr">
        <is>
          <t>A 71798-2018</t>
        </is>
      </c>
      <c r="B918" s="1" t="n">
        <v>43454</v>
      </c>
      <c r="C918" s="1" t="n">
        <v>45227</v>
      </c>
      <c r="D918" t="inlineStr">
        <is>
          <t>DALARNAS LÄN</t>
        </is>
      </c>
      <c r="E918" t="inlineStr">
        <is>
          <t>ÄLVDALEN</t>
        </is>
      </c>
      <c r="G918" t="n">
        <v>14.8</v>
      </c>
      <c r="H918" t="n">
        <v>0</v>
      </c>
      <c r="I918" t="n">
        <v>0</v>
      </c>
      <c r="J918" t="n">
        <v>0</v>
      </c>
      <c r="K918" t="n">
        <v>0</v>
      </c>
      <c r="L918" t="n">
        <v>0</v>
      </c>
      <c r="M918" t="n">
        <v>0</v>
      </c>
      <c r="N918" t="n">
        <v>0</v>
      </c>
      <c r="O918" t="n">
        <v>0</v>
      </c>
      <c r="P918" t="n">
        <v>0</v>
      </c>
      <c r="Q918" t="n">
        <v>0</v>
      </c>
      <c r="R918" s="2" t="inlineStr"/>
    </row>
    <row r="919" ht="15" customHeight="1">
      <c r="A919" t="inlineStr">
        <is>
          <t>A 72512-2018</t>
        </is>
      </c>
      <c r="B919" s="1" t="n">
        <v>43454</v>
      </c>
      <c r="C919" s="1" t="n">
        <v>45227</v>
      </c>
      <c r="D919" t="inlineStr">
        <is>
          <t>DALARNAS LÄN</t>
        </is>
      </c>
      <c r="E919" t="inlineStr">
        <is>
          <t>LEKSAND</t>
        </is>
      </c>
      <c r="G919" t="n">
        <v>1.6</v>
      </c>
      <c r="H919" t="n">
        <v>0</v>
      </c>
      <c r="I919" t="n">
        <v>0</v>
      </c>
      <c r="J919" t="n">
        <v>0</v>
      </c>
      <c r="K919" t="n">
        <v>0</v>
      </c>
      <c r="L919" t="n">
        <v>0</v>
      </c>
      <c r="M919" t="n">
        <v>0</v>
      </c>
      <c r="N919" t="n">
        <v>0</v>
      </c>
      <c r="O919" t="n">
        <v>0</v>
      </c>
      <c r="P919" t="n">
        <v>0</v>
      </c>
      <c r="Q919" t="n">
        <v>0</v>
      </c>
      <c r="R919" s="2" t="inlineStr"/>
    </row>
    <row r="920" ht="15" customHeight="1">
      <c r="A920" t="inlineStr">
        <is>
          <t>A 71761-2018</t>
        </is>
      </c>
      <c r="B920" s="1" t="n">
        <v>43454</v>
      </c>
      <c r="C920" s="1" t="n">
        <v>45227</v>
      </c>
      <c r="D920" t="inlineStr">
        <is>
          <t>DALARNAS LÄN</t>
        </is>
      </c>
      <c r="E920" t="inlineStr">
        <is>
          <t>RÄTTVIK</t>
        </is>
      </c>
      <c r="F920" t="inlineStr">
        <is>
          <t>Bergvik skog väst AB</t>
        </is>
      </c>
      <c r="G920" t="n">
        <v>5.4</v>
      </c>
      <c r="H920" t="n">
        <v>0</v>
      </c>
      <c r="I920" t="n">
        <v>0</v>
      </c>
      <c r="J920" t="n">
        <v>0</v>
      </c>
      <c r="K920" t="n">
        <v>0</v>
      </c>
      <c r="L920" t="n">
        <v>0</v>
      </c>
      <c r="M920" t="n">
        <v>0</v>
      </c>
      <c r="N920" t="n">
        <v>0</v>
      </c>
      <c r="O920" t="n">
        <v>0</v>
      </c>
      <c r="P920" t="n">
        <v>0</v>
      </c>
      <c r="Q920" t="n">
        <v>0</v>
      </c>
      <c r="R920" s="2" t="inlineStr"/>
    </row>
    <row r="921" ht="15" customHeight="1">
      <c r="A921" t="inlineStr">
        <is>
          <t>A 71803-2018</t>
        </is>
      </c>
      <c r="B921" s="1" t="n">
        <v>43454</v>
      </c>
      <c r="C921" s="1" t="n">
        <v>45227</v>
      </c>
      <c r="D921" t="inlineStr">
        <is>
          <t>DALARNAS LÄN</t>
        </is>
      </c>
      <c r="E921" t="inlineStr">
        <is>
          <t>RÄTTVIK</t>
        </is>
      </c>
      <c r="F921" t="inlineStr">
        <is>
          <t>Bergvik skog väst AB</t>
        </is>
      </c>
      <c r="G921" t="n">
        <v>6</v>
      </c>
      <c r="H921" t="n">
        <v>0</v>
      </c>
      <c r="I921" t="n">
        <v>0</v>
      </c>
      <c r="J921" t="n">
        <v>0</v>
      </c>
      <c r="K921" t="n">
        <v>0</v>
      </c>
      <c r="L921" t="n">
        <v>0</v>
      </c>
      <c r="M921" t="n">
        <v>0</v>
      </c>
      <c r="N921" t="n">
        <v>0</v>
      </c>
      <c r="O921" t="n">
        <v>0</v>
      </c>
      <c r="P921" t="n">
        <v>0</v>
      </c>
      <c r="Q921" t="n">
        <v>0</v>
      </c>
      <c r="R921" s="2" t="inlineStr"/>
    </row>
    <row r="922" ht="15" customHeight="1">
      <c r="A922" t="inlineStr">
        <is>
          <t>A 71813-2018</t>
        </is>
      </c>
      <c r="B922" s="1" t="n">
        <v>43454</v>
      </c>
      <c r="C922" s="1" t="n">
        <v>45227</v>
      </c>
      <c r="D922" t="inlineStr">
        <is>
          <t>DALARNAS LÄN</t>
        </is>
      </c>
      <c r="E922" t="inlineStr">
        <is>
          <t>FALUN</t>
        </is>
      </c>
      <c r="G922" t="n">
        <v>1</v>
      </c>
      <c r="H922" t="n">
        <v>0</v>
      </c>
      <c r="I922" t="n">
        <v>0</v>
      </c>
      <c r="J922" t="n">
        <v>0</v>
      </c>
      <c r="K922" t="n">
        <v>0</v>
      </c>
      <c r="L922" t="n">
        <v>0</v>
      </c>
      <c r="M922" t="n">
        <v>0</v>
      </c>
      <c r="N922" t="n">
        <v>0</v>
      </c>
      <c r="O922" t="n">
        <v>0</v>
      </c>
      <c r="P922" t="n">
        <v>0</v>
      </c>
      <c r="Q922" t="n">
        <v>0</v>
      </c>
      <c r="R922" s="2" t="inlineStr"/>
    </row>
    <row r="923" ht="15" customHeight="1">
      <c r="A923" t="inlineStr">
        <is>
          <t>A 71593-2018</t>
        </is>
      </c>
      <c r="B923" s="1" t="n">
        <v>43454</v>
      </c>
      <c r="C923" s="1" t="n">
        <v>45227</v>
      </c>
      <c r="D923" t="inlineStr">
        <is>
          <t>DALARNAS LÄN</t>
        </is>
      </c>
      <c r="E923" t="inlineStr">
        <is>
          <t>SMEDJEBACKEN</t>
        </is>
      </c>
      <c r="G923" t="n">
        <v>0.5</v>
      </c>
      <c r="H923" t="n">
        <v>0</v>
      </c>
      <c r="I923" t="n">
        <v>0</v>
      </c>
      <c r="J923" t="n">
        <v>0</v>
      </c>
      <c r="K923" t="n">
        <v>0</v>
      </c>
      <c r="L923" t="n">
        <v>0</v>
      </c>
      <c r="M923" t="n">
        <v>0</v>
      </c>
      <c r="N923" t="n">
        <v>0</v>
      </c>
      <c r="O923" t="n">
        <v>0</v>
      </c>
      <c r="P923" t="n">
        <v>0</v>
      </c>
      <c r="Q923" t="n">
        <v>0</v>
      </c>
      <c r="R923" s="2" t="inlineStr"/>
    </row>
    <row r="924" ht="15" customHeight="1">
      <c r="A924" t="inlineStr">
        <is>
          <t>A 71762-2018</t>
        </is>
      </c>
      <c r="B924" s="1" t="n">
        <v>43454</v>
      </c>
      <c r="C924" s="1" t="n">
        <v>45227</v>
      </c>
      <c r="D924" t="inlineStr">
        <is>
          <t>DALARNAS LÄN</t>
        </is>
      </c>
      <c r="E924" t="inlineStr">
        <is>
          <t>RÄTTVIK</t>
        </is>
      </c>
      <c r="F924" t="inlineStr">
        <is>
          <t>Bergvik skog väst AB</t>
        </is>
      </c>
      <c r="G924" t="n">
        <v>5.7</v>
      </c>
      <c r="H924" t="n">
        <v>0</v>
      </c>
      <c r="I924" t="n">
        <v>0</v>
      </c>
      <c r="J924" t="n">
        <v>0</v>
      </c>
      <c r="K924" t="n">
        <v>0</v>
      </c>
      <c r="L924" t="n">
        <v>0</v>
      </c>
      <c r="M924" t="n">
        <v>0</v>
      </c>
      <c r="N924" t="n">
        <v>0</v>
      </c>
      <c r="O924" t="n">
        <v>0</v>
      </c>
      <c r="P924" t="n">
        <v>0</v>
      </c>
      <c r="Q924" t="n">
        <v>0</v>
      </c>
      <c r="R924" s="2" t="inlineStr"/>
    </row>
    <row r="925" ht="15" customHeight="1">
      <c r="A925" t="inlineStr">
        <is>
          <t>A 71815-2018</t>
        </is>
      </c>
      <c r="B925" s="1" t="n">
        <v>43454</v>
      </c>
      <c r="C925" s="1" t="n">
        <v>45227</v>
      </c>
      <c r="D925" t="inlineStr">
        <is>
          <t>DALARNAS LÄN</t>
        </is>
      </c>
      <c r="E925" t="inlineStr">
        <is>
          <t>FALUN</t>
        </is>
      </c>
      <c r="G925" t="n">
        <v>0.6</v>
      </c>
      <c r="H925" t="n">
        <v>0</v>
      </c>
      <c r="I925" t="n">
        <v>0</v>
      </c>
      <c r="J925" t="n">
        <v>0</v>
      </c>
      <c r="K925" t="n">
        <v>0</v>
      </c>
      <c r="L925" t="n">
        <v>0</v>
      </c>
      <c r="M925" t="n">
        <v>0</v>
      </c>
      <c r="N925" t="n">
        <v>0</v>
      </c>
      <c r="O925" t="n">
        <v>0</v>
      </c>
      <c r="P925" t="n">
        <v>0</v>
      </c>
      <c r="Q925" t="n">
        <v>0</v>
      </c>
      <c r="R925" s="2" t="inlineStr"/>
    </row>
    <row r="926" ht="15" customHeight="1">
      <c r="A926" t="inlineStr">
        <is>
          <t>A 71969-2018</t>
        </is>
      </c>
      <c r="B926" s="1" t="n">
        <v>43455</v>
      </c>
      <c r="C926" s="1" t="n">
        <v>45227</v>
      </c>
      <c r="D926" t="inlineStr">
        <is>
          <t>DALARNAS LÄN</t>
        </is>
      </c>
      <c r="E926" t="inlineStr">
        <is>
          <t>BORLÄNGE</t>
        </is>
      </c>
      <c r="G926" t="n">
        <v>1.8</v>
      </c>
      <c r="H926" t="n">
        <v>0</v>
      </c>
      <c r="I926" t="n">
        <v>0</v>
      </c>
      <c r="J926" t="n">
        <v>0</v>
      </c>
      <c r="K926" t="n">
        <v>0</v>
      </c>
      <c r="L926" t="n">
        <v>0</v>
      </c>
      <c r="M926" t="n">
        <v>0</v>
      </c>
      <c r="N926" t="n">
        <v>0</v>
      </c>
      <c r="O926" t="n">
        <v>0</v>
      </c>
      <c r="P926" t="n">
        <v>0</v>
      </c>
      <c r="Q926" t="n">
        <v>0</v>
      </c>
      <c r="R926" s="2" t="inlineStr"/>
    </row>
    <row r="927" ht="15" customHeight="1">
      <c r="A927" t="inlineStr">
        <is>
          <t>A 72277-2018</t>
        </is>
      </c>
      <c r="B927" s="1" t="n">
        <v>43455</v>
      </c>
      <c r="C927" s="1" t="n">
        <v>45227</v>
      </c>
      <c r="D927" t="inlineStr">
        <is>
          <t>DALARNAS LÄN</t>
        </is>
      </c>
      <c r="E927" t="inlineStr">
        <is>
          <t>MORA</t>
        </is>
      </c>
      <c r="G927" t="n">
        <v>2.6</v>
      </c>
      <c r="H927" t="n">
        <v>0</v>
      </c>
      <c r="I927" t="n">
        <v>0</v>
      </c>
      <c r="J927" t="n">
        <v>0</v>
      </c>
      <c r="K927" t="n">
        <v>0</v>
      </c>
      <c r="L927" t="n">
        <v>0</v>
      </c>
      <c r="M927" t="n">
        <v>0</v>
      </c>
      <c r="N927" t="n">
        <v>0</v>
      </c>
      <c r="O927" t="n">
        <v>0</v>
      </c>
      <c r="P927" t="n">
        <v>0</v>
      </c>
      <c r="Q927" t="n">
        <v>0</v>
      </c>
      <c r="R927" s="2" t="inlineStr"/>
    </row>
    <row r="928" ht="15" customHeight="1">
      <c r="A928" t="inlineStr">
        <is>
          <t>A 518-2019</t>
        </is>
      </c>
      <c r="B928" s="1" t="n">
        <v>43455</v>
      </c>
      <c r="C928" s="1" t="n">
        <v>45227</v>
      </c>
      <c r="D928" t="inlineStr">
        <is>
          <t>DALARNAS LÄN</t>
        </is>
      </c>
      <c r="E928" t="inlineStr">
        <is>
          <t>RÄTTVIK</t>
        </is>
      </c>
      <c r="G928" t="n">
        <v>1.2</v>
      </c>
      <c r="H928" t="n">
        <v>0</v>
      </c>
      <c r="I928" t="n">
        <v>0</v>
      </c>
      <c r="J928" t="n">
        <v>0</v>
      </c>
      <c r="K928" t="n">
        <v>0</v>
      </c>
      <c r="L928" t="n">
        <v>0</v>
      </c>
      <c r="M928" t="n">
        <v>0</v>
      </c>
      <c r="N928" t="n">
        <v>0</v>
      </c>
      <c r="O928" t="n">
        <v>0</v>
      </c>
      <c r="P928" t="n">
        <v>0</v>
      </c>
      <c r="Q928" t="n">
        <v>0</v>
      </c>
      <c r="R928" s="2" t="inlineStr"/>
    </row>
    <row r="929" ht="15" customHeight="1">
      <c r="A929" t="inlineStr">
        <is>
          <t>A 72272-2018</t>
        </is>
      </c>
      <c r="B929" s="1" t="n">
        <v>43455</v>
      </c>
      <c r="C929" s="1" t="n">
        <v>45227</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72280-2018</t>
        </is>
      </c>
      <c r="B930" s="1" t="n">
        <v>43455</v>
      </c>
      <c r="C930" s="1" t="n">
        <v>45227</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72237-2018</t>
        </is>
      </c>
      <c r="B931" s="1" t="n">
        <v>43455</v>
      </c>
      <c r="C931" s="1" t="n">
        <v>45227</v>
      </c>
      <c r="D931" t="inlineStr">
        <is>
          <t>DALARNAS LÄN</t>
        </is>
      </c>
      <c r="E931" t="inlineStr">
        <is>
          <t>HEDEMORA</t>
        </is>
      </c>
      <c r="F931" t="inlineStr">
        <is>
          <t>Sveaskog</t>
        </is>
      </c>
      <c r="G931" t="n">
        <v>3</v>
      </c>
      <c r="H931" t="n">
        <v>0</v>
      </c>
      <c r="I931" t="n">
        <v>0</v>
      </c>
      <c r="J931" t="n">
        <v>0</v>
      </c>
      <c r="K931" t="n">
        <v>0</v>
      </c>
      <c r="L931" t="n">
        <v>0</v>
      </c>
      <c r="M931" t="n">
        <v>0</v>
      </c>
      <c r="N931" t="n">
        <v>0</v>
      </c>
      <c r="O931" t="n">
        <v>0</v>
      </c>
      <c r="P931" t="n">
        <v>0</v>
      </c>
      <c r="Q931" t="n">
        <v>0</v>
      </c>
      <c r="R931" s="2" t="inlineStr"/>
      <c r="U931">
        <f>HYPERLINK("https://klasma.github.io/Logging_2083/knärot/A 72237-2018 karta knärot.png", "A 72237-2018")</f>
        <v/>
      </c>
      <c r="V931">
        <f>HYPERLINK("https://klasma.github.io/Logging_2083/klagomål/A 72237-2018 FSC-klagomål.docx", "A 72237-2018")</f>
        <v/>
      </c>
      <c r="W931">
        <f>HYPERLINK("https://klasma.github.io/Logging_2083/klagomålsmail/A 72237-2018 FSC-klagomål mail.docx", "A 72237-2018")</f>
        <v/>
      </c>
      <c r="X931">
        <f>HYPERLINK("https://klasma.github.io/Logging_2083/tillsyn/A 72237-2018 tillsynsbegäran.docx", "A 72237-2018")</f>
        <v/>
      </c>
      <c r="Y931">
        <f>HYPERLINK("https://klasma.github.io/Logging_2083/tillsynsmail/A 72237-2018 tillsynsbegäran mail.docx", "A 72237-2018")</f>
        <v/>
      </c>
    </row>
    <row r="932" ht="15" customHeight="1">
      <c r="A932" t="inlineStr">
        <is>
          <t>A 72284-2018</t>
        </is>
      </c>
      <c r="B932" s="1" t="n">
        <v>43455</v>
      </c>
      <c r="C932" s="1" t="n">
        <v>45227</v>
      </c>
      <c r="D932" t="inlineStr">
        <is>
          <t>DALARNAS LÄN</t>
        </is>
      </c>
      <c r="E932" t="inlineStr">
        <is>
          <t>MORA</t>
        </is>
      </c>
      <c r="G932" t="n">
        <v>1.5</v>
      </c>
      <c r="H932" t="n">
        <v>0</v>
      </c>
      <c r="I932" t="n">
        <v>0</v>
      </c>
      <c r="J932" t="n">
        <v>0</v>
      </c>
      <c r="K932" t="n">
        <v>0</v>
      </c>
      <c r="L932" t="n">
        <v>0</v>
      </c>
      <c r="M932" t="n">
        <v>0</v>
      </c>
      <c r="N932" t="n">
        <v>0</v>
      </c>
      <c r="O932" t="n">
        <v>0</v>
      </c>
      <c r="P932" t="n">
        <v>0</v>
      </c>
      <c r="Q932" t="n">
        <v>0</v>
      </c>
      <c r="R932" s="2" t="inlineStr"/>
    </row>
    <row r="933" ht="15" customHeight="1">
      <c r="A933" t="inlineStr">
        <is>
          <t>A 72010-2018</t>
        </is>
      </c>
      <c r="B933" s="1" t="n">
        <v>43455</v>
      </c>
      <c r="C933" s="1" t="n">
        <v>45227</v>
      </c>
      <c r="D933" t="inlineStr">
        <is>
          <t>DALARNAS LÄN</t>
        </is>
      </c>
      <c r="E933" t="inlineStr">
        <is>
          <t>ÄLVDALEN</t>
        </is>
      </c>
      <c r="G933" t="n">
        <v>1.2</v>
      </c>
      <c r="H933" t="n">
        <v>0</v>
      </c>
      <c r="I933" t="n">
        <v>0</v>
      </c>
      <c r="J933" t="n">
        <v>0</v>
      </c>
      <c r="K933" t="n">
        <v>0</v>
      </c>
      <c r="L933" t="n">
        <v>0</v>
      </c>
      <c r="M933" t="n">
        <v>0</v>
      </c>
      <c r="N933" t="n">
        <v>0</v>
      </c>
      <c r="O933" t="n">
        <v>0</v>
      </c>
      <c r="P933" t="n">
        <v>0</v>
      </c>
      <c r="Q933" t="n">
        <v>0</v>
      </c>
      <c r="R933" s="2" t="inlineStr"/>
    </row>
    <row r="934" ht="15" customHeight="1">
      <c r="A934" t="inlineStr">
        <is>
          <t>A 72081-2018</t>
        </is>
      </c>
      <c r="B934" s="1" t="n">
        <v>43455</v>
      </c>
      <c r="C934" s="1" t="n">
        <v>45227</v>
      </c>
      <c r="D934" t="inlineStr">
        <is>
          <t>DALARNAS LÄN</t>
        </is>
      </c>
      <c r="E934" t="inlineStr">
        <is>
          <t>HEDEMORA</t>
        </is>
      </c>
      <c r="G934" t="n">
        <v>1.2</v>
      </c>
      <c r="H934" t="n">
        <v>0</v>
      </c>
      <c r="I934" t="n">
        <v>0</v>
      </c>
      <c r="J934" t="n">
        <v>0</v>
      </c>
      <c r="K934" t="n">
        <v>0</v>
      </c>
      <c r="L934" t="n">
        <v>0</v>
      </c>
      <c r="M934" t="n">
        <v>0</v>
      </c>
      <c r="N934" t="n">
        <v>0</v>
      </c>
      <c r="O934" t="n">
        <v>0</v>
      </c>
      <c r="P934" t="n">
        <v>0</v>
      </c>
      <c r="Q934" t="n">
        <v>0</v>
      </c>
      <c r="R934" s="2" t="inlineStr"/>
    </row>
    <row r="935" ht="15" customHeight="1">
      <c r="A935" t="inlineStr">
        <is>
          <t>A 72207-2018</t>
        </is>
      </c>
      <c r="B935" s="1" t="n">
        <v>43455</v>
      </c>
      <c r="C935" s="1" t="n">
        <v>45227</v>
      </c>
      <c r="D935" t="inlineStr">
        <is>
          <t>DALARNAS LÄN</t>
        </is>
      </c>
      <c r="E935" t="inlineStr">
        <is>
          <t>MALUNG-SÄLEN</t>
        </is>
      </c>
      <c r="G935" t="n">
        <v>7</v>
      </c>
      <c r="H935" t="n">
        <v>0</v>
      </c>
      <c r="I935" t="n">
        <v>0</v>
      </c>
      <c r="J935" t="n">
        <v>0</v>
      </c>
      <c r="K935" t="n">
        <v>0</v>
      </c>
      <c r="L935" t="n">
        <v>0</v>
      </c>
      <c r="M935" t="n">
        <v>0</v>
      </c>
      <c r="N935" t="n">
        <v>0</v>
      </c>
      <c r="O935" t="n">
        <v>0</v>
      </c>
      <c r="P935" t="n">
        <v>0</v>
      </c>
      <c r="Q935" t="n">
        <v>0</v>
      </c>
      <c r="R935" s="2" t="inlineStr"/>
    </row>
    <row r="936" ht="15" customHeight="1">
      <c r="A936" t="inlineStr">
        <is>
          <t>A 72241-2018</t>
        </is>
      </c>
      <c r="B936" s="1" t="n">
        <v>43455</v>
      </c>
      <c r="C936" s="1" t="n">
        <v>45227</v>
      </c>
      <c r="D936" t="inlineStr">
        <is>
          <t>DALARNAS LÄN</t>
        </is>
      </c>
      <c r="E936" t="inlineStr">
        <is>
          <t>HEDEMORA</t>
        </is>
      </c>
      <c r="F936" t="inlineStr">
        <is>
          <t>Sveaskog</t>
        </is>
      </c>
      <c r="G936" t="n">
        <v>2.9</v>
      </c>
      <c r="H936" t="n">
        <v>0</v>
      </c>
      <c r="I936" t="n">
        <v>0</v>
      </c>
      <c r="J936" t="n">
        <v>0</v>
      </c>
      <c r="K936" t="n">
        <v>0</v>
      </c>
      <c r="L936" t="n">
        <v>0</v>
      </c>
      <c r="M936" t="n">
        <v>0</v>
      </c>
      <c r="N936" t="n">
        <v>0</v>
      </c>
      <c r="O936" t="n">
        <v>0</v>
      </c>
      <c r="P936" t="n">
        <v>0</v>
      </c>
      <c r="Q936" t="n">
        <v>0</v>
      </c>
      <c r="R936" s="2" t="inlineStr"/>
    </row>
    <row r="937" ht="15" customHeight="1">
      <c r="A937" t="inlineStr">
        <is>
          <t>A 72393-2018</t>
        </is>
      </c>
      <c r="B937" s="1" t="n">
        <v>43461</v>
      </c>
      <c r="C937" s="1" t="n">
        <v>45227</v>
      </c>
      <c r="D937" t="inlineStr">
        <is>
          <t>DALARNAS LÄN</t>
        </is>
      </c>
      <c r="E937" t="inlineStr">
        <is>
          <t>BORLÄNGE</t>
        </is>
      </c>
      <c r="G937" t="n">
        <v>1.4</v>
      </c>
      <c r="H937" t="n">
        <v>0</v>
      </c>
      <c r="I937" t="n">
        <v>0</v>
      </c>
      <c r="J937" t="n">
        <v>0</v>
      </c>
      <c r="K937" t="n">
        <v>0</v>
      </c>
      <c r="L937" t="n">
        <v>0</v>
      </c>
      <c r="M937" t="n">
        <v>0</v>
      </c>
      <c r="N937" t="n">
        <v>0</v>
      </c>
      <c r="O937" t="n">
        <v>0</v>
      </c>
      <c r="P937" t="n">
        <v>0</v>
      </c>
      <c r="Q937" t="n">
        <v>0</v>
      </c>
      <c r="R937" s="2" t="inlineStr"/>
    </row>
    <row r="938" ht="15" customHeight="1">
      <c r="A938" t="inlineStr">
        <is>
          <t>A 72454-2018</t>
        </is>
      </c>
      <c r="B938" s="1" t="n">
        <v>43461</v>
      </c>
      <c r="C938" s="1" t="n">
        <v>45227</v>
      </c>
      <c r="D938" t="inlineStr">
        <is>
          <t>DALARNAS LÄN</t>
        </is>
      </c>
      <c r="E938" t="inlineStr">
        <is>
          <t>ÄLVDALEN</t>
        </is>
      </c>
      <c r="G938" t="n">
        <v>5.9</v>
      </c>
      <c r="H938" t="n">
        <v>0</v>
      </c>
      <c r="I938" t="n">
        <v>0</v>
      </c>
      <c r="J938" t="n">
        <v>0</v>
      </c>
      <c r="K938" t="n">
        <v>0</v>
      </c>
      <c r="L938" t="n">
        <v>0</v>
      </c>
      <c r="M938" t="n">
        <v>0</v>
      </c>
      <c r="N938" t="n">
        <v>0</v>
      </c>
      <c r="O938" t="n">
        <v>0</v>
      </c>
      <c r="P938" t="n">
        <v>0</v>
      </c>
      <c r="Q938" t="n">
        <v>0</v>
      </c>
      <c r="R938" s="2" t="inlineStr"/>
    </row>
    <row r="939" ht="15" customHeight="1">
      <c r="A939" t="inlineStr">
        <is>
          <t>A 958-2019</t>
        </is>
      </c>
      <c r="B939" s="1" t="n">
        <v>43461</v>
      </c>
      <c r="C939" s="1" t="n">
        <v>45227</v>
      </c>
      <c r="D939" t="inlineStr">
        <is>
          <t>DALARNAS LÄN</t>
        </is>
      </c>
      <c r="E939" t="inlineStr">
        <is>
          <t>LEKSAND</t>
        </is>
      </c>
      <c r="G939" t="n">
        <v>1.2</v>
      </c>
      <c r="H939" t="n">
        <v>0</v>
      </c>
      <c r="I939" t="n">
        <v>0</v>
      </c>
      <c r="J939" t="n">
        <v>0</v>
      </c>
      <c r="K939" t="n">
        <v>0</v>
      </c>
      <c r="L939" t="n">
        <v>0</v>
      </c>
      <c r="M939" t="n">
        <v>0</v>
      </c>
      <c r="N939" t="n">
        <v>0</v>
      </c>
      <c r="O939" t="n">
        <v>0</v>
      </c>
      <c r="P939" t="n">
        <v>0</v>
      </c>
      <c r="Q939" t="n">
        <v>0</v>
      </c>
      <c r="R939" s="2" t="inlineStr"/>
    </row>
    <row r="940" ht="15" customHeight="1">
      <c r="A940" t="inlineStr">
        <is>
          <t>A 1671-2019</t>
        </is>
      </c>
      <c r="B940" s="1" t="n">
        <v>43461</v>
      </c>
      <c r="C940" s="1" t="n">
        <v>45227</v>
      </c>
      <c r="D940" t="inlineStr">
        <is>
          <t>DALARNAS LÄN</t>
        </is>
      </c>
      <c r="E940" t="inlineStr">
        <is>
          <t>RÄTTVIK</t>
        </is>
      </c>
      <c r="G940" t="n">
        <v>1.7</v>
      </c>
      <c r="H940" t="n">
        <v>0</v>
      </c>
      <c r="I940" t="n">
        <v>0</v>
      </c>
      <c r="J940" t="n">
        <v>0</v>
      </c>
      <c r="K940" t="n">
        <v>0</v>
      </c>
      <c r="L940" t="n">
        <v>0</v>
      </c>
      <c r="M940" t="n">
        <v>0</v>
      </c>
      <c r="N940" t="n">
        <v>0</v>
      </c>
      <c r="O940" t="n">
        <v>0</v>
      </c>
      <c r="P940" t="n">
        <v>0</v>
      </c>
      <c r="Q940" t="n">
        <v>0</v>
      </c>
      <c r="R940" s="2" t="inlineStr"/>
    </row>
    <row r="941" ht="15" customHeight="1">
      <c r="A941" t="inlineStr">
        <is>
          <t>A 1693-2019</t>
        </is>
      </c>
      <c r="B941" s="1" t="n">
        <v>43461</v>
      </c>
      <c r="C941" s="1" t="n">
        <v>45227</v>
      </c>
      <c r="D941" t="inlineStr">
        <is>
          <t>DALARNAS LÄN</t>
        </is>
      </c>
      <c r="E941" t="inlineStr">
        <is>
          <t>ÄLVDALEN</t>
        </is>
      </c>
      <c r="G941" t="n">
        <v>0.7</v>
      </c>
      <c r="H941" t="n">
        <v>0</v>
      </c>
      <c r="I941" t="n">
        <v>0</v>
      </c>
      <c r="J941" t="n">
        <v>0</v>
      </c>
      <c r="K941" t="n">
        <v>0</v>
      </c>
      <c r="L941" t="n">
        <v>0</v>
      </c>
      <c r="M941" t="n">
        <v>0</v>
      </c>
      <c r="N941" t="n">
        <v>0</v>
      </c>
      <c r="O941" t="n">
        <v>0</v>
      </c>
      <c r="P941" t="n">
        <v>0</v>
      </c>
      <c r="Q941" t="n">
        <v>0</v>
      </c>
      <c r="R941" s="2" t="inlineStr"/>
    </row>
    <row r="942" ht="15" customHeight="1">
      <c r="A942" t="inlineStr">
        <is>
          <t>A 72459-2018</t>
        </is>
      </c>
      <c r="B942" s="1" t="n">
        <v>43461</v>
      </c>
      <c r="C942" s="1" t="n">
        <v>45227</v>
      </c>
      <c r="D942" t="inlineStr">
        <is>
          <t>DALARNAS LÄN</t>
        </is>
      </c>
      <c r="E942" t="inlineStr">
        <is>
          <t>ÄLVDALEN</t>
        </is>
      </c>
      <c r="G942" t="n">
        <v>2.7</v>
      </c>
      <c r="H942" t="n">
        <v>0</v>
      </c>
      <c r="I942" t="n">
        <v>0</v>
      </c>
      <c r="J942" t="n">
        <v>0</v>
      </c>
      <c r="K942" t="n">
        <v>0</v>
      </c>
      <c r="L942" t="n">
        <v>0</v>
      </c>
      <c r="M942" t="n">
        <v>0</v>
      </c>
      <c r="N942" t="n">
        <v>0</v>
      </c>
      <c r="O942" t="n">
        <v>0</v>
      </c>
      <c r="P942" t="n">
        <v>0</v>
      </c>
      <c r="Q942" t="n">
        <v>0</v>
      </c>
      <c r="R942" s="2" t="inlineStr"/>
    </row>
    <row r="943" ht="15" customHeight="1">
      <c r="A943" t="inlineStr">
        <is>
          <t>A 72499-2018</t>
        </is>
      </c>
      <c r="B943" s="1" t="n">
        <v>43462</v>
      </c>
      <c r="C943" s="1" t="n">
        <v>45227</v>
      </c>
      <c r="D943" t="inlineStr">
        <is>
          <t>DALARNAS LÄN</t>
        </is>
      </c>
      <c r="E943" t="inlineStr">
        <is>
          <t>ÄLVDALEN</t>
        </is>
      </c>
      <c r="G943" t="n">
        <v>0.9</v>
      </c>
      <c r="H943" t="n">
        <v>0</v>
      </c>
      <c r="I943" t="n">
        <v>0</v>
      </c>
      <c r="J943" t="n">
        <v>0</v>
      </c>
      <c r="K943" t="n">
        <v>0</v>
      </c>
      <c r="L943" t="n">
        <v>0</v>
      </c>
      <c r="M943" t="n">
        <v>0</v>
      </c>
      <c r="N943" t="n">
        <v>0</v>
      </c>
      <c r="O943" t="n">
        <v>0</v>
      </c>
      <c r="P943" t="n">
        <v>0</v>
      </c>
      <c r="Q943" t="n">
        <v>0</v>
      </c>
      <c r="R943" s="2" t="inlineStr"/>
    </row>
    <row r="944" ht="15" customHeight="1">
      <c r="A944" t="inlineStr">
        <is>
          <t>A 72525-2018</t>
        </is>
      </c>
      <c r="B944" s="1" t="n">
        <v>43462</v>
      </c>
      <c r="C944" s="1" t="n">
        <v>45227</v>
      </c>
      <c r="D944" t="inlineStr">
        <is>
          <t>DALARNAS LÄN</t>
        </is>
      </c>
      <c r="E944" t="inlineStr">
        <is>
          <t>MORA</t>
        </is>
      </c>
      <c r="G944" t="n">
        <v>3.9</v>
      </c>
      <c r="H944" t="n">
        <v>0</v>
      </c>
      <c r="I944" t="n">
        <v>0</v>
      </c>
      <c r="J944" t="n">
        <v>0</v>
      </c>
      <c r="K944" t="n">
        <v>0</v>
      </c>
      <c r="L944" t="n">
        <v>0</v>
      </c>
      <c r="M944" t="n">
        <v>0</v>
      </c>
      <c r="N944" t="n">
        <v>0</v>
      </c>
      <c r="O944" t="n">
        <v>0</v>
      </c>
      <c r="P944" t="n">
        <v>0</v>
      </c>
      <c r="Q944" t="n">
        <v>0</v>
      </c>
      <c r="R944" s="2" t="inlineStr"/>
    </row>
    <row r="945" ht="15" customHeight="1">
      <c r="A945" t="inlineStr">
        <is>
          <t>A 2093-2019</t>
        </is>
      </c>
      <c r="B945" s="1" t="n">
        <v>43462</v>
      </c>
      <c r="C945" s="1" t="n">
        <v>45227</v>
      </c>
      <c r="D945" t="inlineStr">
        <is>
          <t>DALARNAS LÄN</t>
        </is>
      </c>
      <c r="E945" t="inlineStr">
        <is>
          <t>LEKSAND</t>
        </is>
      </c>
      <c r="G945" t="n">
        <v>0.5</v>
      </c>
      <c r="H945" t="n">
        <v>0</v>
      </c>
      <c r="I945" t="n">
        <v>0</v>
      </c>
      <c r="J945" t="n">
        <v>0</v>
      </c>
      <c r="K945" t="n">
        <v>0</v>
      </c>
      <c r="L945" t="n">
        <v>0</v>
      </c>
      <c r="M945" t="n">
        <v>0</v>
      </c>
      <c r="N945" t="n">
        <v>0</v>
      </c>
      <c r="O945" t="n">
        <v>0</v>
      </c>
      <c r="P945" t="n">
        <v>0</v>
      </c>
      <c r="Q945" t="n">
        <v>0</v>
      </c>
      <c r="R945" s="2" t="inlineStr"/>
    </row>
    <row r="946" ht="15" customHeight="1">
      <c r="A946" t="inlineStr">
        <is>
          <t>A 72539-2018</t>
        </is>
      </c>
      <c r="B946" s="1" t="n">
        <v>43462</v>
      </c>
      <c r="C946" s="1" t="n">
        <v>45227</v>
      </c>
      <c r="D946" t="inlineStr">
        <is>
          <t>DALARNAS LÄN</t>
        </is>
      </c>
      <c r="E946" t="inlineStr">
        <is>
          <t>GAGNEF</t>
        </is>
      </c>
      <c r="G946" t="n">
        <v>1.4</v>
      </c>
      <c r="H946" t="n">
        <v>0</v>
      </c>
      <c r="I946" t="n">
        <v>0</v>
      </c>
      <c r="J946" t="n">
        <v>0</v>
      </c>
      <c r="K946" t="n">
        <v>0</v>
      </c>
      <c r="L946" t="n">
        <v>0</v>
      </c>
      <c r="M946" t="n">
        <v>0</v>
      </c>
      <c r="N946" t="n">
        <v>0</v>
      </c>
      <c r="O946" t="n">
        <v>0</v>
      </c>
      <c r="P946" t="n">
        <v>0</v>
      </c>
      <c r="Q946" t="n">
        <v>0</v>
      </c>
      <c r="R946" s="2" t="inlineStr"/>
    </row>
    <row r="947" ht="15" customHeight="1">
      <c r="A947" t="inlineStr">
        <is>
          <t>A 72626-2018</t>
        </is>
      </c>
      <c r="B947" s="1" t="n">
        <v>43464</v>
      </c>
      <c r="C947" s="1" t="n">
        <v>45227</v>
      </c>
      <c r="D947" t="inlineStr">
        <is>
          <t>DALARNAS LÄN</t>
        </is>
      </c>
      <c r="E947" t="inlineStr">
        <is>
          <t>LEKSAND</t>
        </is>
      </c>
      <c r="G947" t="n">
        <v>4.9</v>
      </c>
      <c r="H947" t="n">
        <v>0</v>
      </c>
      <c r="I947" t="n">
        <v>0</v>
      </c>
      <c r="J947" t="n">
        <v>0</v>
      </c>
      <c r="K947" t="n">
        <v>0</v>
      </c>
      <c r="L947" t="n">
        <v>0</v>
      </c>
      <c r="M947" t="n">
        <v>0</v>
      </c>
      <c r="N947" t="n">
        <v>0</v>
      </c>
      <c r="O947" t="n">
        <v>0</v>
      </c>
      <c r="P947" t="n">
        <v>0</v>
      </c>
      <c r="Q947" t="n">
        <v>0</v>
      </c>
      <c r="R947" s="2" t="inlineStr"/>
    </row>
    <row r="948" ht="15" customHeight="1">
      <c r="A948" t="inlineStr">
        <is>
          <t>A 72622-2018</t>
        </is>
      </c>
      <c r="B948" s="1" t="n">
        <v>43464</v>
      </c>
      <c r="C948" s="1" t="n">
        <v>45227</v>
      </c>
      <c r="D948" t="inlineStr">
        <is>
          <t>DALARNAS LÄN</t>
        </is>
      </c>
      <c r="E948" t="inlineStr">
        <is>
          <t>HEDEMORA</t>
        </is>
      </c>
      <c r="G948" t="n">
        <v>1.5</v>
      </c>
      <c r="H948" t="n">
        <v>0</v>
      </c>
      <c r="I948" t="n">
        <v>0</v>
      </c>
      <c r="J948" t="n">
        <v>0</v>
      </c>
      <c r="K948" t="n">
        <v>0</v>
      </c>
      <c r="L948" t="n">
        <v>0</v>
      </c>
      <c r="M948" t="n">
        <v>0</v>
      </c>
      <c r="N948" t="n">
        <v>0</v>
      </c>
      <c r="O948" t="n">
        <v>0</v>
      </c>
      <c r="P948" t="n">
        <v>0</v>
      </c>
      <c r="Q948" t="n">
        <v>0</v>
      </c>
      <c r="R948" s="2" t="inlineStr"/>
    </row>
    <row r="949" ht="15" customHeight="1">
      <c r="A949" t="inlineStr">
        <is>
          <t>A 124-2019</t>
        </is>
      </c>
      <c r="B949" s="1" t="n">
        <v>43467</v>
      </c>
      <c r="C949" s="1" t="n">
        <v>45227</v>
      </c>
      <c r="D949" t="inlineStr">
        <is>
          <t>DALARNAS LÄN</t>
        </is>
      </c>
      <c r="E949" t="inlineStr">
        <is>
          <t>MORA</t>
        </is>
      </c>
      <c r="G949" t="n">
        <v>0.5</v>
      </c>
      <c r="H949" t="n">
        <v>0</v>
      </c>
      <c r="I949" t="n">
        <v>0</v>
      </c>
      <c r="J949" t="n">
        <v>0</v>
      </c>
      <c r="K949" t="n">
        <v>0</v>
      </c>
      <c r="L949" t="n">
        <v>0</v>
      </c>
      <c r="M949" t="n">
        <v>0</v>
      </c>
      <c r="N949" t="n">
        <v>0</v>
      </c>
      <c r="O949" t="n">
        <v>0</v>
      </c>
      <c r="P949" t="n">
        <v>0</v>
      </c>
      <c r="Q949" t="n">
        <v>0</v>
      </c>
      <c r="R949" s="2" t="inlineStr"/>
    </row>
    <row r="950" ht="15" customHeight="1">
      <c r="A950" t="inlineStr">
        <is>
          <t>A 128-2019</t>
        </is>
      </c>
      <c r="B950" s="1" t="n">
        <v>43467</v>
      </c>
      <c r="C950" s="1" t="n">
        <v>45227</v>
      </c>
      <c r="D950" t="inlineStr">
        <is>
          <t>DALARNAS LÄN</t>
        </is>
      </c>
      <c r="E950" t="inlineStr">
        <is>
          <t>FALUN</t>
        </is>
      </c>
      <c r="G950" t="n">
        <v>3.2</v>
      </c>
      <c r="H950" t="n">
        <v>0</v>
      </c>
      <c r="I950" t="n">
        <v>0</v>
      </c>
      <c r="J950" t="n">
        <v>0</v>
      </c>
      <c r="K950" t="n">
        <v>0</v>
      </c>
      <c r="L950" t="n">
        <v>0</v>
      </c>
      <c r="M950" t="n">
        <v>0</v>
      </c>
      <c r="N950" t="n">
        <v>0</v>
      </c>
      <c r="O950" t="n">
        <v>0</v>
      </c>
      <c r="P950" t="n">
        <v>0</v>
      </c>
      <c r="Q950" t="n">
        <v>0</v>
      </c>
      <c r="R950" s="2" t="inlineStr"/>
    </row>
    <row r="951" ht="15" customHeight="1">
      <c r="A951" t="inlineStr">
        <is>
          <t>A 111-2019</t>
        </is>
      </c>
      <c r="B951" s="1" t="n">
        <v>43467</v>
      </c>
      <c r="C951" s="1" t="n">
        <v>45227</v>
      </c>
      <c r="D951" t="inlineStr">
        <is>
          <t>DALARNAS LÄN</t>
        </is>
      </c>
      <c r="E951" t="inlineStr">
        <is>
          <t>MORA</t>
        </is>
      </c>
      <c r="G951" t="n">
        <v>1.2</v>
      </c>
      <c r="H951" t="n">
        <v>0</v>
      </c>
      <c r="I951" t="n">
        <v>0</v>
      </c>
      <c r="J951" t="n">
        <v>0</v>
      </c>
      <c r="K951" t="n">
        <v>0</v>
      </c>
      <c r="L951" t="n">
        <v>0</v>
      </c>
      <c r="M951" t="n">
        <v>0</v>
      </c>
      <c r="N951" t="n">
        <v>0</v>
      </c>
      <c r="O951" t="n">
        <v>0</v>
      </c>
      <c r="P951" t="n">
        <v>0</v>
      </c>
      <c r="Q951" t="n">
        <v>0</v>
      </c>
      <c r="R951" s="2" t="inlineStr"/>
    </row>
    <row r="952" ht="15" customHeight="1">
      <c r="A952" t="inlineStr">
        <is>
          <t>A 2121-2019</t>
        </is>
      </c>
      <c r="B952" s="1" t="n">
        <v>43467</v>
      </c>
      <c r="C952" s="1" t="n">
        <v>45227</v>
      </c>
      <c r="D952" t="inlineStr">
        <is>
          <t>DALARNAS LÄN</t>
        </is>
      </c>
      <c r="E952" t="inlineStr">
        <is>
          <t>FALUN</t>
        </is>
      </c>
      <c r="G952" t="n">
        <v>0.4</v>
      </c>
      <c r="H952" t="n">
        <v>0</v>
      </c>
      <c r="I952" t="n">
        <v>0</v>
      </c>
      <c r="J952" t="n">
        <v>0</v>
      </c>
      <c r="K952" t="n">
        <v>0</v>
      </c>
      <c r="L952" t="n">
        <v>0</v>
      </c>
      <c r="M952" t="n">
        <v>0</v>
      </c>
      <c r="N952" t="n">
        <v>0</v>
      </c>
      <c r="O952" t="n">
        <v>0</v>
      </c>
      <c r="P952" t="n">
        <v>0</v>
      </c>
      <c r="Q952" t="n">
        <v>0</v>
      </c>
      <c r="R952" s="2" t="inlineStr"/>
    </row>
    <row r="953" ht="15" customHeight="1">
      <c r="A953" t="inlineStr">
        <is>
          <t>A 56-2019</t>
        </is>
      </c>
      <c r="B953" s="1" t="n">
        <v>43467</v>
      </c>
      <c r="C953" s="1" t="n">
        <v>45227</v>
      </c>
      <c r="D953" t="inlineStr">
        <is>
          <t>DALARNAS LÄN</t>
        </is>
      </c>
      <c r="E953" t="inlineStr">
        <is>
          <t>SÄTER</t>
        </is>
      </c>
      <c r="G953" t="n">
        <v>1.5</v>
      </c>
      <c r="H953" t="n">
        <v>0</v>
      </c>
      <c r="I953" t="n">
        <v>0</v>
      </c>
      <c r="J953" t="n">
        <v>0</v>
      </c>
      <c r="K953" t="n">
        <v>0</v>
      </c>
      <c r="L953" t="n">
        <v>0</v>
      </c>
      <c r="M953" t="n">
        <v>0</v>
      </c>
      <c r="N953" t="n">
        <v>0</v>
      </c>
      <c r="O953" t="n">
        <v>0</v>
      </c>
      <c r="P953" t="n">
        <v>0</v>
      </c>
      <c r="Q953" t="n">
        <v>0</v>
      </c>
      <c r="R953" s="2" t="inlineStr"/>
    </row>
    <row r="954" ht="15" customHeight="1">
      <c r="A954" t="inlineStr">
        <is>
          <t>A 335-2019</t>
        </is>
      </c>
      <c r="B954" s="1" t="n">
        <v>43468</v>
      </c>
      <c r="C954" s="1" t="n">
        <v>45227</v>
      </c>
      <c r="D954" t="inlineStr">
        <is>
          <t>DALARNAS LÄN</t>
        </is>
      </c>
      <c r="E954" t="inlineStr">
        <is>
          <t>FALUN</t>
        </is>
      </c>
      <c r="G954" t="n">
        <v>1.2</v>
      </c>
      <c r="H954" t="n">
        <v>0</v>
      </c>
      <c r="I954" t="n">
        <v>0</v>
      </c>
      <c r="J954" t="n">
        <v>0</v>
      </c>
      <c r="K954" t="n">
        <v>0</v>
      </c>
      <c r="L954" t="n">
        <v>0</v>
      </c>
      <c r="M954" t="n">
        <v>0</v>
      </c>
      <c r="N954" t="n">
        <v>0</v>
      </c>
      <c r="O954" t="n">
        <v>0</v>
      </c>
      <c r="P954" t="n">
        <v>0</v>
      </c>
      <c r="Q954" t="n">
        <v>0</v>
      </c>
      <c r="R954" s="2" t="inlineStr"/>
    </row>
    <row r="955" ht="15" customHeight="1">
      <c r="A955" t="inlineStr">
        <is>
          <t>A 2182-2019</t>
        </is>
      </c>
      <c r="B955" s="1" t="n">
        <v>43468</v>
      </c>
      <c r="C955" s="1" t="n">
        <v>45227</v>
      </c>
      <c r="D955" t="inlineStr">
        <is>
          <t>DALARNAS LÄN</t>
        </is>
      </c>
      <c r="E955" t="inlineStr">
        <is>
          <t>FALUN</t>
        </is>
      </c>
      <c r="G955" t="n">
        <v>1.4</v>
      </c>
      <c r="H955" t="n">
        <v>0</v>
      </c>
      <c r="I955" t="n">
        <v>0</v>
      </c>
      <c r="J955" t="n">
        <v>0</v>
      </c>
      <c r="K955" t="n">
        <v>0</v>
      </c>
      <c r="L955" t="n">
        <v>0</v>
      </c>
      <c r="M955" t="n">
        <v>0</v>
      </c>
      <c r="N955" t="n">
        <v>0</v>
      </c>
      <c r="O955" t="n">
        <v>0</v>
      </c>
      <c r="P955" t="n">
        <v>0</v>
      </c>
      <c r="Q955" t="n">
        <v>0</v>
      </c>
      <c r="R955" s="2" t="inlineStr"/>
    </row>
    <row r="956" ht="15" customHeight="1">
      <c r="A956" t="inlineStr">
        <is>
          <t>A 2370-2019</t>
        </is>
      </c>
      <c r="B956" s="1" t="n">
        <v>43468</v>
      </c>
      <c r="C956" s="1" t="n">
        <v>45227</v>
      </c>
      <c r="D956" t="inlineStr">
        <is>
          <t>DALARNAS LÄN</t>
        </is>
      </c>
      <c r="E956" t="inlineStr">
        <is>
          <t>AVESTA</t>
        </is>
      </c>
      <c r="G956" t="n">
        <v>1.3</v>
      </c>
      <c r="H956" t="n">
        <v>0</v>
      </c>
      <c r="I956" t="n">
        <v>0</v>
      </c>
      <c r="J956" t="n">
        <v>0</v>
      </c>
      <c r="K956" t="n">
        <v>0</v>
      </c>
      <c r="L956" t="n">
        <v>0</v>
      </c>
      <c r="M956" t="n">
        <v>0</v>
      </c>
      <c r="N956" t="n">
        <v>0</v>
      </c>
      <c r="O956" t="n">
        <v>0</v>
      </c>
      <c r="P956" t="n">
        <v>0</v>
      </c>
      <c r="Q956" t="n">
        <v>0</v>
      </c>
      <c r="R956" s="2" t="inlineStr"/>
    </row>
    <row r="957" ht="15" customHeight="1">
      <c r="A957" t="inlineStr">
        <is>
          <t>A 343-2019</t>
        </is>
      </c>
      <c r="B957" s="1" t="n">
        <v>43468</v>
      </c>
      <c r="C957" s="1" t="n">
        <v>45227</v>
      </c>
      <c r="D957" t="inlineStr">
        <is>
          <t>DALARNAS LÄN</t>
        </is>
      </c>
      <c r="E957" t="inlineStr">
        <is>
          <t>FALUN</t>
        </is>
      </c>
      <c r="G957" t="n">
        <v>1.2</v>
      </c>
      <c r="H957" t="n">
        <v>0</v>
      </c>
      <c r="I957" t="n">
        <v>0</v>
      </c>
      <c r="J957" t="n">
        <v>0</v>
      </c>
      <c r="K957" t="n">
        <v>0</v>
      </c>
      <c r="L957" t="n">
        <v>0</v>
      </c>
      <c r="M957" t="n">
        <v>0</v>
      </c>
      <c r="N957" t="n">
        <v>0</v>
      </c>
      <c r="O957" t="n">
        <v>0</v>
      </c>
      <c r="P957" t="n">
        <v>0</v>
      </c>
      <c r="Q957" t="n">
        <v>0</v>
      </c>
      <c r="R957" s="2" t="inlineStr"/>
    </row>
    <row r="958" ht="15" customHeight="1">
      <c r="A958" t="inlineStr">
        <is>
          <t>A 571-2019</t>
        </is>
      </c>
      <c r="B958" s="1" t="n">
        <v>43469</v>
      </c>
      <c r="C958" s="1" t="n">
        <v>45227</v>
      </c>
      <c r="D958" t="inlineStr">
        <is>
          <t>DALARNAS LÄN</t>
        </is>
      </c>
      <c r="E958" t="inlineStr">
        <is>
          <t>MORA</t>
        </is>
      </c>
      <c r="G958" t="n">
        <v>2.2</v>
      </c>
      <c r="H958" t="n">
        <v>0</v>
      </c>
      <c r="I958" t="n">
        <v>0</v>
      </c>
      <c r="J958" t="n">
        <v>0</v>
      </c>
      <c r="K958" t="n">
        <v>0</v>
      </c>
      <c r="L958" t="n">
        <v>0</v>
      </c>
      <c r="M958" t="n">
        <v>0</v>
      </c>
      <c r="N958" t="n">
        <v>0</v>
      </c>
      <c r="O958" t="n">
        <v>0</v>
      </c>
      <c r="P958" t="n">
        <v>0</v>
      </c>
      <c r="Q958" t="n">
        <v>0</v>
      </c>
      <c r="R958" s="2" t="inlineStr"/>
    </row>
    <row r="959" ht="15" customHeight="1">
      <c r="A959" t="inlineStr">
        <is>
          <t>A 760-2019</t>
        </is>
      </c>
      <c r="B959" s="1" t="n">
        <v>43471</v>
      </c>
      <c r="C959" s="1" t="n">
        <v>45227</v>
      </c>
      <c r="D959" t="inlineStr">
        <is>
          <t>DALARNAS LÄN</t>
        </is>
      </c>
      <c r="E959" t="inlineStr">
        <is>
          <t>LEKSAND</t>
        </is>
      </c>
      <c r="G959" t="n">
        <v>1.8</v>
      </c>
      <c r="H959" t="n">
        <v>0</v>
      </c>
      <c r="I959" t="n">
        <v>0</v>
      </c>
      <c r="J959" t="n">
        <v>0</v>
      </c>
      <c r="K959" t="n">
        <v>0</v>
      </c>
      <c r="L959" t="n">
        <v>0</v>
      </c>
      <c r="M959" t="n">
        <v>0</v>
      </c>
      <c r="N959" t="n">
        <v>0</v>
      </c>
      <c r="O959" t="n">
        <v>0</v>
      </c>
      <c r="P959" t="n">
        <v>0</v>
      </c>
      <c r="Q959" t="n">
        <v>0</v>
      </c>
      <c r="R959" s="2" t="inlineStr"/>
    </row>
    <row r="960" ht="15" customHeight="1">
      <c r="A960" t="inlineStr">
        <is>
          <t>A 763-2019</t>
        </is>
      </c>
      <c r="B960" s="1" t="n">
        <v>43471</v>
      </c>
      <c r="C960" s="1" t="n">
        <v>45227</v>
      </c>
      <c r="D960" t="inlineStr">
        <is>
          <t>DALARNAS LÄN</t>
        </is>
      </c>
      <c r="E960" t="inlineStr">
        <is>
          <t>RÄTTVIK</t>
        </is>
      </c>
      <c r="G960" t="n">
        <v>1.2</v>
      </c>
      <c r="H960" t="n">
        <v>0</v>
      </c>
      <c r="I960" t="n">
        <v>0</v>
      </c>
      <c r="J960" t="n">
        <v>0</v>
      </c>
      <c r="K960" t="n">
        <v>0</v>
      </c>
      <c r="L960" t="n">
        <v>0</v>
      </c>
      <c r="M960" t="n">
        <v>0</v>
      </c>
      <c r="N960" t="n">
        <v>0</v>
      </c>
      <c r="O960" t="n">
        <v>0</v>
      </c>
      <c r="P960" t="n">
        <v>0</v>
      </c>
      <c r="Q960" t="n">
        <v>0</v>
      </c>
      <c r="R960" s="2" t="inlineStr"/>
    </row>
    <row r="961" ht="15" customHeight="1">
      <c r="A961" t="inlineStr">
        <is>
          <t>A 950-2019</t>
        </is>
      </c>
      <c r="B961" s="1" t="n">
        <v>43472</v>
      </c>
      <c r="C961" s="1" t="n">
        <v>45227</v>
      </c>
      <c r="D961" t="inlineStr">
        <is>
          <t>DALARNAS LÄN</t>
        </is>
      </c>
      <c r="E961" t="inlineStr">
        <is>
          <t>LUDVIKA</t>
        </is>
      </c>
      <c r="G961" t="n">
        <v>1</v>
      </c>
      <c r="H961" t="n">
        <v>0</v>
      </c>
      <c r="I961" t="n">
        <v>0</v>
      </c>
      <c r="J961" t="n">
        <v>0</v>
      </c>
      <c r="K961" t="n">
        <v>0</v>
      </c>
      <c r="L961" t="n">
        <v>0</v>
      </c>
      <c r="M961" t="n">
        <v>0</v>
      </c>
      <c r="N961" t="n">
        <v>0</v>
      </c>
      <c r="O961" t="n">
        <v>0</v>
      </c>
      <c r="P961" t="n">
        <v>0</v>
      </c>
      <c r="Q961" t="n">
        <v>0</v>
      </c>
      <c r="R961" s="2" t="inlineStr"/>
    </row>
    <row r="962" ht="15" customHeight="1">
      <c r="A962" t="inlineStr">
        <is>
          <t>A 964-2019</t>
        </is>
      </c>
      <c r="B962" s="1" t="n">
        <v>43472</v>
      </c>
      <c r="C962" s="1" t="n">
        <v>45227</v>
      </c>
      <c r="D962" t="inlineStr">
        <is>
          <t>DALARNAS LÄN</t>
        </is>
      </c>
      <c r="E962" t="inlineStr">
        <is>
          <t>SMEDJEBACKEN</t>
        </is>
      </c>
      <c r="G962" t="n">
        <v>17</v>
      </c>
      <c r="H962" t="n">
        <v>0</v>
      </c>
      <c r="I962" t="n">
        <v>0</v>
      </c>
      <c r="J962" t="n">
        <v>0</v>
      </c>
      <c r="K962" t="n">
        <v>0</v>
      </c>
      <c r="L962" t="n">
        <v>0</v>
      </c>
      <c r="M962" t="n">
        <v>0</v>
      </c>
      <c r="N962" t="n">
        <v>0</v>
      </c>
      <c r="O962" t="n">
        <v>0</v>
      </c>
      <c r="P962" t="n">
        <v>0</v>
      </c>
      <c r="Q962" t="n">
        <v>0</v>
      </c>
      <c r="R962" s="2" t="inlineStr"/>
    </row>
    <row r="963" ht="15" customHeight="1">
      <c r="A963" t="inlineStr">
        <is>
          <t>A 1019-2019</t>
        </is>
      </c>
      <c r="B963" s="1" t="n">
        <v>43472</v>
      </c>
      <c r="C963" s="1" t="n">
        <v>45227</v>
      </c>
      <c r="D963" t="inlineStr">
        <is>
          <t>DALARNAS LÄN</t>
        </is>
      </c>
      <c r="E963" t="inlineStr">
        <is>
          <t>HEDEMORA</t>
        </is>
      </c>
      <c r="G963" t="n">
        <v>2.2</v>
      </c>
      <c r="H963" t="n">
        <v>0</v>
      </c>
      <c r="I963" t="n">
        <v>0</v>
      </c>
      <c r="J963" t="n">
        <v>0</v>
      </c>
      <c r="K963" t="n">
        <v>0</v>
      </c>
      <c r="L963" t="n">
        <v>0</v>
      </c>
      <c r="M963" t="n">
        <v>0</v>
      </c>
      <c r="N963" t="n">
        <v>0</v>
      </c>
      <c r="O963" t="n">
        <v>0</v>
      </c>
      <c r="P963" t="n">
        <v>0</v>
      </c>
      <c r="Q963" t="n">
        <v>0</v>
      </c>
      <c r="R963" s="2" t="inlineStr"/>
    </row>
    <row r="964" ht="15" customHeight="1">
      <c r="A964" t="inlineStr">
        <is>
          <t>A 2694-2019</t>
        </is>
      </c>
      <c r="B964" s="1" t="n">
        <v>43472</v>
      </c>
      <c r="C964" s="1" t="n">
        <v>45227</v>
      </c>
      <c r="D964" t="inlineStr">
        <is>
          <t>DALARNAS LÄN</t>
        </is>
      </c>
      <c r="E964" t="inlineStr">
        <is>
          <t>RÄTTVIK</t>
        </is>
      </c>
      <c r="F964" t="inlineStr">
        <is>
          <t>Övriga statliga verk och myndigheter</t>
        </is>
      </c>
      <c r="G964" t="n">
        <v>2.4</v>
      </c>
      <c r="H964" t="n">
        <v>0</v>
      </c>
      <c r="I964" t="n">
        <v>0</v>
      </c>
      <c r="J964" t="n">
        <v>0</v>
      </c>
      <c r="K964" t="n">
        <v>0</v>
      </c>
      <c r="L964" t="n">
        <v>0</v>
      </c>
      <c r="M964" t="n">
        <v>0</v>
      </c>
      <c r="N964" t="n">
        <v>0</v>
      </c>
      <c r="O964" t="n">
        <v>0</v>
      </c>
      <c r="P964" t="n">
        <v>0</v>
      </c>
      <c r="Q964" t="n">
        <v>0</v>
      </c>
      <c r="R964" s="2" t="inlineStr"/>
    </row>
    <row r="965" ht="15" customHeight="1">
      <c r="A965" t="inlineStr">
        <is>
          <t>A 828-2019</t>
        </is>
      </c>
      <c r="B965" s="1" t="n">
        <v>43472</v>
      </c>
      <c r="C965" s="1" t="n">
        <v>45227</v>
      </c>
      <c r="D965" t="inlineStr">
        <is>
          <t>DALARNAS LÄN</t>
        </is>
      </c>
      <c r="E965" t="inlineStr">
        <is>
          <t>MORA</t>
        </is>
      </c>
      <c r="G965" t="n">
        <v>1.6</v>
      </c>
      <c r="H965" t="n">
        <v>0</v>
      </c>
      <c r="I965" t="n">
        <v>0</v>
      </c>
      <c r="J965" t="n">
        <v>0</v>
      </c>
      <c r="K965" t="n">
        <v>0</v>
      </c>
      <c r="L965" t="n">
        <v>0</v>
      </c>
      <c r="M965" t="n">
        <v>0</v>
      </c>
      <c r="N965" t="n">
        <v>0</v>
      </c>
      <c r="O965" t="n">
        <v>0</v>
      </c>
      <c r="P965" t="n">
        <v>0</v>
      </c>
      <c r="Q965" t="n">
        <v>0</v>
      </c>
      <c r="R965" s="2" t="inlineStr"/>
    </row>
    <row r="966" ht="15" customHeight="1">
      <c r="A966" t="inlineStr">
        <is>
          <t>A 1115-2019</t>
        </is>
      </c>
      <c r="B966" s="1" t="n">
        <v>43472</v>
      </c>
      <c r="C966" s="1" t="n">
        <v>45227</v>
      </c>
      <c r="D966" t="inlineStr">
        <is>
          <t>DALARNAS LÄN</t>
        </is>
      </c>
      <c r="E966" t="inlineStr">
        <is>
          <t>MALUNG-SÄLEN</t>
        </is>
      </c>
      <c r="G966" t="n">
        <v>3</v>
      </c>
      <c r="H966" t="n">
        <v>0</v>
      </c>
      <c r="I966" t="n">
        <v>0</v>
      </c>
      <c r="J966" t="n">
        <v>0</v>
      </c>
      <c r="K966" t="n">
        <v>0</v>
      </c>
      <c r="L966" t="n">
        <v>0</v>
      </c>
      <c r="M966" t="n">
        <v>0</v>
      </c>
      <c r="N966" t="n">
        <v>0</v>
      </c>
      <c r="O966" t="n">
        <v>0</v>
      </c>
      <c r="P966" t="n">
        <v>0</v>
      </c>
      <c r="Q966" t="n">
        <v>0</v>
      </c>
      <c r="R966" s="2" t="inlineStr"/>
    </row>
    <row r="967" ht="15" customHeight="1">
      <c r="A967" t="inlineStr">
        <is>
          <t>A 2769-2019</t>
        </is>
      </c>
      <c r="B967" s="1" t="n">
        <v>43472</v>
      </c>
      <c r="C967" s="1" t="n">
        <v>45227</v>
      </c>
      <c r="D967" t="inlineStr">
        <is>
          <t>DALARNAS LÄN</t>
        </is>
      </c>
      <c r="E967" t="inlineStr">
        <is>
          <t>RÄTTVIK</t>
        </is>
      </c>
      <c r="G967" t="n">
        <v>0.9</v>
      </c>
      <c r="H967" t="n">
        <v>0</v>
      </c>
      <c r="I967" t="n">
        <v>0</v>
      </c>
      <c r="J967" t="n">
        <v>0</v>
      </c>
      <c r="K967" t="n">
        <v>0</v>
      </c>
      <c r="L967" t="n">
        <v>0</v>
      </c>
      <c r="M967" t="n">
        <v>0</v>
      </c>
      <c r="N967" t="n">
        <v>0</v>
      </c>
      <c r="O967" t="n">
        <v>0</v>
      </c>
      <c r="P967" t="n">
        <v>0</v>
      </c>
      <c r="Q967" t="n">
        <v>0</v>
      </c>
      <c r="R967" s="2" t="inlineStr"/>
    </row>
    <row r="968" ht="15" customHeight="1">
      <c r="A968" t="inlineStr">
        <is>
          <t>A 947-2019</t>
        </is>
      </c>
      <c r="B968" s="1" t="n">
        <v>43472</v>
      </c>
      <c r="C968" s="1" t="n">
        <v>45227</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954-2019</t>
        </is>
      </c>
      <c r="B969" s="1" t="n">
        <v>43472</v>
      </c>
      <c r="C969" s="1" t="n">
        <v>45227</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777-2019</t>
        </is>
      </c>
      <c r="B970" s="1" t="n">
        <v>43472</v>
      </c>
      <c r="C970" s="1" t="n">
        <v>45227</v>
      </c>
      <c r="D970" t="inlineStr">
        <is>
          <t>DALARNAS LÄN</t>
        </is>
      </c>
      <c r="E970" t="inlineStr">
        <is>
          <t>GAGNEF</t>
        </is>
      </c>
      <c r="G970" t="n">
        <v>5.6</v>
      </c>
      <c r="H970" t="n">
        <v>0</v>
      </c>
      <c r="I970" t="n">
        <v>0</v>
      </c>
      <c r="J970" t="n">
        <v>0</v>
      </c>
      <c r="K970" t="n">
        <v>0</v>
      </c>
      <c r="L970" t="n">
        <v>0</v>
      </c>
      <c r="M970" t="n">
        <v>0</v>
      </c>
      <c r="N970" t="n">
        <v>0</v>
      </c>
      <c r="O970" t="n">
        <v>0</v>
      </c>
      <c r="P970" t="n">
        <v>0</v>
      </c>
      <c r="Q970" t="n">
        <v>0</v>
      </c>
      <c r="R970" s="2" t="inlineStr"/>
    </row>
    <row r="971" ht="15" customHeight="1">
      <c r="A971" t="inlineStr">
        <is>
          <t>A 932-2019</t>
        </is>
      </c>
      <c r="B971" s="1" t="n">
        <v>43472</v>
      </c>
      <c r="C971" s="1" t="n">
        <v>45227</v>
      </c>
      <c r="D971" t="inlineStr">
        <is>
          <t>DALARNAS LÄN</t>
        </is>
      </c>
      <c r="E971" t="inlineStr">
        <is>
          <t>ORSA</t>
        </is>
      </c>
      <c r="G971" t="n">
        <v>0.9</v>
      </c>
      <c r="H971" t="n">
        <v>0</v>
      </c>
      <c r="I971" t="n">
        <v>0</v>
      </c>
      <c r="J971" t="n">
        <v>0</v>
      </c>
      <c r="K971" t="n">
        <v>0</v>
      </c>
      <c r="L971" t="n">
        <v>0</v>
      </c>
      <c r="M971" t="n">
        <v>0</v>
      </c>
      <c r="N971" t="n">
        <v>0</v>
      </c>
      <c r="O971" t="n">
        <v>0</v>
      </c>
      <c r="P971" t="n">
        <v>0</v>
      </c>
      <c r="Q971" t="n">
        <v>0</v>
      </c>
      <c r="R971" s="2" t="inlineStr"/>
    </row>
    <row r="972" ht="15" customHeight="1">
      <c r="A972" t="inlineStr">
        <is>
          <t>A 1040-2019</t>
        </is>
      </c>
      <c r="B972" s="1" t="n">
        <v>43472</v>
      </c>
      <c r="C972" s="1" t="n">
        <v>45227</v>
      </c>
      <c r="D972" t="inlineStr">
        <is>
          <t>DALARNAS LÄN</t>
        </is>
      </c>
      <c r="E972" t="inlineStr">
        <is>
          <t>MALUNG-SÄLEN</t>
        </is>
      </c>
      <c r="G972" t="n">
        <v>0.9</v>
      </c>
      <c r="H972" t="n">
        <v>0</v>
      </c>
      <c r="I972" t="n">
        <v>0</v>
      </c>
      <c r="J972" t="n">
        <v>0</v>
      </c>
      <c r="K972" t="n">
        <v>0</v>
      </c>
      <c r="L972" t="n">
        <v>0</v>
      </c>
      <c r="M972" t="n">
        <v>0</v>
      </c>
      <c r="N972" t="n">
        <v>0</v>
      </c>
      <c r="O972" t="n">
        <v>0</v>
      </c>
      <c r="P972" t="n">
        <v>0</v>
      </c>
      <c r="Q972" t="n">
        <v>0</v>
      </c>
      <c r="R972" s="2" t="inlineStr"/>
    </row>
    <row r="973" ht="15" customHeight="1">
      <c r="A973" t="inlineStr">
        <is>
          <t>A 1270-2019</t>
        </is>
      </c>
      <c r="B973" s="1" t="n">
        <v>43473</v>
      </c>
      <c r="C973" s="1" t="n">
        <v>45227</v>
      </c>
      <c r="D973" t="inlineStr">
        <is>
          <t>DALARNAS LÄN</t>
        </is>
      </c>
      <c r="E973" t="inlineStr">
        <is>
          <t>AVESTA</t>
        </is>
      </c>
      <c r="G973" t="n">
        <v>2.5</v>
      </c>
      <c r="H973" t="n">
        <v>0</v>
      </c>
      <c r="I973" t="n">
        <v>0</v>
      </c>
      <c r="J973" t="n">
        <v>0</v>
      </c>
      <c r="K973" t="n">
        <v>0</v>
      </c>
      <c r="L973" t="n">
        <v>0</v>
      </c>
      <c r="M973" t="n">
        <v>0</v>
      </c>
      <c r="N973" t="n">
        <v>0</v>
      </c>
      <c r="O973" t="n">
        <v>0</v>
      </c>
      <c r="P973" t="n">
        <v>0</v>
      </c>
      <c r="Q973" t="n">
        <v>0</v>
      </c>
      <c r="R973" s="2" t="inlineStr"/>
    </row>
    <row r="974" ht="15" customHeight="1">
      <c r="A974" t="inlineStr">
        <is>
          <t>A 1331-2019</t>
        </is>
      </c>
      <c r="B974" s="1" t="n">
        <v>43473</v>
      </c>
      <c r="C974" s="1" t="n">
        <v>45227</v>
      </c>
      <c r="D974" t="inlineStr">
        <is>
          <t>DALARNAS LÄN</t>
        </is>
      </c>
      <c r="E974" t="inlineStr">
        <is>
          <t>RÄTTVIK</t>
        </is>
      </c>
      <c r="G974" t="n">
        <v>2.5</v>
      </c>
      <c r="H974" t="n">
        <v>0</v>
      </c>
      <c r="I974" t="n">
        <v>0</v>
      </c>
      <c r="J974" t="n">
        <v>0</v>
      </c>
      <c r="K974" t="n">
        <v>0</v>
      </c>
      <c r="L974" t="n">
        <v>0</v>
      </c>
      <c r="M974" t="n">
        <v>0</v>
      </c>
      <c r="N974" t="n">
        <v>0</v>
      </c>
      <c r="O974" t="n">
        <v>0</v>
      </c>
      <c r="P974" t="n">
        <v>0</v>
      </c>
      <c r="Q974" t="n">
        <v>0</v>
      </c>
      <c r="R974" s="2" t="inlineStr"/>
    </row>
    <row r="975" ht="15" customHeight="1">
      <c r="A975" t="inlineStr">
        <is>
          <t>A 1374-2019</t>
        </is>
      </c>
      <c r="B975" s="1" t="n">
        <v>43473</v>
      </c>
      <c r="C975" s="1" t="n">
        <v>45227</v>
      </c>
      <c r="D975" t="inlineStr">
        <is>
          <t>DALARNAS LÄN</t>
        </is>
      </c>
      <c r="E975" t="inlineStr">
        <is>
          <t>BORLÄNGE</t>
        </is>
      </c>
      <c r="G975" t="n">
        <v>4</v>
      </c>
      <c r="H975" t="n">
        <v>0</v>
      </c>
      <c r="I975" t="n">
        <v>0</v>
      </c>
      <c r="J975" t="n">
        <v>0</v>
      </c>
      <c r="K975" t="n">
        <v>0</v>
      </c>
      <c r="L975" t="n">
        <v>0</v>
      </c>
      <c r="M975" t="n">
        <v>0</v>
      </c>
      <c r="N975" t="n">
        <v>0</v>
      </c>
      <c r="O975" t="n">
        <v>0</v>
      </c>
      <c r="P975" t="n">
        <v>0</v>
      </c>
      <c r="Q975" t="n">
        <v>0</v>
      </c>
      <c r="R975" s="2" t="inlineStr"/>
    </row>
    <row r="976" ht="15" customHeight="1">
      <c r="A976" t="inlineStr">
        <is>
          <t>A 1243-2019</t>
        </is>
      </c>
      <c r="B976" s="1" t="n">
        <v>43473</v>
      </c>
      <c r="C976" s="1" t="n">
        <v>45227</v>
      </c>
      <c r="D976" t="inlineStr">
        <is>
          <t>DALARNAS LÄN</t>
        </is>
      </c>
      <c r="E976" t="inlineStr">
        <is>
          <t>ORSA</t>
        </is>
      </c>
      <c r="G976" t="n">
        <v>1.5</v>
      </c>
      <c r="H976" t="n">
        <v>0</v>
      </c>
      <c r="I976" t="n">
        <v>0</v>
      </c>
      <c r="J976" t="n">
        <v>0</v>
      </c>
      <c r="K976" t="n">
        <v>0</v>
      </c>
      <c r="L976" t="n">
        <v>0</v>
      </c>
      <c r="M976" t="n">
        <v>0</v>
      </c>
      <c r="N976" t="n">
        <v>0</v>
      </c>
      <c r="O976" t="n">
        <v>0</v>
      </c>
      <c r="P976" t="n">
        <v>0</v>
      </c>
      <c r="Q976" t="n">
        <v>0</v>
      </c>
      <c r="R976" s="2" t="inlineStr"/>
    </row>
    <row r="977" ht="15" customHeight="1">
      <c r="A977" t="inlineStr">
        <is>
          <t>A 1342-2019</t>
        </is>
      </c>
      <c r="B977" s="1" t="n">
        <v>43473</v>
      </c>
      <c r="C977" s="1" t="n">
        <v>45227</v>
      </c>
      <c r="D977" t="inlineStr">
        <is>
          <t>DALARNAS LÄN</t>
        </is>
      </c>
      <c r="E977" t="inlineStr">
        <is>
          <t>MALUNG-SÄLEN</t>
        </is>
      </c>
      <c r="G977" t="n">
        <v>7.7</v>
      </c>
      <c r="H977" t="n">
        <v>0</v>
      </c>
      <c r="I977" t="n">
        <v>0</v>
      </c>
      <c r="J977" t="n">
        <v>0</v>
      </c>
      <c r="K977" t="n">
        <v>0</v>
      </c>
      <c r="L977" t="n">
        <v>0</v>
      </c>
      <c r="M977" t="n">
        <v>0</v>
      </c>
      <c r="N977" t="n">
        <v>0</v>
      </c>
      <c r="O977" t="n">
        <v>0</v>
      </c>
      <c r="P977" t="n">
        <v>0</v>
      </c>
      <c r="Q977" t="n">
        <v>0</v>
      </c>
      <c r="R977" s="2" t="inlineStr"/>
    </row>
    <row r="978" ht="15" customHeight="1">
      <c r="A978" t="inlineStr">
        <is>
          <t>A 1382-2019</t>
        </is>
      </c>
      <c r="B978" s="1" t="n">
        <v>43473</v>
      </c>
      <c r="C978" s="1" t="n">
        <v>45227</v>
      </c>
      <c r="D978" t="inlineStr">
        <is>
          <t>DALARNAS LÄN</t>
        </is>
      </c>
      <c r="E978" t="inlineStr">
        <is>
          <t>BORLÄNGE</t>
        </is>
      </c>
      <c r="G978" t="n">
        <v>2.1</v>
      </c>
      <c r="H978" t="n">
        <v>0</v>
      </c>
      <c r="I978" t="n">
        <v>0</v>
      </c>
      <c r="J978" t="n">
        <v>0</v>
      </c>
      <c r="K978" t="n">
        <v>0</v>
      </c>
      <c r="L978" t="n">
        <v>0</v>
      </c>
      <c r="M978" t="n">
        <v>0</v>
      </c>
      <c r="N978" t="n">
        <v>0</v>
      </c>
      <c r="O978" t="n">
        <v>0</v>
      </c>
      <c r="P978" t="n">
        <v>0</v>
      </c>
      <c r="Q978" t="n">
        <v>0</v>
      </c>
      <c r="R978" s="2" t="inlineStr"/>
    </row>
    <row r="979" ht="15" customHeight="1">
      <c r="A979" t="inlineStr">
        <is>
          <t>A 1474-2019</t>
        </is>
      </c>
      <c r="B979" s="1" t="n">
        <v>43473</v>
      </c>
      <c r="C979" s="1" t="n">
        <v>45227</v>
      </c>
      <c r="D979" t="inlineStr">
        <is>
          <t>DALARNAS LÄN</t>
        </is>
      </c>
      <c r="E979" t="inlineStr">
        <is>
          <t>LUDVIKA</t>
        </is>
      </c>
      <c r="G979" t="n">
        <v>1</v>
      </c>
      <c r="H979" t="n">
        <v>0</v>
      </c>
      <c r="I979" t="n">
        <v>0</v>
      </c>
      <c r="J979" t="n">
        <v>0</v>
      </c>
      <c r="K979" t="n">
        <v>0</v>
      </c>
      <c r="L979" t="n">
        <v>0</v>
      </c>
      <c r="M979" t="n">
        <v>0</v>
      </c>
      <c r="N979" t="n">
        <v>0</v>
      </c>
      <c r="O979" t="n">
        <v>0</v>
      </c>
      <c r="P979" t="n">
        <v>0</v>
      </c>
      <c r="Q979" t="n">
        <v>0</v>
      </c>
      <c r="R979" s="2" t="inlineStr"/>
    </row>
    <row r="980" ht="15" customHeight="1">
      <c r="A980" t="inlineStr">
        <is>
          <t>A 3336-2019</t>
        </is>
      </c>
      <c r="B980" s="1" t="n">
        <v>43474</v>
      </c>
      <c r="C980" s="1" t="n">
        <v>45227</v>
      </c>
      <c r="D980" t="inlineStr">
        <is>
          <t>DALARNAS LÄN</t>
        </is>
      </c>
      <c r="E980" t="inlineStr">
        <is>
          <t>LUDVIKA</t>
        </is>
      </c>
      <c r="G980" t="n">
        <v>1.9</v>
      </c>
      <c r="H980" t="n">
        <v>0</v>
      </c>
      <c r="I980" t="n">
        <v>0</v>
      </c>
      <c r="J980" t="n">
        <v>0</v>
      </c>
      <c r="K980" t="n">
        <v>0</v>
      </c>
      <c r="L980" t="n">
        <v>0</v>
      </c>
      <c r="M980" t="n">
        <v>0</v>
      </c>
      <c r="N980" t="n">
        <v>0</v>
      </c>
      <c r="O980" t="n">
        <v>0</v>
      </c>
      <c r="P980" t="n">
        <v>0</v>
      </c>
      <c r="Q980" t="n">
        <v>0</v>
      </c>
      <c r="R980" s="2" t="inlineStr"/>
    </row>
    <row r="981" ht="15" customHeight="1">
      <c r="A981" t="inlineStr">
        <is>
          <t>A 1777-2019</t>
        </is>
      </c>
      <c r="B981" s="1" t="n">
        <v>43474</v>
      </c>
      <c r="C981" s="1" t="n">
        <v>45227</v>
      </c>
      <c r="D981" t="inlineStr">
        <is>
          <t>DALARNAS LÄN</t>
        </is>
      </c>
      <c r="E981" t="inlineStr">
        <is>
          <t>MORA</t>
        </is>
      </c>
      <c r="G981" t="n">
        <v>36.1</v>
      </c>
      <c r="H981" t="n">
        <v>0</v>
      </c>
      <c r="I981" t="n">
        <v>0</v>
      </c>
      <c r="J981" t="n">
        <v>0</v>
      </c>
      <c r="K981" t="n">
        <v>0</v>
      </c>
      <c r="L981" t="n">
        <v>0</v>
      </c>
      <c r="M981" t="n">
        <v>0</v>
      </c>
      <c r="N981" t="n">
        <v>0</v>
      </c>
      <c r="O981" t="n">
        <v>0</v>
      </c>
      <c r="P981" t="n">
        <v>0</v>
      </c>
      <c r="Q981" t="n">
        <v>0</v>
      </c>
      <c r="R981" s="2" t="inlineStr"/>
    </row>
    <row r="982" ht="15" customHeight="1">
      <c r="A982" t="inlineStr">
        <is>
          <t>A 1801-2019</t>
        </is>
      </c>
      <c r="B982" s="1" t="n">
        <v>43474</v>
      </c>
      <c r="C982" s="1" t="n">
        <v>45227</v>
      </c>
      <c r="D982" t="inlineStr">
        <is>
          <t>DALARNAS LÄN</t>
        </is>
      </c>
      <c r="E982" t="inlineStr">
        <is>
          <t>MORA</t>
        </is>
      </c>
      <c r="G982" t="n">
        <v>2.8</v>
      </c>
      <c r="H982" t="n">
        <v>0</v>
      </c>
      <c r="I982" t="n">
        <v>0</v>
      </c>
      <c r="J982" t="n">
        <v>0</v>
      </c>
      <c r="K982" t="n">
        <v>0</v>
      </c>
      <c r="L982" t="n">
        <v>0</v>
      </c>
      <c r="M982" t="n">
        <v>0</v>
      </c>
      <c r="N982" t="n">
        <v>0</v>
      </c>
      <c r="O982" t="n">
        <v>0</v>
      </c>
      <c r="P982" t="n">
        <v>0</v>
      </c>
      <c r="Q982" t="n">
        <v>0</v>
      </c>
      <c r="R982" s="2" t="inlineStr"/>
    </row>
    <row r="983" ht="15" customHeight="1">
      <c r="A983" t="inlineStr">
        <is>
          <t>A 3319-2019</t>
        </is>
      </c>
      <c r="B983" s="1" t="n">
        <v>43474</v>
      </c>
      <c r="C983" s="1" t="n">
        <v>45227</v>
      </c>
      <c r="D983" t="inlineStr">
        <is>
          <t>DALARNAS LÄN</t>
        </is>
      </c>
      <c r="E983" t="inlineStr">
        <is>
          <t>LUDVIKA</t>
        </is>
      </c>
      <c r="G983" t="n">
        <v>1.5</v>
      </c>
      <c r="H983" t="n">
        <v>0</v>
      </c>
      <c r="I983" t="n">
        <v>0</v>
      </c>
      <c r="J983" t="n">
        <v>0</v>
      </c>
      <c r="K983" t="n">
        <v>0</v>
      </c>
      <c r="L983" t="n">
        <v>0</v>
      </c>
      <c r="M983" t="n">
        <v>0</v>
      </c>
      <c r="N983" t="n">
        <v>0</v>
      </c>
      <c r="O983" t="n">
        <v>0</v>
      </c>
      <c r="P983" t="n">
        <v>0</v>
      </c>
      <c r="Q983" t="n">
        <v>0</v>
      </c>
      <c r="R983" s="2" t="inlineStr"/>
    </row>
    <row r="984" ht="15" customHeight="1">
      <c r="A984" t="inlineStr">
        <is>
          <t>A 3349-2019</t>
        </is>
      </c>
      <c r="B984" s="1" t="n">
        <v>43474</v>
      </c>
      <c r="C984" s="1" t="n">
        <v>45227</v>
      </c>
      <c r="D984" t="inlineStr">
        <is>
          <t>DALARNAS LÄN</t>
        </is>
      </c>
      <c r="E984" t="inlineStr">
        <is>
          <t>HEDEMORA</t>
        </is>
      </c>
      <c r="F984" t="inlineStr">
        <is>
          <t>Sveaskog</t>
        </is>
      </c>
      <c r="G984" t="n">
        <v>1.8</v>
      </c>
      <c r="H984" t="n">
        <v>0</v>
      </c>
      <c r="I984" t="n">
        <v>0</v>
      </c>
      <c r="J984" t="n">
        <v>0</v>
      </c>
      <c r="K984" t="n">
        <v>0</v>
      </c>
      <c r="L984" t="n">
        <v>0</v>
      </c>
      <c r="M984" t="n">
        <v>0</v>
      </c>
      <c r="N984" t="n">
        <v>0</v>
      </c>
      <c r="O984" t="n">
        <v>0</v>
      </c>
      <c r="P984" t="n">
        <v>0</v>
      </c>
      <c r="Q984" t="n">
        <v>0</v>
      </c>
      <c r="R984" s="2" t="inlineStr"/>
    </row>
    <row r="985" ht="15" customHeight="1">
      <c r="A985" t="inlineStr">
        <is>
          <t>A 1652-2019</t>
        </is>
      </c>
      <c r="B985" s="1" t="n">
        <v>43474</v>
      </c>
      <c r="C985" s="1" t="n">
        <v>45227</v>
      </c>
      <c r="D985" t="inlineStr">
        <is>
          <t>DALARNAS LÄN</t>
        </is>
      </c>
      <c r="E985" t="inlineStr">
        <is>
          <t>GAGNEF</t>
        </is>
      </c>
      <c r="G985" t="n">
        <v>5</v>
      </c>
      <c r="H985" t="n">
        <v>0</v>
      </c>
      <c r="I985" t="n">
        <v>0</v>
      </c>
      <c r="J985" t="n">
        <v>0</v>
      </c>
      <c r="K985" t="n">
        <v>0</v>
      </c>
      <c r="L985" t="n">
        <v>0</v>
      </c>
      <c r="M985" t="n">
        <v>0</v>
      </c>
      <c r="N985" t="n">
        <v>0</v>
      </c>
      <c r="O985" t="n">
        <v>0</v>
      </c>
      <c r="P985" t="n">
        <v>0</v>
      </c>
      <c r="Q985" t="n">
        <v>0</v>
      </c>
      <c r="R985" s="2" t="inlineStr"/>
    </row>
    <row r="986" ht="15" customHeight="1">
      <c r="A986" t="inlineStr">
        <is>
          <t>A 1745-2019</t>
        </is>
      </c>
      <c r="B986" s="1" t="n">
        <v>43474</v>
      </c>
      <c r="C986" s="1" t="n">
        <v>45227</v>
      </c>
      <c r="D986" t="inlineStr">
        <is>
          <t>DALARNAS LÄN</t>
        </is>
      </c>
      <c r="E986" t="inlineStr">
        <is>
          <t>LUDVIKA</t>
        </is>
      </c>
      <c r="F986" t="inlineStr">
        <is>
          <t>Naturvårdsverket</t>
        </is>
      </c>
      <c r="G986" t="n">
        <v>8.199999999999999</v>
      </c>
      <c r="H986" t="n">
        <v>0</v>
      </c>
      <c r="I986" t="n">
        <v>0</v>
      </c>
      <c r="J986" t="n">
        <v>0</v>
      </c>
      <c r="K986" t="n">
        <v>0</v>
      </c>
      <c r="L986" t="n">
        <v>0</v>
      </c>
      <c r="M986" t="n">
        <v>0</v>
      </c>
      <c r="N986" t="n">
        <v>0</v>
      </c>
      <c r="O986" t="n">
        <v>0</v>
      </c>
      <c r="P986" t="n">
        <v>0</v>
      </c>
      <c r="Q986" t="n">
        <v>0</v>
      </c>
      <c r="R986" s="2" t="inlineStr"/>
    </row>
    <row r="987" ht="15" customHeight="1">
      <c r="A987" t="inlineStr">
        <is>
          <t>A 2032-2019</t>
        </is>
      </c>
      <c r="B987" s="1" t="n">
        <v>43475</v>
      </c>
      <c r="C987" s="1" t="n">
        <v>45227</v>
      </c>
      <c r="D987" t="inlineStr">
        <is>
          <t>DALARNAS LÄN</t>
        </is>
      </c>
      <c r="E987" t="inlineStr">
        <is>
          <t>ÄLVDALEN</t>
        </is>
      </c>
      <c r="G987" t="n">
        <v>3</v>
      </c>
      <c r="H987" t="n">
        <v>0</v>
      </c>
      <c r="I987" t="n">
        <v>0</v>
      </c>
      <c r="J987" t="n">
        <v>0</v>
      </c>
      <c r="K987" t="n">
        <v>0</v>
      </c>
      <c r="L987" t="n">
        <v>0</v>
      </c>
      <c r="M987" t="n">
        <v>0</v>
      </c>
      <c r="N987" t="n">
        <v>0</v>
      </c>
      <c r="O987" t="n">
        <v>0</v>
      </c>
      <c r="P987" t="n">
        <v>0</v>
      </c>
      <c r="Q987" t="n">
        <v>0</v>
      </c>
      <c r="R987" s="2" t="inlineStr"/>
    </row>
    <row r="988" ht="15" customHeight="1">
      <c r="A988" t="inlineStr">
        <is>
          <t>A 2051-2019</t>
        </is>
      </c>
      <c r="B988" s="1" t="n">
        <v>43475</v>
      </c>
      <c r="C988" s="1" t="n">
        <v>45227</v>
      </c>
      <c r="D988" t="inlineStr">
        <is>
          <t>DALARNAS LÄN</t>
        </is>
      </c>
      <c r="E988" t="inlineStr">
        <is>
          <t>ÄLVDALEN</t>
        </is>
      </c>
      <c r="G988" t="n">
        <v>1.7</v>
      </c>
      <c r="H988" t="n">
        <v>0</v>
      </c>
      <c r="I988" t="n">
        <v>0</v>
      </c>
      <c r="J988" t="n">
        <v>0</v>
      </c>
      <c r="K988" t="n">
        <v>0</v>
      </c>
      <c r="L988" t="n">
        <v>0</v>
      </c>
      <c r="M988" t="n">
        <v>0</v>
      </c>
      <c r="N988" t="n">
        <v>0</v>
      </c>
      <c r="O988" t="n">
        <v>0</v>
      </c>
      <c r="P988" t="n">
        <v>0</v>
      </c>
      <c r="Q988" t="n">
        <v>0</v>
      </c>
      <c r="R988" s="2" t="inlineStr"/>
    </row>
    <row r="989" ht="15" customHeight="1">
      <c r="A989" t="inlineStr">
        <is>
          <t>A 2193-2019</t>
        </is>
      </c>
      <c r="B989" s="1" t="n">
        <v>43475</v>
      </c>
      <c r="C989" s="1" t="n">
        <v>45227</v>
      </c>
      <c r="D989" t="inlineStr">
        <is>
          <t>DALARNAS LÄN</t>
        </is>
      </c>
      <c r="E989" t="inlineStr">
        <is>
          <t>FALUN</t>
        </is>
      </c>
      <c r="G989" t="n">
        <v>2.2</v>
      </c>
      <c r="H989" t="n">
        <v>0</v>
      </c>
      <c r="I989" t="n">
        <v>0</v>
      </c>
      <c r="J989" t="n">
        <v>0</v>
      </c>
      <c r="K989" t="n">
        <v>0</v>
      </c>
      <c r="L989" t="n">
        <v>0</v>
      </c>
      <c r="M989" t="n">
        <v>0</v>
      </c>
      <c r="N989" t="n">
        <v>0</v>
      </c>
      <c r="O989" t="n">
        <v>0</v>
      </c>
      <c r="P989" t="n">
        <v>0</v>
      </c>
      <c r="Q989" t="n">
        <v>0</v>
      </c>
      <c r="R989" s="2" t="inlineStr"/>
    </row>
    <row r="990" ht="15" customHeight="1">
      <c r="A990" t="inlineStr">
        <is>
          <t>A 3892-2019</t>
        </is>
      </c>
      <c r="B990" s="1" t="n">
        <v>43475</v>
      </c>
      <c r="C990" s="1" t="n">
        <v>45227</v>
      </c>
      <c r="D990" t="inlineStr">
        <is>
          <t>DALARNAS LÄN</t>
        </is>
      </c>
      <c r="E990" t="inlineStr">
        <is>
          <t>RÄTTVIK</t>
        </is>
      </c>
      <c r="G990" t="n">
        <v>5.7</v>
      </c>
      <c r="H990" t="n">
        <v>0</v>
      </c>
      <c r="I990" t="n">
        <v>0</v>
      </c>
      <c r="J990" t="n">
        <v>0</v>
      </c>
      <c r="K990" t="n">
        <v>0</v>
      </c>
      <c r="L990" t="n">
        <v>0</v>
      </c>
      <c r="M990" t="n">
        <v>0</v>
      </c>
      <c r="N990" t="n">
        <v>0</v>
      </c>
      <c r="O990" t="n">
        <v>0</v>
      </c>
      <c r="P990" t="n">
        <v>0</v>
      </c>
      <c r="Q990" t="n">
        <v>0</v>
      </c>
      <c r="R990" s="2" t="inlineStr"/>
    </row>
    <row r="991" ht="15" customHeight="1">
      <c r="A991" t="inlineStr">
        <is>
          <t>A 2338-2019</t>
        </is>
      </c>
      <c r="B991" s="1" t="n">
        <v>43476</v>
      </c>
      <c r="C991" s="1" t="n">
        <v>45227</v>
      </c>
      <c r="D991" t="inlineStr">
        <is>
          <t>DALARNAS LÄN</t>
        </is>
      </c>
      <c r="E991" t="inlineStr">
        <is>
          <t>SÄTER</t>
        </is>
      </c>
      <c r="G991" t="n">
        <v>4.6</v>
      </c>
      <c r="H991" t="n">
        <v>0</v>
      </c>
      <c r="I991" t="n">
        <v>0</v>
      </c>
      <c r="J991" t="n">
        <v>0</v>
      </c>
      <c r="K991" t="n">
        <v>0</v>
      </c>
      <c r="L991" t="n">
        <v>0</v>
      </c>
      <c r="M991" t="n">
        <v>0</v>
      </c>
      <c r="N991" t="n">
        <v>0</v>
      </c>
      <c r="O991" t="n">
        <v>0</v>
      </c>
      <c r="P991" t="n">
        <v>0</v>
      </c>
      <c r="Q991" t="n">
        <v>0</v>
      </c>
      <c r="R991" s="2" t="inlineStr"/>
    </row>
    <row r="992" ht="15" customHeight="1">
      <c r="A992" t="inlineStr">
        <is>
          <t>A 2463-2019</t>
        </is>
      </c>
      <c r="B992" s="1" t="n">
        <v>43476</v>
      </c>
      <c r="C992" s="1" t="n">
        <v>45227</v>
      </c>
      <c r="D992" t="inlineStr">
        <is>
          <t>DALARNAS LÄN</t>
        </is>
      </c>
      <c r="E992" t="inlineStr">
        <is>
          <t>MALUNG-SÄLEN</t>
        </is>
      </c>
      <c r="G992" t="n">
        <v>1.2</v>
      </c>
      <c r="H992" t="n">
        <v>0</v>
      </c>
      <c r="I992" t="n">
        <v>0</v>
      </c>
      <c r="J992" t="n">
        <v>0</v>
      </c>
      <c r="K992" t="n">
        <v>0</v>
      </c>
      <c r="L992" t="n">
        <v>0</v>
      </c>
      <c r="M992" t="n">
        <v>0</v>
      </c>
      <c r="N992" t="n">
        <v>0</v>
      </c>
      <c r="O992" t="n">
        <v>0</v>
      </c>
      <c r="P992" t="n">
        <v>0</v>
      </c>
      <c r="Q992" t="n">
        <v>0</v>
      </c>
      <c r="R992" s="2" t="inlineStr"/>
    </row>
    <row r="993" ht="15" customHeight="1">
      <c r="A993" t="inlineStr">
        <is>
          <t>A 3999-2019</t>
        </is>
      </c>
      <c r="B993" s="1" t="n">
        <v>43476</v>
      </c>
      <c r="C993" s="1" t="n">
        <v>45227</v>
      </c>
      <c r="D993" t="inlineStr">
        <is>
          <t>DALARNAS LÄN</t>
        </is>
      </c>
      <c r="E993" t="inlineStr">
        <is>
          <t>MORA</t>
        </is>
      </c>
      <c r="G993" t="n">
        <v>7.4</v>
      </c>
      <c r="H993" t="n">
        <v>0</v>
      </c>
      <c r="I993" t="n">
        <v>0</v>
      </c>
      <c r="J993" t="n">
        <v>0</v>
      </c>
      <c r="K993" t="n">
        <v>0</v>
      </c>
      <c r="L993" t="n">
        <v>0</v>
      </c>
      <c r="M993" t="n">
        <v>0</v>
      </c>
      <c r="N993" t="n">
        <v>0</v>
      </c>
      <c r="O993" t="n">
        <v>0</v>
      </c>
      <c r="P993" t="n">
        <v>0</v>
      </c>
      <c r="Q993" t="n">
        <v>0</v>
      </c>
      <c r="R993" s="2" t="inlineStr"/>
    </row>
    <row r="994" ht="15" customHeight="1">
      <c r="A994" t="inlineStr">
        <is>
          <t>A 2537-2019</t>
        </is>
      </c>
      <c r="B994" s="1" t="n">
        <v>43476</v>
      </c>
      <c r="C994" s="1" t="n">
        <v>45227</v>
      </c>
      <c r="D994" t="inlineStr">
        <is>
          <t>DALARNAS LÄN</t>
        </is>
      </c>
      <c r="E994" t="inlineStr">
        <is>
          <t>SÄTER</t>
        </is>
      </c>
      <c r="G994" t="n">
        <v>11.9</v>
      </c>
      <c r="H994" t="n">
        <v>0</v>
      </c>
      <c r="I994" t="n">
        <v>0</v>
      </c>
      <c r="J994" t="n">
        <v>0</v>
      </c>
      <c r="K994" t="n">
        <v>0</v>
      </c>
      <c r="L994" t="n">
        <v>0</v>
      </c>
      <c r="M994" t="n">
        <v>0</v>
      </c>
      <c r="N994" t="n">
        <v>0</v>
      </c>
      <c r="O994" t="n">
        <v>0</v>
      </c>
      <c r="P994" t="n">
        <v>0</v>
      </c>
      <c r="Q994" t="n">
        <v>0</v>
      </c>
      <c r="R994" s="2" t="inlineStr"/>
    </row>
    <row r="995" ht="15" customHeight="1">
      <c r="A995" t="inlineStr">
        <is>
          <t>A 4143-2019</t>
        </is>
      </c>
      <c r="B995" s="1" t="n">
        <v>43476</v>
      </c>
      <c r="C995" s="1" t="n">
        <v>45227</v>
      </c>
      <c r="D995" t="inlineStr">
        <is>
          <t>DALARNAS LÄN</t>
        </is>
      </c>
      <c r="E995" t="inlineStr">
        <is>
          <t>ORSA</t>
        </is>
      </c>
      <c r="G995" t="n">
        <v>2.2</v>
      </c>
      <c r="H995" t="n">
        <v>0</v>
      </c>
      <c r="I995" t="n">
        <v>0</v>
      </c>
      <c r="J995" t="n">
        <v>0</v>
      </c>
      <c r="K995" t="n">
        <v>0</v>
      </c>
      <c r="L995" t="n">
        <v>0</v>
      </c>
      <c r="M995" t="n">
        <v>0</v>
      </c>
      <c r="N995" t="n">
        <v>0</v>
      </c>
      <c r="O995" t="n">
        <v>0</v>
      </c>
      <c r="P995" t="n">
        <v>0</v>
      </c>
      <c r="Q995" t="n">
        <v>0</v>
      </c>
      <c r="R995" s="2" t="inlineStr"/>
    </row>
    <row r="996" ht="15" customHeight="1">
      <c r="A996" t="inlineStr">
        <is>
          <t>A 2330-2019</t>
        </is>
      </c>
      <c r="B996" s="1" t="n">
        <v>43476</v>
      </c>
      <c r="C996" s="1" t="n">
        <v>45227</v>
      </c>
      <c r="D996" t="inlineStr">
        <is>
          <t>DALARNAS LÄN</t>
        </is>
      </c>
      <c r="E996" t="inlineStr">
        <is>
          <t>GAGNEF</t>
        </is>
      </c>
      <c r="G996" t="n">
        <v>2</v>
      </c>
      <c r="H996" t="n">
        <v>0</v>
      </c>
      <c r="I996" t="n">
        <v>0</v>
      </c>
      <c r="J996" t="n">
        <v>0</v>
      </c>
      <c r="K996" t="n">
        <v>0</v>
      </c>
      <c r="L996" t="n">
        <v>0</v>
      </c>
      <c r="M996" t="n">
        <v>0</v>
      </c>
      <c r="N996" t="n">
        <v>0</v>
      </c>
      <c r="O996" t="n">
        <v>0</v>
      </c>
      <c r="P996" t="n">
        <v>0</v>
      </c>
      <c r="Q996" t="n">
        <v>0</v>
      </c>
      <c r="R996" s="2" t="inlineStr"/>
    </row>
    <row r="997" ht="15" customHeight="1">
      <c r="A997" t="inlineStr">
        <is>
          <t>A 4145-2019</t>
        </is>
      </c>
      <c r="B997" s="1" t="n">
        <v>43476</v>
      </c>
      <c r="C997" s="1" t="n">
        <v>45227</v>
      </c>
      <c r="D997" t="inlineStr">
        <is>
          <t>DALARNAS LÄN</t>
        </is>
      </c>
      <c r="E997" t="inlineStr">
        <is>
          <t>ORSA</t>
        </is>
      </c>
      <c r="G997" t="n">
        <v>2.4</v>
      </c>
      <c r="H997" t="n">
        <v>0</v>
      </c>
      <c r="I997" t="n">
        <v>0</v>
      </c>
      <c r="J997" t="n">
        <v>0</v>
      </c>
      <c r="K997" t="n">
        <v>0</v>
      </c>
      <c r="L997" t="n">
        <v>0</v>
      </c>
      <c r="M997" t="n">
        <v>0</v>
      </c>
      <c r="N997" t="n">
        <v>0</v>
      </c>
      <c r="O997" t="n">
        <v>0</v>
      </c>
      <c r="P997" t="n">
        <v>0</v>
      </c>
      <c r="Q997" t="n">
        <v>0</v>
      </c>
      <c r="R997" s="2" t="inlineStr"/>
    </row>
    <row r="998" ht="15" customHeight="1">
      <c r="A998" t="inlineStr">
        <is>
          <t>A 2666-2019</t>
        </is>
      </c>
      <c r="B998" s="1" t="n">
        <v>43478</v>
      </c>
      <c r="C998" s="1" t="n">
        <v>45227</v>
      </c>
      <c r="D998" t="inlineStr">
        <is>
          <t>DALARNAS LÄN</t>
        </is>
      </c>
      <c r="E998" t="inlineStr">
        <is>
          <t>LEKSAND</t>
        </is>
      </c>
      <c r="G998" t="n">
        <v>0.7</v>
      </c>
      <c r="H998" t="n">
        <v>0</v>
      </c>
      <c r="I998" t="n">
        <v>0</v>
      </c>
      <c r="J998" t="n">
        <v>0</v>
      </c>
      <c r="K998" t="n">
        <v>0</v>
      </c>
      <c r="L998" t="n">
        <v>0</v>
      </c>
      <c r="M998" t="n">
        <v>0</v>
      </c>
      <c r="N998" t="n">
        <v>0</v>
      </c>
      <c r="O998" t="n">
        <v>0</v>
      </c>
      <c r="P998" t="n">
        <v>0</v>
      </c>
      <c r="Q998" t="n">
        <v>0</v>
      </c>
      <c r="R998" s="2" t="inlineStr"/>
    </row>
    <row r="999" ht="15" customHeight="1">
      <c r="A999" t="inlineStr">
        <is>
          <t>A 4484-2019</t>
        </is>
      </c>
      <c r="B999" s="1" t="n">
        <v>43479</v>
      </c>
      <c r="C999" s="1" t="n">
        <v>45227</v>
      </c>
      <c r="D999" t="inlineStr">
        <is>
          <t>DALARNAS LÄN</t>
        </is>
      </c>
      <c r="E999" t="inlineStr">
        <is>
          <t>ORSA</t>
        </is>
      </c>
      <c r="G999" t="n">
        <v>3</v>
      </c>
      <c r="H999" t="n">
        <v>0</v>
      </c>
      <c r="I999" t="n">
        <v>0</v>
      </c>
      <c r="J999" t="n">
        <v>0</v>
      </c>
      <c r="K999" t="n">
        <v>0</v>
      </c>
      <c r="L999" t="n">
        <v>0</v>
      </c>
      <c r="M999" t="n">
        <v>0</v>
      </c>
      <c r="N999" t="n">
        <v>0</v>
      </c>
      <c r="O999" t="n">
        <v>0</v>
      </c>
      <c r="P999" t="n">
        <v>0</v>
      </c>
      <c r="Q999" t="n">
        <v>0</v>
      </c>
      <c r="R999" s="2" t="inlineStr"/>
    </row>
    <row r="1000" ht="15" customHeight="1">
      <c r="A1000" t="inlineStr">
        <is>
          <t>A 2789-2019</t>
        </is>
      </c>
      <c r="B1000" s="1" t="n">
        <v>43479</v>
      </c>
      <c r="C1000" s="1" t="n">
        <v>45227</v>
      </c>
      <c r="D1000" t="inlineStr">
        <is>
          <t>DALARNAS LÄN</t>
        </is>
      </c>
      <c r="E1000" t="inlineStr">
        <is>
          <t>SÄTER</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4497-2019</t>
        </is>
      </c>
      <c r="B1001" s="1" t="n">
        <v>43479</v>
      </c>
      <c r="C1001" s="1" t="n">
        <v>45227</v>
      </c>
      <c r="D1001" t="inlineStr">
        <is>
          <t>DALARNAS LÄN</t>
        </is>
      </c>
      <c r="E1001" t="inlineStr">
        <is>
          <t>FALUN</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3477-2019</t>
        </is>
      </c>
      <c r="B1002" s="1" t="n">
        <v>43481</v>
      </c>
      <c r="C1002" s="1" t="n">
        <v>45227</v>
      </c>
      <c r="D1002" t="inlineStr">
        <is>
          <t>DALARNAS LÄN</t>
        </is>
      </c>
      <c r="E1002" t="inlineStr">
        <is>
          <t>FALUN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5187-2019</t>
        </is>
      </c>
      <c r="B1003" s="1" t="n">
        <v>43481</v>
      </c>
      <c r="C1003" s="1" t="n">
        <v>45227</v>
      </c>
      <c r="D1003" t="inlineStr">
        <is>
          <t>DALARNAS LÄN</t>
        </is>
      </c>
      <c r="E1003" t="inlineStr">
        <is>
          <t>RÄTTVIK</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3408-2019</t>
        </is>
      </c>
      <c r="B1004" s="1" t="n">
        <v>43481</v>
      </c>
      <c r="C1004" s="1" t="n">
        <v>45227</v>
      </c>
      <c r="D1004" t="inlineStr">
        <is>
          <t>DALARNAS LÄN</t>
        </is>
      </c>
      <c r="E1004" t="inlineStr">
        <is>
          <t>MALUNG-SÄLEN</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3473-2019</t>
        </is>
      </c>
      <c r="B1005" s="1" t="n">
        <v>43481</v>
      </c>
      <c r="C1005" s="1" t="n">
        <v>45227</v>
      </c>
      <c r="D1005" t="inlineStr">
        <is>
          <t>DALARNAS LÄN</t>
        </is>
      </c>
      <c r="E1005" t="inlineStr">
        <is>
          <t>MORA</t>
        </is>
      </c>
      <c r="G1005" t="n">
        <v>4.1</v>
      </c>
      <c r="H1005" t="n">
        <v>0</v>
      </c>
      <c r="I1005" t="n">
        <v>0</v>
      </c>
      <c r="J1005" t="n">
        <v>0</v>
      </c>
      <c r="K1005" t="n">
        <v>0</v>
      </c>
      <c r="L1005" t="n">
        <v>0</v>
      </c>
      <c r="M1005" t="n">
        <v>0</v>
      </c>
      <c r="N1005" t="n">
        <v>0</v>
      </c>
      <c r="O1005" t="n">
        <v>0</v>
      </c>
      <c r="P1005" t="n">
        <v>0</v>
      </c>
      <c r="Q1005" t="n">
        <v>0</v>
      </c>
      <c r="R1005" s="2" t="inlineStr"/>
    </row>
    <row r="1006" ht="15" customHeight="1">
      <c r="A1006" t="inlineStr">
        <is>
          <t>A 3529-2019</t>
        </is>
      </c>
      <c r="B1006" s="1" t="n">
        <v>43481</v>
      </c>
      <c r="C1006" s="1" t="n">
        <v>45227</v>
      </c>
      <c r="D1006" t="inlineStr">
        <is>
          <t>DALARNAS LÄN</t>
        </is>
      </c>
      <c r="E1006" t="inlineStr">
        <is>
          <t>HEDEMORA</t>
        </is>
      </c>
      <c r="G1006" t="n">
        <v>14.7</v>
      </c>
      <c r="H1006" t="n">
        <v>0</v>
      </c>
      <c r="I1006" t="n">
        <v>0</v>
      </c>
      <c r="J1006" t="n">
        <v>0</v>
      </c>
      <c r="K1006" t="n">
        <v>0</v>
      </c>
      <c r="L1006" t="n">
        <v>0</v>
      </c>
      <c r="M1006" t="n">
        <v>0</v>
      </c>
      <c r="N1006" t="n">
        <v>0</v>
      </c>
      <c r="O1006" t="n">
        <v>0</v>
      </c>
      <c r="P1006" t="n">
        <v>0</v>
      </c>
      <c r="Q1006" t="n">
        <v>0</v>
      </c>
      <c r="R1006" s="2" t="inlineStr"/>
    </row>
    <row r="1007" ht="15" customHeight="1">
      <c r="A1007" t="inlineStr">
        <is>
          <t>A 3589-2019</t>
        </is>
      </c>
      <c r="B1007" s="1" t="n">
        <v>43481</v>
      </c>
      <c r="C1007" s="1" t="n">
        <v>45227</v>
      </c>
      <c r="D1007" t="inlineStr">
        <is>
          <t>DALARNAS LÄN</t>
        </is>
      </c>
      <c r="E1007" t="inlineStr">
        <is>
          <t>MALUNG-SÄLEN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3561-2019</t>
        </is>
      </c>
      <c r="B1008" s="1" t="n">
        <v>43481</v>
      </c>
      <c r="C1008" s="1" t="n">
        <v>45227</v>
      </c>
      <c r="D1008" t="inlineStr">
        <is>
          <t>DALARNAS LÄN</t>
        </is>
      </c>
      <c r="E1008" t="inlineStr">
        <is>
          <t>FALUN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3827-2019</t>
        </is>
      </c>
      <c r="B1009" s="1" t="n">
        <v>43482</v>
      </c>
      <c r="C1009" s="1" t="n">
        <v>45227</v>
      </c>
      <c r="D1009" t="inlineStr">
        <is>
          <t>DALARNAS LÄN</t>
        </is>
      </c>
      <c r="E1009" t="inlineStr">
        <is>
          <t>MALUNG-SÄLEN</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3842-2019</t>
        </is>
      </c>
      <c r="B1010" s="1" t="n">
        <v>43482</v>
      </c>
      <c r="C1010" s="1" t="n">
        <v>45227</v>
      </c>
      <c r="D1010" t="inlineStr">
        <is>
          <t>DALARNAS LÄN</t>
        </is>
      </c>
      <c r="E1010" t="inlineStr">
        <is>
          <t>FALUN</t>
        </is>
      </c>
      <c r="F1010" t="inlineStr">
        <is>
          <t>Bergvik skog väst AB</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3836-2019</t>
        </is>
      </c>
      <c r="B1011" s="1" t="n">
        <v>43482</v>
      </c>
      <c r="C1011" s="1" t="n">
        <v>45227</v>
      </c>
      <c r="D1011" t="inlineStr">
        <is>
          <t>DALARNAS LÄN</t>
        </is>
      </c>
      <c r="E1011" t="inlineStr">
        <is>
          <t>MORA</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3825-2019</t>
        </is>
      </c>
      <c r="B1012" s="1" t="n">
        <v>43482</v>
      </c>
      <c r="C1012" s="1" t="n">
        <v>45227</v>
      </c>
      <c r="D1012" t="inlineStr">
        <is>
          <t>DALARNAS LÄN</t>
        </is>
      </c>
      <c r="E1012" t="inlineStr">
        <is>
          <t>MALUNG-SÄLEN</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3840-2019</t>
        </is>
      </c>
      <c r="B1013" s="1" t="n">
        <v>43482</v>
      </c>
      <c r="C1013" s="1" t="n">
        <v>45227</v>
      </c>
      <c r="D1013" t="inlineStr">
        <is>
          <t>DALARNAS LÄN</t>
        </is>
      </c>
      <c r="E1013" t="inlineStr">
        <is>
          <t>MORA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3868-2019</t>
        </is>
      </c>
      <c r="B1014" s="1" t="n">
        <v>43482</v>
      </c>
      <c r="C1014" s="1" t="n">
        <v>45227</v>
      </c>
      <c r="D1014" t="inlineStr">
        <is>
          <t>DALARNAS LÄN</t>
        </is>
      </c>
      <c r="E1014" t="inlineStr">
        <is>
          <t>FALUN</t>
        </is>
      </c>
      <c r="F1014" t="inlineStr">
        <is>
          <t>Bergvik skog väst AB</t>
        </is>
      </c>
      <c r="G1014" t="n">
        <v>4</v>
      </c>
      <c r="H1014" t="n">
        <v>0</v>
      </c>
      <c r="I1014" t="n">
        <v>0</v>
      </c>
      <c r="J1014" t="n">
        <v>0</v>
      </c>
      <c r="K1014" t="n">
        <v>0</v>
      </c>
      <c r="L1014" t="n">
        <v>0</v>
      </c>
      <c r="M1014" t="n">
        <v>0</v>
      </c>
      <c r="N1014" t="n">
        <v>0</v>
      </c>
      <c r="O1014" t="n">
        <v>0</v>
      </c>
      <c r="P1014" t="n">
        <v>0</v>
      </c>
      <c r="Q1014" t="n">
        <v>0</v>
      </c>
      <c r="R1014" s="2" t="inlineStr"/>
    </row>
    <row r="1015" ht="15" customHeight="1">
      <c r="A1015" t="inlineStr">
        <is>
          <t>A 3912-2019</t>
        </is>
      </c>
      <c r="B1015" s="1" t="n">
        <v>43482</v>
      </c>
      <c r="C1015" s="1" t="n">
        <v>45227</v>
      </c>
      <c r="D1015" t="inlineStr">
        <is>
          <t>DALARNAS LÄN</t>
        </is>
      </c>
      <c r="E1015" t="inlineStr">
        <is>
          <t>FALUN</t>
        </is>
      </c>
      <c r="F1015" t="inlineStr">
        <is>
          <t>Bergvik skog väst AB</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5482-2019</t>
        </is>
      </c>
      <c r="B1016" s="1" t="n">
        <v>43482</v>
      </c>
      <c r="C1016" s="1" t="n">
        <v>45227</v>
      </c>
      <c r="D1016" t="inlineStr">
        <is>
          <t>DALARNAS LÄN</t>
        </is>
      </c>
      <c r="E1016" t="inlineStr">
        <is>
          <t>FALUN</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5740-2019</t>
        </is>
      </c>
      <c r="B1017" s="1" t="n">
        <v>43483</v>
      </c>
      <c r="C1017" s="1" t="n">
        <v>45227</v>
      </c>
      <c r="D1017" t="inlineStr">
        <is>
          <t>DALARNAS LÄN</t>
        </is>
      </c>
      <c r="E1017" t="inlineStr">
        <is>
          <t>MORA</t>
        </is>
      </c>
      <c r="F1017" t="inlineStr">
        <is>
          <t>Allmännings- och besparingsskogar</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5780-2019</t>
        </is>
      </c>
      <c r="B1018" s="1" t="n">
        <v>43483</v>
      </c>
      <c r="C1018" s="1" t="n">
        <v>45227</v>
      </c>
      <c r="D1018" t="inlineStr">
        <is>
          <t>DALARNAS LÄN</t>
        </is>
      </c>
      <c r="E1018" t="inlineStr">
        <is>
          <t>MORA</t>
        </is>
      </c>
      <c r="F1018" t="inlineStr">
        <is>
          <t>Allmännings- och besparingsskogar</t>
        </is>
      </c>
      <c r="G1018" t="n">
        <v>8.800000000000001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6060-2019</t>
        </is>
      </c>
      <c r="B1019" s="1" t="n">
        <v>43483</v>
      </c>
      <c r="C1019" s="1" t="n">
        <v>45227</v>
      </c>
      <c r="D1019" t="inlineStr">
        <is>
          <t>DALARNAS LÄN</t>
        </is>
      </c>
      <c r="E1019" t="inlineStr">
        <is>
          <t>GAGNEF</t>
        </is>
      </c>
      <c r="G1019" t="n">
        <v>5.6</v>
      </c>
      <c r="H1019" t="n">
        <v>0</v>
      </c>
      <c r="I1019" t="n">
        <v>0</v>
      </c>
      <c r="J1019" t="n">
        <v>0</v>
      </c>
      <c r="K1019" t="n">
        <v>0</v>
      </c>
      <c r="L1019" t="n">
        <v>0</v>
      </c>
      <c r="M1019" t="n">
        <v>0</v>
      </c>
      <c r="N1019" t="n">
        <v>0</v>
      </c>
      <c r="O1019" t="n">
        <v>0</v>
      </c>
      <c r="P1019" t="n">
        <v>0</v>
      </c>
      <c r="Q1019" t="n">
        <v>0</v>
      </c>
      <c r="R1019" s="2" t="inlineStr"/>
    </row>
    <row r="1020" ht="15" customHeight="1">
      <c r="A1020" t="inlineStr">
        <is>
          <t>A 4142-2019</t>
        </is>
      </c>
      <c r="B1020" s="1" t="n">
        <v>43483</v>
      </c>
      <c r="C1020" s="1" t="n">
        <v>45227</v>
      </c>
      <c r="D1020" t="inlineStr">
        <is>
          <t>DALARNAS LÄN</t>
        </is>
      </c>
      <c r="E1020" t="inlineStr">
        <is>
          <t>SMEDJEBACKEN</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4292-2019</t>
        </is>
      </c>
      <c r="B1021" s="1" t="n">
        <v>43483</v>
      </c>
      <c r="C1021" s="1" t="n">
        <v>45227</v>
      </c>
      <c r="D1021" t="inlineStr">
        <is>
          <t>DALARNAS LÄN</t>
        </is>
      </c>
      <c r="E1021" t="inlineStr">
        <is>
          <t>ÄLVDALEN</t>
        </is>
      </c>
      <c r="F1021" t="inlineStr">
        <is>
          <t>Allmännings- och besparingsskogar</t>
        </is>
      </c>
      <c r="G1021" t="n">
        <v>48.1</v>
      </c>
      <c r="H1021" t="n">
        <v>0</v>
      </c>
      <c r="I1021" t="n">
        <v>0</v>
      </c>
      <c r="J1021" t="n">
        <v>0</v>
      </c>
      <c r="K1021" t="n">
        <v>0</v>
      </c>
      <c r="L1021" t="n">
        <v>0</v>
      </c>
      <c r="M1021" t="n">
        <v>0</v>
      </c>
      <c r="N1021" t="n">
        <v>0</v>
      </c>
      <c r="O1021" t="n">
        <v>0</v>
      </c>
      <c r="P1021" t="n">
        <v>0</v>
      </c>
      <c r="Q1021" t="n">
        <v>0</v>
      </c>
      <c r="R1021" s="2" t="inlineStr"/>
    </row>
    <row r="1022" ht="15" customHeight="1">
      <c r="A1022" t="inlineStr">
        <is>
          <t>A 4357-2019</t>
        </is>
      </c>
      <c r="B1022" s="1" t="n">
        <v>43483</v>
      </c>
      <c r="C1022" s="1" t="n">
        <v>45227</v>
      </c>
      <c r="D1022" t="inlineStr">
        <is>
          <t>DALARNAS LÄN</t>
        </is>
      </c>
      <c r="E1022" t="inlineStr">
        <is>
          <t>SÄTER</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5778-2019</t>
        </is>
      </c>
      <c r="B1023" s="1" t="n">
        <v>43483</v>
      </c>
      <c r="C1023" s="1" t="n">
        <v>45227</v>
      </c>
      <c r="D1023" t="inlineStr">
        <is>
          <t>DALARNAS LÄN</t>
        </is>
      </c>
      <c r="E1023" t="inlineStr">
        <is>
          <t>MORA</t>
        </is>
      </c>
      <c r="F1023" t="inlineStr">
        <is>
          <t>Allmännings- och besparingsskogar</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4349-2019</t>
        </is>
      </c>
      <c r="B1024" s="1" t="n">
        <v>43483</v>
      </c>
      <c r="C1024" s="1" t="n">
        <v>45227</v>
      </c>
      <c r="D1024" t="inlineStr">
        <is>
          <t>DALARNAS LÄN</t>
        </is>
      </c>
      <c r="E1024" t="inlineStr">
        <is>
          <t>ORSA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5757-2019</t>
        </is>
      </c>
      <c r="B1025" s="1" t="n">
        <v>43483</v>
      </c>
      <c r="C1025" s="1" t="n">
        <v>45227</v>
      </c>
      <c r="D1025" t="inlineStr">
        <is>
          <t>DALARNAS LÄN</t>
        </is>
      </c>
      <c r="E1025" t="inlineStr">
        <is>
          <t>MORA</t>
        </is>
      </c>
      <c r="F1025" t="inlineStr">
        <is>
          <t>Allmännings- och besparingsskogar</t>
        </is>
      </c>
      <c r="G1025" t="n">
        <v>7</v>
      </c>
      <c r="H1025" t="n">
        <v>0</v>
      </c>
      <c r="I1025" t="n">
        <v>0</v>
      </c>
      <c r="J1025" t="n">
        <v>0</v>
      </c>
      <c r="K1025" t="n">
        <v>0</v>
      </c>
      <c r="L1025" t="n">
        <v>0</v>
      </c>
      <c r="M1025" t="n">
        <v>0</v>
      </c>
      <c r="N1025" t="n">
        <v>0</v>
      </c>
      <c r="O1025" t="n">
        <v>0</v>
      </c>
      <c r="P1025" t="n">
        <v>0</v>
      </c>
      <c r="Q1025" t="n">
        <v>0</v>
      </c>
      <c r="R1025" s="2" t="inlineStr"/>
    </row>
    <row r="1026" ht="15" customHeight="1">
      <c r="A1026" t="inlineStr">
        <is>
          <t>A 5789-2019</t>
        </is>
      </c>
      <c r="B1026" s="1" t="n">
        <v>43483</v>
      </c>
      <c r="C1026" s="1" t="n">
        <v>45227</v>
      </c>
      <c r="D1026" t="inlineStr">
        <is>
          <t>DALARNAS LÄN</t>
        </is>
      </c>
      <c r="E1026" t="inlineStr">
        <is>
          <t>MORA</t>
        </is>
      </c>
      <c r="F1026" t="inlineStr">
        <is>
          <t>Allmännings- och besparingsskogar</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5761-2019</t>
        </is>
      </c>
      <c r="B1027" s="1" t="n">
        <v>43483</v>
      </c>
      <c r="C1027" s="1" t="n">
        <v>45227</v>
      </c>
      <c r="D1027" t="inlineStr">
        <is>
          <t>DALARNAS LÄN</t>
        </is>
      </c>
      <c r="E1027" t="inlineStr">
        <is>
          <t>MORA</t>
        </is>
      </c>
      <c r="F1027" t="inlineStr">
        <is>
          <t>Allmännings- och besparingsskogar</t>
        </is>
      </c>
      <c r="G1027" t="n">
        <v>19.3</v>
      </c>
      <c r="H1027" t="n">
        <v>0</v>
      </c>
      <c r="I1027" t="n">
        <v>0</v>
      </c>
      <c r="J1027" t="n">
        <v>0</v>
      </c>
      <c r="K1027" t="n">
        <v>0</v>
      </c>
      <c r="L1027" t="n">
        <v>0</v>
      </c>
      <c r="M1027" t="n">
        <v>0</v>
      </c>
      <c r="N1027" t="n">
        <v>0</v>
      </c>
      <c r="O1027" t="n">
        <v>0</v>
      </c>
      <c r="P1027" t="n">
        <v>0</v>
      </c>
      <c r="Q1027" t="n">
        <v>0</v>
      </c>
      <c r="R1027" s="2" t="inlineStr"/>
    </row>
    <row r="1028" ht="15" customHeight="1">
      <c r="A1028" t="inlineStr">
        <is>
          <t>A 5801-2019</t>
        </is>
      </c>
      <c r="B1028" s="1" t="n">
        <v>43483</v>
      </c>
      <c r="C1028" s="1" t="n">
        <v>45227</v>
      </c>
      <c r="D1028" t="inlineStr">
        <is>
          <t>DALARNAS LÄN</t>
        </is>
      </c>
      <c r="E1028" t="inlineStr">
        <is>
          <t>MORA</t>
        </is>
      </c>
      <c r="F1028" t="inlineStr">
        <is>
          <t>Allmännings- och besparingsskogar</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4398-2019</t>
        </is>
      </c>
      <c r="B1029" s="1" t="n">
        <v>43484</v>
      </c>
      <c r="C1029" s="1" t="n">
        <v>45227</v>
      </c>
      <c r="D1029" t="inlineStr">
        <is>
          <t>DALARNAS LÄN</t>
        </is>
      </c>
      <c r="E1029" t="inlineStr">
        <is>
          <t>MALUNG-SÄLEN</t>
        </is>
      </c>
      <c r="G1029" t="n">
        <v>0.1</v>
      </c>
      <c r="H1029" t="n">
        <v>0</v>
      </c>
      <c r="I1029" t="n">
        <v>0</v>
      </c>
      <c r="J1029" t="n">
        <v>0</v>
      </c>
      <c r="K1029" t="n">
        <v>0</v>
      </c>
      <c r="L1029" t="n">
        <v>0</v>
      </c>
      <c r="M1029" t="n">
        <v>0</v>
      </c>
      <c r="N1029" t="n">
        <v>0</v>
      </c>
      <c r="O1029" t="n">
        <v>0</v>
      </c>
      <c r="P1029" t="n">
        <v>0</v>
      </c>
      <c r="Q1029" t="n">
        <v>0</v>
      </c>
      <c r="R1029" s="2" t="inlineStr"/>
    </row>
    <row r="1030" ht="15" customHeight="1">
      <c r="A1030" t="inlineStr">
        <is>
          <t>A 4396-2019</t>
        </is>
      </c>
      <c r="B1030" s="1" t="n">
        <v>43484</v>
      </c>
      <c r="C1030" s="1" t="n">
        <v>45227</v>
      </c>
      <c r="D1030" t="inlineStr">
        <is>
          <t>DALARNAS LÄN</t>
        </is>
      </c>
      <c r="E1030" t="inlineStr">
        <is>
          <t>MALUNG-SÄLEN</t>
        </is>
      </c>
      <c r="G1030" t="n">
        <v>12.4</v>
      </c>
      <c r="H1030" t="n">
        <v>0</v>
      </c>
      <c r="I1030" t="n">
        <v>0</v>
      </c>
      <c r="J1030" t="n">
        <v>0</v>
      </c>
      <c r="K1030" t="n">
        <v>0</v>
      </c>
      <c r="L1030" t="n">
        <v>0</v>
      </c>
      <c r="M1030" t="n">
        <v>0</v>
      </c>
      <c r="N1030" t="n">
        <v>0</v>
      </c>
      <c r="O1030" t="n">
        <v>0</v>
      </c>
      <c r="P1030" t="n">
        <v>0</v>
      </c>
      <c r="Q1030" t="n">
        <v>0</v>
      </c>
      <c r="R1030" s="2" t="inlineStr"/>
    </row>
    <row r="1031" ht="15" customHeight="1">
      <c r="A1031" t="inlineStr">
        <is>
          <t>A 4667-2019</t>
        </is>
      </c>
      <c r="B1031" s="1" t="n">
        <v>43486</v>
      </c>
      <c r="C1031" s="1" t="n">
        <v>45227</v>
      </c>
      <c r="D1031" t="inlineStr">
        <is>
          <t>DALARNAS LÄN</t>
        </is>
      </c>
      <c r="E1031" t="inlineStr">
        <is>
          <t>LEKSAND</t>
        </is>
      </c>
      <c r="G1031" t="n">
        <v>4.3</v>
      </c>
      <c r="H1031" t="n">
        <v>0</v>
      </c>
      <c r="I1031" t="n">
        <v>0</v>
      </c>
      <c r="J1031" t="n">
        <v>0</v>
      </c>
      <c r="K1031" t="n">
        <v>0</v>
      </c>
      <c r="L1031" t="n">
        <v>0</v>
      </c>
      <c r="M1031" t="n">
        <v>0</v>
      </c>
      <c r="N1031" t="n">
        <v>0</v>
      </c>
      <c r="O1031" t="n">
        <v>0</v>
      </c>
      <c r="P1031" t="n">
        <v>0</v>
      </c>
      <c r="Q1031" t="n">
        <v>0</v>
      </c>
      <c r="R1031" s="2" t="inlineStr"/>
    </row>
    <row r="1032" ht="15" customHeight="1">
      <c r="A1032" t="inlineStr">
        <is>
          <t>A 4764-2019</t>
        </is>
      </c>
      <c r="B1032" s="1" t="n">
        <v>43486</v>
      </c>
      <c r="C1032" s="1" t="n">
        <v>45227</v>
      </c>
      <c r="D1032" t="inlineStr">
        <is>
          <t>DALARNAS LÄN</t>
        </is>
      </c>
      <c r="E1032" t="inlineStr">
        <is>
          <t>HEDEMORA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4706-2019</t>
        </is>
      </c>
      <c r="B1033" s="1" t="n">
        <v>43486</v>
      </c>
      <c r="C1033" s="1" t="n">
        <v>45227</v>
      </c>
      <c r="D1033" t="inlineStr">
        <is>
          <t>DALARNAS LÄN</t>
        </is>
      </c>
      <c r="E1033" t="inlineStr">
        <is>
          <t>ÄLVDALEN</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6261-2019</t>
        </is>
      </c>
      <c r="B1034" s="1" t="n">
        <v>43486</v>
      </c>
      <c r="C1034" s="1" t="n">
        <v>45227</v>
      </c>
      <c r="D1034" t="inlineStr">
        <is>
          <t>DALARNAS LÄN</t>
        </is>
      </c>
      <c r="E1034" t="inlineStr">
        <is>
          <t>BORLÄNGE</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4473-2019</t>
        </is>
      </c>
      <c r="B1035" s="1" t="n">
        <v>43486</v>
      </c>
      <c r="C1035" s="1" t="n">
        <v>45227</v>
      </c>
      <c r="D1035" t="inlineStr">
        <is>
          <t>DALARNAS LÄN</t>
        </is>
      </c>
      <c r="E1035" t="inlineStr">
        <is>
          <t>HEDEMORA</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4780-2019</t>
        </is>
      </c>
      <c r="B1036" s="1" t="n">
        <v>43486</v>
      </c>
      <c r="C1036" s="1" t="n">
        <v>45227</v>
      </c>
      <c r="D1036" t="inlineStr">
        <is>
          <t>DALARNAS LÄN</t>
        </is>
      </c>
      <c r="E1036" t="inlineStr">
        <is>
          <t>MALUNG-SÄLEN</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4536-2019</t>
        </is>
      </c>
      <c r="B1037" s="1" t="n">
        <v>43486</v>
      </c>
      <c r="C1037" s="1" t="n">
        <v>45227</v>
      </c>
      <c r="D1037" t="inlineStr">
        <is>
          <t>DALARNAS LÄN</t>
        </is>
      </c>
      <c r="E1037" t="inlineStr">
        <is>
          <t>MALUNG-SÄLEN</t>
        </is>
      </c>
      <c r="G1037" t="n">
        <v>35.7</v>
      </c>
      <c r="H1037" t="n">
        <v>0</v>
      </c>
      <c r="I1037" t="n">
        <v>0</v>
      </c>
      <c r="J1037" t="n">
        <v>0</v>
      </c>
      <c r="K1037" t="n">
        <v>0</v>
      </c>
      <c r="L1037" t="n">
        <v>0</v>
      </c>
      <c r="M1037" t="n">
        <v>0</v>
      </c>
      <c r="N1037" t="n">
        <v>0</v>
      </c>
      <c r="O1037" t="n">
        <v>0</v>
      </c>
      <c r="P1037" t="n">
        <v>0</v>
      </c>
      <c r="Q1037" t="n">
        <v>0</v>
      </c>
      <c r="R1037" s="2" t="inlineStr"/>
    </row>
    <row r="1038" ht="15" customHeight="1">
      <c r="A1038" t="inlineStr">
        <is>
          <t>A 5038-2019</t>
        </is>
      </c>
      <c r="B1038" s="1" t="n">
        <v>43487</v>
      </c>
      <c r="C1038" s="1" t="n">
        <v>45227</v>
      </c>
      <c r="D1038" t="inlineStr">
        <is>
          <t>DALARNAS LÄN</t>
        </is>
      </c>
      <c r="E1038" t="inlineStr">
        <is>
          <t>VANSBRO</t>
        </is>
      </c>
      <c r="G1038" t="n">
        <v>8</v>
      </c>
      <c r="H1038" t="n">
        <v>0</v>
      </c>
      <c r="I1038" t="n">
        <v>0</v>
      </c>
      <c r="J1038" t="n">
        <v>0</v>
      </c>
      <c r="K1038" t="n">
        <v>0</v>
      </c>
      <c r="L1038" t="n">
        <v>0</v>
      </c>
      <c r="M1038" t="n">
        <v>0</v>
      </c>
      <c r="N1038" t="n">
        <v>0</v>
      </c>
      <c r="O1038" t="n">
        <v>0</v>
      </c>
      <c r="P1038" t="n">
        <v>0</v>
      </c>
      <c r="Q1038" t="n">
        <v>0</v>
      </c>
      <c r="R1038" s="2" t="inlineStr"/>
    </row>
    <row r="1039" ht="15" customHeight="1">
      <c r="A1039" t="inlineStr">
        <is>
          <t>A 5137-2019</t>
        </is>
      </c>
      <c r="B1039" s="1" t="n">
        <v>43487</v>
      </c>
      <c r="C1039" s="1" t="n">
        <v>45227</v>
      </c>
      <c r="D1039" t="inlineStr">
        <is>
          <t>DALARNAS LÄN</t>
        </is>
      </c>
      <c r="E1039" t="inlineStr">
        <is>
          <t>LEKSAND</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4860-2019</t>
        </is>
      </c>
      <c r="B1040" s="1" t="n">
        <v>43487</v>
      </c>
      <c r="C1040" s="1" t="n">
        <v>45227</v>
      </c>
      <c r="D1040" t="inlineStr">
        <is>
          <t>DALARNAS LÄN</t>
        </is>
      </c>
      <c r="E1040" t="inlineStr">
        <is>
          <t>VANSBRO</t>
        </is>
      </c>
      <c r="G1040" t="n">
        <v>16.3</v>
      </c>
      <c r="H1040" t="n">
        <v>0</v>
      </c>
      <c r="I1040" t="n">
        <v>0</v>
      </c>
      <c r="J1040" t="n">
        <v>0</v>
      </c>
      <c r="K1040" t="n">
        <v>0</v>
      </c>
      <c r="L1040" t="n">
        <v>0</v>
      </c>
      <c r="M1040" t="n">
        <v>0</v>
      </c>
      <c r="N1040" t="n">
        <v>0</v>
      </c>
      <c r="O1040" t="n">
        <v>0</v>
      </c>
      <c r="P1040" t="n">
        <v>0</v>
      </c>
      <c r="Q1040" t="n">
        <v>0</v>
      </c>
      <c r="R1040" s="2" t="inlineStr"/>
    </row>
    <row r="1041" ht="15" customHeight="1">
      <c r="A1041" t="inlineStr">
        <is>
          <t>A 4956-2019</t>
        </is>
      </c>
      <c r="B1041" s="1" t="n">
        <v>43487</v>
      </c>
      <c r="C1041" s="1" t="n">
        <v>45227</v>
      </c>
      <c r="D1041" t="inlineStr">
        <is>
          <t>DALARNAS LÄN</t>
        </is>
      </c>
      <c r="E1041" t="inlineStr">
        <is>
          <t>SMEDJEBACKEN</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5136-2019</t>
        </is>
      </c>
      <c r="B1042" s="1" t="n">
        <v>43487</v>
      </c>
      <c r="C1042" s="1" t="n">
        <v>45227</v>
      </c>
      <c r="D1042" t="inlineStr">
        <is>
          <t>DALARNAS LÄN</t>
        </is>
      </c>
      <c r="E1042" t="inlineStr">
        <is>
          <t>LEKSAND</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5294-2019</t>
        </is>
      </c>
      <c r="B1043" s="1" t="n">
        <v>43488</v>
      </c>
      <c r="C1043" s="1" t="n">
        <v>45227</v>
      </c>
      <c r="D1043" t="inlineStr">
        <is>
          <t>DALARNAS LÄN</t>
        </is>
      </c>
      <c r="E1043" t="inlineStr">
        <is>
          <t>VANSBRO</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5321-2019</t>
        </is>
      </c>
      <c r="B1044" s="1" t="n">
        <v>43488</v>
      </c>
      <c r="C1044" s="1" t="n">
        <v>45227</v>
      </c>
      <c r="D1044" t="inlineStr">
        <is>
          <t>DALARNAS LÄN</t>
        </is>
      </c>
      <c r="E1044" t="inlineStr">
        <is>
          <t>FALUN</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5690-2019</t>
        </is>
      </c>
      <c r="B1045" s="1" t="n">
        <v>43489</v>
      </c>
      <c r="C1045" s="1" t="n">
        <v>45227</v>
      </c>
      <c r="D1045" t="inlineStr">
        <is>
          <t>DALARNAS LÄN</t>
        </is>
      </c>
      <c r="E1045" t="inlineStr">
        <is>
          <t>MALUNG-SÄLEN</t>
        </is>
      </c>
      <c r="F1045" t="inlineStr">
        <is>
          <t>Övriga Aktiebolag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5694-2019</t>
        </is>
      </c>
      <c r="B1046" s="1" t="n">
        <v>43489</v>
      </c>
      <c r="C1046" s="1" t="n">
        <v>45227</v>
      </c>
      <c r="D1046" t="inlineStr">
        <is>
          <t>DALARNAS LÄN</t>
        </is>
      </c>
      <c r="E1046" t="inlineStr">
        <is>
          <t>MALUNG-SÄLEN</t>
        </is>
      </c>
      <c r="F1046" t="inlineStr">
        <is>
          <t>Bergvik skog öst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5540-2019</t>
        </is>
      </c>
      <c r="B1047" s="1" t="n">
        <v>43489</v>
      </c>
      <c r="C1047" s="1" t="n">
        <v>45227</v>
      </c>
      <c r="D1047" t="inlineStr">
        <is>
          <t>DALARNAS LÄN</t>
        </is>
      </c>
      <c r="E1047" t="inlineStr">
        <is>
          <t>SMEDJEBACKEN</t>
        </is>
      </c>
      <c r="F1047" t="inlineStr">
        <is>
          <t>Bergvik skog väst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5687-2019</t>
        </is>
      </c>
      <c r="B1048" s="1" t="n">
        <v>43489</v>
      </c>
      <c r="C1048" s="1" t="n">
        <v>45227</v>
      </c>
      <c r="D1048" t="inlineStr">
        <is>
          <t>DALARNAS LÄN</t>
        </is>
      </c>
      <c r="E1048" t="inlineStr">
        <is>
          <t>MALUNG-SÄLEN</t>
        </is>
      </c>
      <c r="F1048" t="inlineStr">
        <is>
          <t>Övriga Aktiebolag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5691-2019</t>
        </is>
      </c>
      <c r="B1049" s="1" t="n">
        <v>43489</v>
      </c>
      <c r="C1049" s="1" t="n">
        <v>45227</v>
      </c>
      <c r="D1049" t="inlineStr">
        <is>
          <t>DALARNAS LÄN</t>
        </is>
      </c>
      <c r="E1049" t="inlineStr">
        <is>
          <t>MALUNG-SÄLEN</t>
        </is>
      </c>
      <c r="F1049" t="inlineStr">
        <is>
          <t>Övriga Aktiebolag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7168-2019</t>
        </is>
      </c>
      <c r="B1050" s="1" t="n">
        <v>43489</v>
      </c>
      <c r="C1050" s="1" t="n">
        <v>45227</v>
      </c>
      <c r="D1050" t="inlineStr">
        <is>
          <t>DALARNAS LÄN</t>
        </is>
      </c>
      <c r="E1050" t="inlineStr">
        <is>
          <t>ORSA</t>
        </is>
      </c>
      <c r="G1050" t="n">
        <v>6.3</v>
      </c>
      <c r="H1050" t="n">
        <v>0</v>
      </c>
      <c r="I1050" t="n">
        <v>0</v>
      </c>
      <c r="J1050" t="n">
        <v>0</v>
      </c>
      <c r="K1050" t="n">
        <v>0</v>
      </c>
      <c r="L1050" t="n">
        <v>0</v>
      </c>
      <c r="M1050" t="n">
        <v>0</v>
      </c>
      <c r="N1050" t="n">
        <v>0</v>
      </c>
      <c r="O1050" t="n">
        <v>0</v>
      </c>
      <c r="P1050" t="n">
        <v>0</v>
      </c>
      <c r="Q1050" t="n">
        <v>0</v>
      </c>
      <c r="R1050" s="2" t="inlineStr"/>
    </row>
    <row r="1051" ht="15" customHeight="1">
      <c r="A1051" t="inlineStr">
        <is>
          <t>A 7184-2019</t>
        </is>
      </c>
      <c r="B1051" s="1" t="n">
        <v>43489</v>
      </c>
      <c r="C1051" s="1" t="n">
        <v>45227</v>
      </c>
      <c r="D1051" t="inlineStr">
        <is>
          <t>DALARNAS LÄN</t>
        </is>
      </c>
      <c r="E1051" t="inlineStr">
        <is>
          <t>ORSA</t>
        </is>
      </c>
      <c r="G1051" t="n">
        <v>4.3</v>
      </c>
      <c r="H1051" t="n">
        <v>0</v>
      </c>
      <c r="I1051" t="n">
        <v>0</v>
      </c>
      <c r="J1051" t="n">
        <v>0</v>
      </c>
      <c r="K1051" t="n">
        <v>0</v>
      </c>
      <c r="L1051" t="n">
        <v>0</v>
      </c>
      <c r="M1051" t="n">
        <v>0</v>
      </c>
      <c r="N1051" t="n">
        <v>0</v>
      </c>
      <c r="O1051" t="n">
        <v>0</v>
      </c>
      <c r="P1051" t="n">
        <v>0</v>
      </c>
      <c r="Q1051" t="n">
        <v>0</v>
      </c>
      <c r="R1051" s="2" t="inlineStr"/>
    </row>
    <row r="1052" ht="15" customHeight="1">
      <c r="A1052" t="inlineStr">
        <is>
          <t>A 5688-2019</t>
        </is>
      </c>
      <c r="B1052" s="1" t="n">
        <v>43489</v>
      </c>
      <c r="C1052" s="1" t="n">
        <v>45227</v>
      </c>
      <c r="D1052" t="inlineStr">
        <is>
          <t>DALARNAS LÄN</t>
        </is>
      </c>
      <c r="E1052" t="inlineStr">
        <is>
          <t>MALUNG-SÄLEN</t>
        </is>
      </c>
      <c r="F1052" t="inlineStr">
        <is>
          <t>Övriga Aktiebolag</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5692-2019</t>
        </is>
      </c>
      <c r="B1053" s="1" t="n">
        <v>43489</v>
      </c>
      <c r="C1053" s="1" t="n">
        <v>45227</v>
      </c>
      <c r="D1053" t="inlineStr">
        <is>
          <t>DALARNAS LÄN</t>
        </is>
      </c>
      <c r="E1053" t="inlineStr">
        <is>
          <t>MALUNG-SÄLEN</t>
        </is>
      </c>
      <c r="F1053" t="inlineStr">
        <is>
          <t>Bergvik skog öst AB</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5668-2019</t>
        </is>
      </c>
      <c r="B1054" s="1" t="n">
        <v>43489</v>
      </c>
      <c r="C1054" s="1" t="n">
        <v>45227</v>
      </c>
      <c r="D1054" t="inlineStr">
        <is>
          <t>DALARNAS LÄN</t>
        </is>
      </c>
      <c r="E1054" t="inlineStr">
        <is>
          <t>VANSBRO</t>
        </is>
      </c>
      <c r="G1054" t="n">
        <v>14.1</v>
      </c>
      <c r="H1054" t="n">
        <v>0</v>
      </c>
      <c r="I1054" t="n">
        <v>0</v>
      </c>
      <c r="J1054" t="n">
        <v>0</v>
      </c>
      <c r="K1054" t="n">
        <v>0</v>
      </c>
      <c r="L1054" t="n">
        <v>0</v>
      </c>
      <c r="M1054" t="n">
        <v>0</v>
      </c>
      <c r="N1054" t="n">
        <v>0</v>
      </c>
      <c r="O1054" t="n">
        <v>0</v>
      </c>
      <c r="P1054" t="n">
        <v>0</v>
      </c>
      <c r="Q1054" t="n">
        <v>0</v>
      </c>
      <c r="R1054" s="2" t="inlineStr"/>
    </row>
    <row r="1055" ht="15" customHeight="1">
      <c r="A1055" t="inlineStr">
        <is>
          <t>A 5689-2019</t>
        </is>
      </c>
      <c r="B1055" s="1" t="n">
        <v>43489</v>
      </c>
      <c r="C1055" s="1" t="n">
        <v>45227</v>
      </c>
      <c r="D1055" t="inlineStr">
        <is>
          <t>DALARNAS LÄN</t>
        </is>
      </c>
      <c r="E1055" t="inlineStr">
        <is>
          <t>MALUNG-SÄLEN</t>
        </is>
      </c>
      <c r="F1055" t="inlineStr">
        <is>
          <t>Övriga Aktiebolag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5693-2019</t>
        </is>
      </c>
      <c r="B1056" s="1" t="n">
        <v>43489</v>
      </c>
      <c r="C1056" s="1" t="n">
        <v>45227</v>
      </c>
      <c r="D1056" t="inlineStr">
        <is>
          <t>DALARNAS LÄN</t>
        </is>
      </c>
      <c r="E1056" t="inlineStr">
        <is>
          <t>MALUNG-SÄLEN</t>
        </is>
      </c>
      <c r="F1056" t="inlineStr">
        <is>
          <t>Bergvik skog öst AB</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7130-2019</t>
        </is>
      </c>
      <c r="B1057" s="1" t="n">
        <v>43489</v>
      </c>
      <c r="C1057" s="1" t="n">
        <v>45227</v>
      </c>
      <c r="D1057" t="inlineStr">
        <is>
          <t>DALARNAS LÄN</t>
        </is>
      </c>
      <c r="E1057" t="inlineStr">
        <is>
          <t>ORSA</t>
        </is>
      </c>
      <c r="G1057" t="n">
        <v>20.4</v>
      </c>
      <c r="H1057" t="n">
        <v>0</v>
      </c>
      <c r="I1057" t="n">
        <v>0</v>
      </c>
      <c r="J1057" t="n">
        <v>0</v>
      </c>
      <c r="K1057" t="n">
        <v>0</v>
      </c>
      <c r="L1057" t="n">
        <v>0</v>
      </c>
      <c r="M1057" t="n">
        <v>0</v>
      </c>
      <c r="N1057" t="n">
        <v>0</v>
      </c>
      <c r="O1057" t="n">
        <v>0</v>
      </c>
      <c r="P1057" t="n">
        <v>0</v>
      </c>
      <c r="Q1057" t="n">
        <v>0</v>
      </c>
      <c r="R1057" s="2" t="inlineStr"/>
    </row>
    <row r="1058" ht="15" customHeight="1">
      <c r="A1058" t="inlineStr">
        <is>
          <t>A 7266-2019</t>
        </is>
      </c>
      <c r="B1058" s="1" t="n">
        <v>43490</v>
      </c>
      <c r="C1058" s="1" t="n">
        <v>45227</v>
      </c>
      <c r="D1058" t="inlineStr">
        <is>
          <t>DALARNAS LÄN</t>
        </is>
      </c>
      <c r="E1058" t="inlineStr">
        <is>
          <t>RÄTTVIK</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7241-2019</t>
        </is>
      </c>
      <c r="B1059" s="1" t="n">
        <v>43490</v>
      </c>
      <c r="C1059" s="1" t="n">
        <v>45227</v>
      </c>
      <c r="D1059" t="inlineStr">
        <is>
          <t>DALARNAS LÄN</t>
        </is>
      </c>
      <c r="E1059" t="inlineStr">
        <is>
          <t>ÄLVDALEN</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5854-2019</t>
        </is>
      </c>
      <c r="B1060" s="1" t="n">
        <v>43490</v>
      </c>
      <c r="C1060" s="1" t="n">
        <v>45227</v>
      </c>
      <c r="D1060" t="inlineStr">
        <is>
          <t>DALARNAS LÄN</t>
        </is>
      </c>
      <c r="E1060" t="inlineStr">
        <is>
          <t>FALUN</t>
        </is>
      </c>
      <c r="F1060" t="inlineStr">
        <is>
          <t>Bergvik skog väst AB</t>
        </is>
      </c>
      <c r="G1060" t="n">
        <v>5.7</v>
      </c>
      <c r="H1060" t="n">
        <v>0</v>
      </c>
      <c r="I1060" t="n">
        <v>0</v>
      </c>
      <c r="J1060" t="n">
        <v>0</v>
      </c>
      <c r="K1060" t="n">
        <v>0</v>
      </c>
      <c r="L1060" t="n">
        <v>0</v>
      </c>
      <c r="M1060" t="n">
        <v>0</v>
      </c>
      <c r="N1060" t="n">
        <v>0</v>
      </c>
      <c r="O1060" t="n">
        <v>0</v>
      </c>
      <c r="P1060" t="n">
        <v>0</v>
      </c>
      <c r="Q1060" t="n">
        <v>0</v>
      </c>
      <c r="R1060" s="2" t="inlineStr"/>
    </row>
    <row r="1061" ht="15" customHeight="1">
      <c r="A1061" t="inlineStr">
        <is>
          <t>A 7226-2019</t>
        </is>
      </c>
      <c r="B1061" s="1" t="n">
        <v>43490</v>
      </c>
      <c r="C1061" s="1" t="n">
        <v>45227</v>
      </c>
      <c r="D1061" t="inlineStr">
        <is>
          <t>DALARNAS LÄN</t>
        </is>
      </c>
      <c r="E1061" t="inlineStr">
        <is>
          <t>ÄLVDALEN</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5712-2019</t>
        </is>
      </c>
      <c r="B1062" s="1" t="n">
        <v>43490</v>
      </c>
      <c r="C1062" s="1" t="n">
        <v>45227</v>
      </c>
      <c r="D1062" t="inlineStr">
        <is>
          <t>DALARNAS LÄN</t>
        </is>
      </c>
      <c r="E1062" t="inlineStr">
        <is>
          <t>LEKSAND</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6040-2019</t>
        </is>
      </c>
      <c r="B1063" s="1" t="n">
        <v>43493</v>
      </c>
      <c r="C1063" s="1" t="n">
        <v>45227</v>
      </c>
      <c r="D1063" t="inlineStr">
        <is>
          <t>DALARNAS LÄN</t>
        </is>
      </c>
      <c r="E1063" t="inlineStr">
        <is>
          <t>SMEDJEBACKEN</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6340-2019</t>
        </is>
      </c>
      <c r="B1064" s="1" t="n">
        <v>43493</v>
      </c>
      <c r="C1064" s="1" t="n">
        <v>45227</v>
      </c>
      <c r="D1064" t="inlineStr">
        <is>
          <t>DALARNAS LÄN</t>
        </is>
      </c>
      <c r="E1064" t="inlineStr">
        <is>
          <t>FALUN</t>
        </is>
      </c>
      <c r="G1064" t="n">
        <v>6.1</v>
      </c>
      <c r="H1064" t="n">
        <v>0</v>
      </c>
      <c r="I1064" t="n">
        <v>0</v>
      </c>
      <c r="J1064" t="n">
        <v>0</v>
      </c>
      <c r="K1064" t="n">
        <v>0</v>
      </c>
      <c r="L1064" t="n">
        <v>0</v>
      </c>
      <c r="M1064" t="n">
        <v>0</v>
      </c>
      <c r="N1064" t="n">
        <v>0</v>
      </c>
      <c r="O1064" t="n">
        <v>0</v>
      </c>
      <c r="P1064" t="n">
        <v>0</v>
      </c>
      <c r="Q1064" t="n">
        <v>0</v>
      </c>
      <c r="R1064" s="2" t="inlineStr"/>
    </row>
    <row r="1065" ht="15" customHeight="1">
      <c r="A1065" t="inlineStr">
        <is>
          <t>A 7655-2019</t>
        </is>
      </c>
      <c r="B1065" s="1" t="n">
        <v>43493</v>
      </c>
      <c r="C1065" s="1" t="n">
        <v>45227</v>
      </c>
      <c r="D1065" t="inlineStr">
        <is>
          <t>DALARNAS LÄN</t>
        </is>
      </c>
      <c r="E1065" t="inlineStr">
        <is>
          <t>LEKSAND</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6123-2019</t>
        </is>
      </c>
      <c r="B1066" s="1" t="n">
        <v>43493</v>
      </c>
      <c r="C1066" s="1" t="n">
        <v>45227</v>
      </c>
      <c r="D1066" t="inlineStr">
        <is>
          <t>DALARNAS LÄN</t>
        </is>
      </c>
      <c r="E1066" t="inlineStr">
        <is>
          <t>MORA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6185-2019</t>
        </is>
      </c>
      <c r="B1067" s="1" t="n">
        <v>43493</v>
      </c>
      <c r="C1067" s="1" t="n">
        <v>45227</v>
      </c>
      <c r="D1067" t="inlineStr">
        <is>
          <t>DALARNAS LÄN</t>
        </is>
      </c>
      <c r="E1067" t="inlineStr">
        <is>
          <t>MORA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6172-2019</t>
        </is>
      </c>
      <c r="B1068" s="1" t="n">
        <v>43493</v>
      </c>
      <c r="C1068" s="1" t="n">
        <v>45227</v>
      </c>
      <c r="D1068" t="inlineStr">
        <is>
          <t>DALARNAS LÄN</t>
        </is>
      </c>
      <c r="E1068" t="inlineStr">
        <is>
          <t>ORSA</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6457-2019</t>
        </is>
      </c>
      <c r="B1069" s="1" t="n">
        <v>43494</v>
      </c>
      <c r="C1069" s="1" t="n">
        <v>45227</v>
      </c>
      <c r="D1069" t="inlineStr">
        <is>
          <t>DALARNAS LÄN</t>
        </is>
      </c>
      <c r="E1069" t="inlineStr">
        <is>
          <t>FALUN</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6429-2019</t>
        </is>
      </c>
      <c r="B1070" s="1" t="n">
        <v>43494</v>
      </c>
      <c r="C1070" s="1" t="n">
        <v>45227</v>
      </c>
      <c r="D1070" t="inlineStr">
        <is>
          <t>DALARNAS LÄN</t>
        </is>
      </c>
      <c r="E1070" t="inlineStr">
        <is>
          <t>ORSA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6450-2019</t>
        </is>
      </c>
      <c r="B1071" s="1" t="n">
        <v>43494</v>
      </c>
      <c r="C1071" s="1" t="n">
        <v>45227</v>
      </c>
      <c r="D1071" t="inlineStr">
        <is>
          <t>DALARNAS LÄN</t>
        </is>
      </c>
      <c r="E1071" t="inlineStr">
        <is>
          <t>LUDVIKA</t>
        </is>
      </c>
      <c r="F1071" t="inlineStr">
        <is>
          <t>Bergvik skog väst AB</t>
        </is>
      </c>
      <c r="G1071" t="n">
        <v>26.8</v>
      </c>
      <c r="H1071" t="n">
        <v>0</v>
      </c>
      <c r="I1071" t="n">
        <v>0</v>
      </c>
      <c r="J1071" t="n">
        <v>0</v>
      </c>
      <c r="K1071" t="n">
        <v>0</v>
      </c>
      <c r="L1071" t="n">
        <v>0</v>
      </c>
      <c r="M1071" t="n">
        <v>0</v>
      </c>
      <c r="N1071" t="n">
        <v>0</v>
      </c>
      <c r="O1071" t="n">
        <v>0</v>
      </c>
      <c r="P1071" t="n">
        <v>0</v>
      </c>
      <c r="Q1071" t="n">
        <v>0</v>
      </c>
      <c r="R1071" s="2" t="inlineStr"/>
    </row>
    <row r="1072" ht="15" customHeight="1">
      <c r="A1072" t="inlineStr">
        <is>
          <t>A 6596-2019</t>
        </is>
      </c>
      <c r="B1072" s="1" t="n">
        <v>43494</v>
      </c>
      <c r="C1072" s="1" t="n">
        <v>45227</v>
      </c>
      <c r="D1072" t="inlineStr">
        <is>
          <t>DALARNAS LÄN</t>
        </is>
      </c>
      <c r="E1072" t="inlineStr">
        <is>
          <t>GAGNEF</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6446-2019</t>
        </is>
      </c>
      <c r="B1073" s="1" t="n">
        <v>43494</v>
      </c>
      <c r="C1073" s="1" t="n">
        <v>45227</v>
      </c>
      <c r="D1073" t="inlineStr">
        <is>
          <t>DALARNAS LÄN</t>
        </is>
      </c>
      <c r="E1073" t="inlineStr">
        <is>
          <t>LUDVIKA</t>
        </is>
      </c>
      <c r="F1073" t="inlineStr">
        <is>
          <t>Bergvik skog väst AB</t>
        </is>
      </c>
      <c r="G1073" t="n">
        <v>5.2</v>
      </c>
      <c r="H1073" t="n">
        <v>0</v>
      </c>
      <c r="I1073" t="n">
        <v>0</v>
      </c>
      <c r="J1073" t="n">
        <v>0</v>
      </c>
      <c r="K1073" t="n">
        <v>0</v>
      </c>
      <c r="L1073" t="n">
        <v>0</v>
      </c>
      <c r="M1073" t="n">
        <v>0</v>
      </c>
      <c r="N1073" t="n">
        <v>0</v>
      </c>
      <c r="O1073" t="n">
        <v>0</v>
      </c>
      <c r="P1073" t="n">
        <v>0</v>
      </c>
      <c r="Q1073" t="n">
        <v>0</v>
      </c>
      <c r="R1073" s="2" t="inlineStr"/>
    </row>
    <row r="1074" ht="15" customHeight="1">
      <c r="A1074" t="inlineStr">
        <is>
          <t>A 6601-2019</t>
        </is>
      </c>
      <c r="B1074" s="1" t="n">
        <v>43494</v>
      </c>
      <c r="C1074" s="1" t="n">
        <v>45227</v>
      </c>
      <c r="D1074" t="inlineStr">
        <is>
          <t>DALARNAS LÄN</t>
        </is>
      </c>
      <c r="E1074" t="inlineStr">
        <is>
          <t>FALUN</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6821-2019</t>
        </is>
      </c>
      <c r="B1075" s="1" t="n">
        <v>43495</v>
      </c>
      <c r="C1075" s="1" t="n">
        <v>45227</v>
      </c>
      <c r="D1075" t="inlineStr">
        <is>
          <t>DALARNAS LÄN</t>
        </is>
      </c>
      <c r="E1075" t="inlineStr">
        <is>
          <t>VANSBRO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6827-2019</t>
        </is>
      </c>
      <c r="B1076" s="1" t="n">
        <v>43495</v>
      </c>
      <c r="C1076" s="1" t="n">
        <v>45227</v>
      </c>
      <c r="D1076" t="inlineStr">
        <is>
          <t>DALARNAS LÄN</t>
        </is>
      </c>
      <c r="E1076" t="inlineStr">
        <is>
          <t>SÄTER</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6967-2019</t>
        </is>
      </c>
      <c r="B1077" s="1" t="n">
        <v>43495</v>
      </c>
      <c r="C1077" s="1" t="n">
        <v>45227</v>
      </c>
      <c r="D1077" t="inlineStr">
        <is>
          <t>DALARNAS LÄN</t>
        </is>
      </c>
      <c r="E1077" t="inlineStr">
        <is>
          <t>MORA</t>
        </is>
      </c>
      <c r="G1077" t="n">
        <v>20.4</v>
      </c>
      <c r="H1077" t="n">
        <v>0</v>
      </c>
      <c r="I1077" t="n">
        <v>0</v>
      </c>
      <c r="J1077" t="n">
        <v>0</v>
      </c>
      <c r="K1077" t="n">
        <v>0</v>
      </c>
      <c r="L1077" t="n">
        <v>0</v>
      </c>
      <c r="M1077" t="n">
        <v>0</v>
      </c>
      <c r="N1077" t="n">
        <v>0</v>
      </c>
      <c r="O1077" t="n">
        <v>0</v>
      </c>
      <c r="P1077" t="n">
        <v>0</v>
      </c>
      <c r="Q1077" t="n">
        <v>0</v>
      </c>
      <c r="R1077" s="2" t="inlineStr"/>
    </row>
    <row r="1078" ht="15" customHeight="1">
      <c r="A1078" t="inlineStr">
        <is>
          <t>A 6839-2019</t>
        </is>
      </c>
      <c r="B1078" s="1" t="n">
        <v>43495</v>
      </c>
      <c r="C1078" s="1" t="n">
        <v>45227</v>
      </c>
      <c r="D1078" t="inlineStr">
        <is>
          <t>DALARNAS LÄN</t>
        </is>
      </c>
      <c r="E1078" t="inlineStr">
        <is>
          <t>RÄTTVIK</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6957-2019</t>
        </is>
      </c>
      <c r="B1079" s="1" t="n">
        <v>43495</v>
      </c>
      <c r="C1079" s="1" t="n">
        <v>45227</v>
      </c>
      <c r="D1079" t="inlineStr">
        <is>
          <t>DALARNAS LÄN</t>
        </is>
      </c>
      <c r="E1079" t="inlineStr">
        <is>
          <t>MORA</t>
        </is>
      </c>
      <c r="G1079" t="n">
        <v>15.7</v>
      </c>
      <c r="H1079" t="n">
        <v>0</v>
      </c>
      <c r="I1079" t="n">
        <v>0</v>
      </c>
      <c r="J1079" t="n">
        <v>0</v>
      </c>
      <c r="K1079" t="n">
        <v>0</v>
      </c>
      <c r="L1079" t="n">
        <v>0</v>
      </c>
      <c r="M1079" t="n">
        <v>0</v>
      </c>
      <c r="N1079" t="n">
        <v>0</v>
      </c>
      <c r="O1079" t="n">
        <v>0</v>
      </c>
      <c r="P1079" t="n">
        <v>0</v>
      </c>
      <c r="Q1079" t="n">
        <v>0</v>
      </c>
      <c r="R1079" s="2" t="inlineStr"/>
    </row>
    <row r="1080" ht="15" customHeight="1">
      <c r="A1080" t="inlineStr">
        <is>
          <t>A 6994-2019</t>
        </is>
      </c>
      <c r="B1080" s="1" t="n">
        <v>43495</v>
      </c>
      <c r="C1080" s="1" t="n">
        <v>45227</v>
      </c>
      <c r="D1080" t="inlineStr">
        <is>
          <t>DALARNAS LÄN</t>
        </is>
      </c>
      <c r="E1080" t="inlineStr">
        <is>
          <t>MALUNG-SÄLEN</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8308-2019</t>
        </is>
      </c>
      <c r="B1081" s="1" t="n">
        <v>43497</v>
      </c>
      <c r="C1081" s="1" t="n">
        <v>45227</v>
      </c>
      <c r="D1081" t="inlineStr">
        <is>
          <t>DALARNAS LÄN</t>
        </is>
      </c>
      <c r="E1081" t="inlineStr">
        <is>
          <t>ÄLVDALEN</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8327-2019</t>
        </is>
      </c>
      <c r="B1082" s="1" t="n">
        <v>43497</v>
      </c>
      <c r="C1082" s="1" t="n">
        <v>45227</v>
      </c>
      <c r="D1082" t="inlineStr">
        <is>
          <t>DALARNAS LÄN</t>
        </is>
      </c>
      <c r="E1082" t="inlineStr">
        <is>
          <t>ÄLVDALEN</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7510-2019</t>
        </is>
      </c>
      <c r="B1083" s="1" t="n">
        <v>43497</v>
      </c>
      <c r="C1083" s="1" t="n">
        <v>45227</v>
      </c>
      <c r="D1083" t="inlineStr">
        <is>
          <t>DALARNAS LÄN</t>
        </is>
      </c>
      <c r="E1083" t="inlineStr">
        <is>
          <t>LUDVIKA</t>
        </is>
      </c>
      <c r="F1083" t="inlineStr">
        <is>
          <t>Kommuner</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8330-2019</t>
        </is>
      </c>
      <c r="B1084" s="1" t="n">
        <v>43497</v>
      </c>
      <c r="C1084" s="1" t="n">
        <v>45227</v>
      </c>
      <c r="D1084" t="inlineStr">
        <is>
          <t>DALARNAS LÄN</t>
        </is>
      </c>
      <c r="E1084" t="inlineStr">
        <is>
          <t>ÄLVDALEN</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7479-2019</t>
        </is>
      </c>
      <c r="B1085" s="1" t="n">
        <v>43497</v>
      </c>
      <c r="C1085" s="1" t="n">
        <v>45227</v>
      </c>
      <c r="D1085" t="inlineStr">
        <is>
          <t>DALARNAS LÄN</t>
        </is>
      </c>
      <c r="E1085" t="inlineStr">
        <is>
          <t>SMEDJEBACKEN</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7596-2019</t>
        </is>
      </c>
      <c r="B1086" s="1" t="n">
        <v>43498</v>
      </c>
      <c r="C1086" s="1" t="n">
        <v>45227</v>
      </c>
      <c r="D1086" t="inlineStr">
        <is>
          <t>DALARNAS LÄN</t>
        </is>
      </c>
      <c r="E1086" t="inlineStr">
        <is>
          <t>LEKSAND</t>
        </is>
      </c>
      <c r="G1086" t="n">
        <v>7.1</v>
      </c>
      <c r="H1086" t="n">
        <v>0</v>
      </c>
      <c r="I1086" t="n">
        <v>0</v>
      </c>
      <c r="J1086" t="n">
        <v>0</v>
      </c>
      <c r="K1086" t="n">
        <v>0</v>
      </c>
      <c r="L1086" t="n">
        <v>0</v>
      </c>
      <c r="M1086" t="n">
        <v>0</v>
      </c>
      <c r="N1086" t="n">
        <v>0</v>
      </c>
      <c r="O1086" t="n">
        <v>0</v>
      </c>
      <c r="P1086" t="n">
        <v>0</v>
      </c>
      <c r="Q1086" t="n">
        <v>0</v>
      </c>
      <c r="R1086" s="2" t="inlineStr"/>
    </row>
    <row r="1087" ht="15" customHeight="1">
      <c r="A1087" t="inlineStr">
        <is>
          <t>A 7604-2019</t>
        </is>
      </c>
      <c r="B1087" s="1" t="n">
        <v>43499</v>
      </c>
      <c r="C1087" s="1" t="n">
        <v>45227</v>
      </c>
      <c r="D1087" t="inlineStr">
        <is>
          <t>DALARNAS LÄN</t>
        </is>
      </c>
      <c r="E1087" t="inlineStr">
        <is>
          <t>AVESTA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7612-2019</t>
        </is>
      </c>
      <c r="B1088" s="1" t="n">
        <v>43499</v>
      </c>
      <c r="C1088" s="1" t="n">
        <v>45227</v>
      </c>
      <c r="D1088" t="inlineStr">
        <is>
          <t>DALARNAS LÄN</t>
        </is>
      </c>
      <c r="E1088" t="inlineStr">
        <is>
          <t>RÄTTVIK</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8440-2019</t>
        </is>
      </c>
      <c r="B1089" s="1" t="n">
        <v>43500</v>
      </c>
      <c r="C1089" s="1" t="n">
        <v>45227</v>
      </c>
      <c r="D1089" t="inlineStr">
        <is>
          <t>DALARNAS LÄN</t>
        </is>
      </c>
      <c r="E1089" t="inlineStr">
        <is>
          <t>RÄTTVIK</t>
        </is>
      </c>
      <c r="F1089" t="inlineStr">
        <is>
          <t>Övriga statliga verk och myndigheter</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8436-2019</t>
        </is>
      </c>
      <c r="B1090" s="1" t="n">
        <v>43500</v>
      </c>
      <c r="C1090" s="1" t="n">
        <v>45227</v>
      </c>
      <c r="D1090" t="inlineStr">
        <is>
          <t>DALARNAS LÄN</t>
        </is>
      </c>
      <c r="E1090" t="inlineStr">
        <is>
          <t>LUDVIKA</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8637-2019</t>
        </is>
      </c>
      <c r="B1091" s="1" t="n">
        <v>43501</v>
      </c>
      <c r="C1091" s="1" t="n">
        <v>45227</v>
      </c>
      <c r="D1091" t="inlineStr">
        <is>
          <t>DALARNAS LÄN</t>
        </is>
      </c>
      <c r="E1091" t="inlineStr">
        <is>
          <t>LUDVIKA</t>
        </is>
      </c>
      <c r="F1091" t="inlineStr">
        <is>
          <t>Bergvik skog väst AB</t>
        </is>
      </c>
      <c r="G1091" t="n">
        <v>12.3</v>
      </c>
      <c r="H1091" t="n">
        <v>0</v>
      </c>
      <c r="I1091" t="n">
        <v>0</v>
      </c>
      <c r="J1091" t="n">
        <v>0</v>
      </c>
      <c r="K1091" t="n">
        <v>0</v>
      </c>
      <c r="L1091" t="n">
        <v>0</v>
      </c>
      <c r="M1091" t="n">
        <v>0</v>
      </c>
      <c r="N1091" t="n">
        <v>0</v>
      </c>
      <c r="O1091" t="n">
        <v>0</v>
      </c>
      <c r="P1091" t="n">
        <v>0</v>
      </c>
      <c r="Q1091" t="n">
        <v>0</v>
      </c>
      <c r="R1091" s="2" t="inlineStr"/>
    </row>
    <row r="1092" ht="15" customHeight="1">
      <c r="A1092" t="inlineStr">
        <is>
          <t>A 8002-2019</t>
        </is>
      </c>
      <c r="B1092" s="1" t="n">
        <v>43501</v>
      </c>
      <c r="C1092" s="1" t="n">
        <v>45227</v>
      </c>
      <c r="D1092" t="inlineStr">
        <is>
          <t>DALARNAS LÄN</t>
        </is>
      </c>
      <c r="E1092" t="inlineStr">
        <is>
          <t>FALUN</t>
        </is>
      </c>
      <c r="F1092" t="inlineStr">
        <is>
          <t>Bergvik skog väst AB</t>
        </is>
      </c>
      <c r="G1092" t="n">
        <v>4.3</v>
      </c>
      <c r="H1092" t="n">
        <v>0</v>
      </c>
      <c r="I1092" t="n">
        <v>0</v>
      </c>
      <c r="J1092" t="n">
        <v>0</v>
      </c>
      <c r="K1092" t="n">
        <v>0</v>
      </c>
      <c r="L1092" t="n">
        <v>0</v>
      </c>
      <c r="M1092" t="n">
        <v>0</v>
      </c>
      <c r="N1092" t="n">
        <v>0</v>
      </c>
      <c r="O1092" t="n">
        <v>0</v>
      </c>
      <c r="P1092" t="n">
        <v>0</v>
      </c>
      <c r="Q1092" t="n">
        <v>0</v>
      </c>
      <c r="R1092" s="2" t="inlineStr"/>
    </row>
    <row r="1093" ht="15" customHeight="1">
      <c r="A1093" t="inlineStr">
        <is>
          <t>A 8077-2019</t>
        </is>
      </c>
      <c r="B1093" s="1" t="n">
        <v>43501</v>
      </c>
      <c r="C1093" s="1" t="n">
        <v>45227</v>
      </c>
      <c r="D1093" t="inlineStr">
        <is>
          <t>DALARNAS LÄN</t>
        </is>
      </c>
      <c r="E1093" t="inlineStr">
        <is>
          <t>FALUN</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8055-2019</t>
        </is>
      </c>
      <c r="B1094" s="1" t="n">
        <v>43501</v>
      </c>
      <c r="C1094" s="1" t="n">
        <v>45227</v>
      </c>
      <c r="D1094" t="inlineStr">
        <is>
          <t>DALARNAS LÄN</t>
        </is>
      </c>
      <c r="E1094" t="inlineStr">
        <is>
          <t>FALUN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8063-2019</t>
        </is>
      </c>
      <c r="B1095" s="1" t="n">
        <v>43501</v>
      </c>
      <c r="C1095" s="1" t="n">
        <v>45227</v>
      </c>
      <c r="D1095" t="inlineStr">
        <is>
          <t>DALARNAS LÄN</t>
        </is>
      </c>
      <c r="E1095" t="inlineStr">
        <is>
          <t>VANSBRO</t>
        </is>
      </c>
      <c r="F1095" t="inlineStr">
        <is>
          <t>Bergvik skog väst AB</t>
        </is>
      </c>
      <c r="G1095" t="n">
        <v>9.4</v>
      </c>
      <c r="H1095" t="n">
        <v>0</v>
      </c>
      <c r="I1095" t="n">
        <v>0</v>
      </c>
      <c r="J1095" t="n">
        <v>0</v>
      </c>
      <c r="K1095" t="n">
        <v>0</v>
      </c>
      <c r="L1095" t="n">
        <v>0</v>
      </c>
      <c r="M1095" t="n">
        <v>0</v>
      </c>
      <c r="N1095" t="n">
        <v>0</v>
      </c>
      <c r="O1095" t="n">
        <v>0</v>
      </c>
      <c r="P1095" t="n">
        <v>0</v>
      </c>
      <c r="Q1095" t="n">
        <v>0</v>
      </c>
      <c r="R1095" s="2" t="inlineStr"/>
    </row>
    <row r="1096" ht="15" customHeight="1">
      <c r="A1096" t="inlineStr">
        <is>
          <t>A 8627-2019</t>
        </is>
      </c>
      <c r="B1096" s="1" t="n">
        <v>43501</v>
      </c>
      <c r="C1096" s="1" t="n">
        <v>45227</v>
      </c>
      <c r="D1096" t="inlineStr">
        <is>
          <t>DALARNAS LÄN</t>
        </is>
      </c>
      <c r="E1096" t="inlineStr">
        <is>
          <t>ORSA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8555-2019</t>
        </is>
      </c>
      <c r="B1097" s="1" t="n">
        <v>43502</v>
      </c>
      <c r="C1097" s="1" t="n">
        <v>45227</v>
      </c>
      <c r="D1097" t="inlineStr">
        <is>
          <t>DALARNAS LÄN</t>
        </is>
      </c>
      <c r="E1097" t="inlineStr">
        <is>
          <t>LEKSAND</t>
        </is>
      </c>
      <c r="G1097" t="n">
        <v>5</v>
      </c>
      <c r="H1097" t="n">
        <v>0</v>
      </c>
      <c r="I1097" t="n">
        <v>0</v>
      </c>
      <c r="J1097" t="n">
        <v>0</v>
      </c>
      <c r="K1097" t="n">
        <v>0</v>
      </c>
      <c r="L1097" t="n">
        <v>0</v>
      </c>
      <c r="M1097" t="n">
        <v>0</v>
      </c>
      <c r="N1097" t="n">
        <v>0</v>
      </c>
      <c r="O1097" t="n">
        <v>0</v>
      </c>
      <c r="P1097" t="n">
        <v>0</v>
      </c>
      <c r="Q1097" t="n">
        <v>0</v>
      </c>
      <c r="R1097" s="2" t="inlineStr"/>
    </row>
    <row r="1098" ht="15" customHeight="1">
      <c r="A1098" t="inlineStr">
        <is>
          <t>A 8738-2019</t>
        </is>
      </c>
      <c r="B1098" s="1" t="n">
        <v>43502</v>
      </c>
      <c r="C1098" s="1" t="n">
        <v>45227</v>
      </c>
      <c r="D1098" t="inlineStr">
        <is>
          <t>DALARNAS LÄN</t>
        </is>
      </c>
      <c r="E1098" t="inlineStr">
        <is>
          <t>ORSA</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8732-2019</t>
        </is>
      </c>
      <c r="B1099" s="1" t="n">
        <v>43502</v>
      </c>
      <c r="C1099" s="1" t="n">
        <v>45227</v>
      </c>
      <c r="D1099" t="inlineStr">
        <is>
          <t>DALARNAS LÄN</t>
        </is>
      </c>
      <c r="E1099" t="inlineStr">
        <is>
          <t>ORSA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8288-2019</t>
        </is>
      </c>
      <c r="B1100" s="1" t="n">
        <v>43502</v>
      </c>
      <c r="C1100" s="1" t="n">
        <v>45227</v>
      </c>
      <c r="D1100" t="inlineStr">
        <is>
          <t>DALARNAS LÄN</t>
        </is>
      </c>
      <c r="E1100" t="inlineStr">
        <is>
          <t>LUDVIKA</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8542-2019</t>
        </is>
      </c>
      <c r="B1101" s="1" t="n">
        <v>43502</v>
      </c>
      <c r="C1101" s="1" t="n">
        <v>45227</v>
      </c>
      <c r="D1101" t="inlineStr">
        <is>
          <t>DALARNAS LÄN</t>
        </is>
      </c>
      <c r="E1101" t="inlineStr">
        <is>
          <t>LEKSAND</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8565-2019</t>
        </is>
      </c>
      <c r="B1102" s="1" t="n">
        <v>43502</v>
      </c>
      <c r="C1102" s="1" t="n">
        <v>45227</v>
      </c>
      <c r="D1102" t="inlineStr">
        <is>
          <t>DALARNAS LÄN</t>
        </is>
      </c>
      <c r="E1102" t="inlineStr">
        <is>
          <t>FALUN</t>
        </is>
      </c>
      <c r="G1102" t="n">
        <v>7.5</v>
      </c>
      <c r="H1102" t="n">
        <v>0</v>
      </c>
      <c r="I1102" t="n">
        <v>0</v>
      </c>
      <c r="J1102" t="n">
        <v>0</v>
      </c>
      <c r="K1102" t="n">
        <v>0</v>
      </c>
      <c r="L1102" t="n">
        <v>0</v>
      </c>
      <c r="M1102" t="n">
        <v>0</v>
      </c>
      <c r="N1102" t="n">
        <v>0</v>
      </c>
      <c r="O1102" t="n">
        <v>0</v>
      </c>
      <c r="P1102" t="n">
        <v>0</v>
      </c>
      <c r="Q1102" t="n">
        <v>0</v>
      </c>
      <c r="R1102" s="2" t="inlineStr"/>
    </row>
    <row r="1103" ht="15" customHeight="1">
      <c r="A1103" t="inlineStr">
        <is>
          <t>A 8730-2019</t>
        </is>
      </c>
      <c r="B1103" s="1" t="n">
        <v>43502</v>
      </c>
      <c r="C1103" s="1" t="n">
        <v>45227</v>
      </c>
      <c r="D1103" t="inlineStr">
        <is>
          <t>DALARNAS LÄN</t>
        </is>
      </c>
      <c r="E1103" t="inlineStr">
        <is>
          <t>ORSA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8606-2019</t>
        </is>
      </c>
      <c r="B1104" s="1" t="n">
        <v>43503</v>
      </c>
      <c r="C1104" s="1" t="n">
        <v>45227</v>
      </c>
      <c r="D1104" t="inlineStr">
        <is>
          <t>DALARNAS LÄN</t>
        </is>
      </c>
      <c r="E1104" t="inlineStr">
        <is>
          <t>VANSBRO</t>
        </is>
      </c>
      <c r="F1104" t="inlineStr">
        <is>
          <t>Bergvik skog väst AB</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8622-2019</t>
        </is>
      </c>
      <c r="B1105" s="1" t="n">
        <v>43503</v>
      </c>
      <c r="C1105" s="1" t="n">
        <v>45227</v>
      </c>
      <c r="D1105" t="inlineStr">
        <is>
          <t>DALARNAS LÄN</t>
        </is>
      </c>
      <c r="E1105" t="inlineStr">
        <is>
          <t>VANSBRO</t>
        </is>
      </c>
      <c r="F1105" t="inlineStr">
        <is>
          <t>Bergvik skog väst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9011-2019</t>
        </is>
      </c>
      <c r="B1106" s="1" t="n">
        <v>43504</v>
      </c>
      <c r="C1106" s="1" t="n">
        <v>45227</v>
      </c>
      <c r="D1106" t="inlineStr">
        <is>
          <t>DALARNAS LÄN</t>
        </is>
      </c>
      <c r="E1106" t="inlineStr">
        <is>
          <t>GAGNEF</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9079-2019</t>
        </is>
      </c>
      <c r="B1107" s="1" t="n">
        <v>43504</v>
      </c>
      <c r="C1107" s="1" t="n">
        <v>45227</v>
      </c>
      <c r="D1107" t="inlineStr">
        <is>
          <t>DALARNAS LÄN</t>
        </is>
      </c>
      <c r="E1107" t="inlineStr">
        <is>
          <t>ÄLVDALEN</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8971-2019</t>
        </is>
      </c>
      <c r="B1108" s="1" t="n">
        <v>43504</v>
      </c>
      <c r="C1108" s="1" t="n">
        <v>45227</v>
      </c>
      <c r="D1108" t="inlineStr">
        <is>
          <t>DALARNAS LÄN</t>
        </is>
      </c>
      <c r="E1108" t="inlineStr">
        <is>
          <t>SÄTER</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9102-2019</t>
        </is>
      </c>
      <c r="B1109" s="1" t="n">
        <v>43504</v>
      </c>
      <c r="C1109" s="1" t="n">
        <v>45227</v>
      </c>
      <c r="D1109" t="inlineStr">
        <is>
          <t>DALARNAS LÄN</t>
        </is>
      </c>
      <c r="E1109" t="inlineStr">
        <is>
          <t>MALUNG-SÄLEN</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8981-2019</t>
        </is>
      </c>
      <c r="B1110" s="1" t="n">
        <v>43504</v>
      </c>
      <c r="C1110" s="1" t="n">
        <v>45227</v>
      </c>
      <c r="D1110" t="inlineStr">
        <is>
          <t>DALARNAS LÄN</t>
        </is>
      </c>
      <c r="E1110" t="inlineStr">
        <is>
          <t>HEDEMORA</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9228-2019</t>
        </is>
      </c>
      <c r="B1111" s="1" t="n">
        <v>43506</v>
      </c>
      <c r="C1111" s="1" t="n">
        <v>45227</v>
      </c>
      <c r="D1111" t="inlineStr">
        <is>
          <t>DALARNAS LÄN</t>
        </is>
      </c>
      <c r="E1111" t="inlineStr">
        <is>
          <t>SMEDJEBACKEN</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9248-2019</t>
        </is>
      </c>
      <c r="B1112" s="1" t="n">
        <v>43506</v>
      </c>
      <c r="C1112" s="1" t="n">
        <v>45227</v>
      </c>
      <c r="D1112" t="inlineStr">
        <is>
          <t>DALARNAS LÄN</t>
        </is>
      </c>
      <c r="E1112" t="inlineStr">
        <is>
          <t>SMEDJEBACKEN</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9226-2019</t>
        </is>
      </c>
      <c r="B1113" s="1" t="n">
        <v>43506</v>
      </c>
      <c r="C1113" s="1" t="n">
        <v>45227</v>
      </c>
      <c r="D1113" t="inlineStr">
        <is>
          <t>DALARNAS LÄN</t>
        </is>
      </c>
      <c r="E1113" t="inlineStr">
        <is>
          <t>SMEDJEBACKEN</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9264-2019</t>
        </is>
      </c>
      <c r="B1114" s="1" t="n">
        <v>43507</v>
      </c>
      <c r="C1114" s="1" t="n">
        <v>45227</v>
      </c>
      <c r="D1114" t="inlineStr">
        <is>
          <t>DALARNAS LÄN</t>
        </is>
      </c>
      <c r="E1114" t="inlineStr">
        <is>
          <t>BORLÄNGE</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9301-2019</t>
        </is>
      </c>
      <c r="B1115" s="1" t="n">
        <v>43507</v>
      </c>
      <c r="C1115" s="1" t="n">
        <v>45227</v>
      </c>
      <c r="D1115" t="inlineStr">
        <is>
          <t>DALARNAS LÄN</t>
        </is>
      </c>
      <c r="E1115" t="inlineStr">
        <is>
          <t>LEKSAND</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9357-2019</t>
        </is>
      </c>
      <c r="B1116" s="1" t="n">
        <v>43507</v>
      </c>
      <c r="C1116" s="1" t="n">
        <v>45227</v>
      </c>
      <c r="D1116" t="inlineStr">
        <is>
          <t>DALARNAS LÄN</t>
        </is>
      </c>
      <c r="E1116" t="inlineStr">
        <is>
          <t>FALUN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9283-2019</t>
        </is>
      </c>
      <c r="B1117" s="1" t="n">
        <v>43507</v>
      </c>
      <c r="C1117" s="1" t="n">
        <v>45227</v>
      </c>
      <c r="D1117" t="inlineStr">
        <is>
          <t>DALARNAS LÄN</t>
        </is>
      </c>
      <c r="E1117" t="inlineStr">
        <is>
          <t>VANSBRO</t>
        </is>
      </c>
      <c r="F1117" t="inlineStr">
        <is>
          <t>Bergvik skog väst AB</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9422-2019</t>
        </is>
      </c>
      <c r="B1118" s="1" t="n">
        <v>43507</v>
      </c>
      <c r="C1118" s="1" t="n">
        <v>45227</v>
      </c>
      <c r="D1118" t="inlineStr">
        <is>
          <t>DALARNAS LÄN</t>
        </is>
      </c>
      <c r="E1118" t="inlineStr">
        <is>
          <t>VANSBRO</t>
        </is>
      </c>
      <c r="F1118" t="inlineStr">
        <is>
          <t>Övriga statliga verk och myndigheter</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9350-2019</t>
        </is>
      </c>
      <c r="B1119" s="1" t="n">
        <v>43507</v>
      </c>
      <c r="C1119" s="1" t="n">
        <v>45227</v>
      </c>
      <c r="D1119" t="inlineStr">
        <is>
          <t>DALARNAS LÄN</t>
        </is>
      </c>
      <c r="E1119" t="inlineStr">
        <is>
          <t>HEDEMORA</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9435-2019</t>
        </is>
      </c>
      <c r="B1120" s="1" t="n">
        <v>43507</v>
      </c>
      <c r="C1120" s="1" t="n">
        <v>45227</v>
      </c>
      <c r="D1120" t="inlineStr">
        <is>
          <t>DALARNAS LÄN</t>
        </is>
      </c>
      <c r="E1120" t="inlineStr">
        <is>
          <t>VANSBRO</t>
        </is>
      </c>
      <c r="F1120" t="inlineStr">
        <is>
          <t>Övriga statliga verk och myndigheter</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9410-2019</t>
        </is>
      </c>
      <c r="B1121" s="1" t="n">
        <v>43507</v>
      </c>
      <c r="C1121" s="1" t="n">
        <v>45227</v>
      </c>
      <c r="D1121" t="inlineStr">
        <is>
          <t>DALARNAS LÄN</t>
        </is>
      </c>
      <c r="E1121" t="inlineStr">
        <is>
          <t>VANSBRO</t>
        </is>
      </c>
      <c r="F1121" t="inlineStr">
        <is>
          <t>Övriga statliga verk och myndigheter</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9744-2019</t>
        </is>
      </c>
      <c r="B1122" s="1" t="n">
        <v>43508</v>
      </c>
      <c r="C1122" s="1" t="n">
        <v>45227</v>
      </c>
      <c r="D1122" t="inlineStr">
        <is>
          <t>DALARNAS LÄN</t>
        </is>
      </c>
      <c r="E1122" t="inlineStr">
        <is>
          <t>LEKSAND</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9655-2019</t>
        </is>
      </c>
      <c r="B1123" s="1" t="n">
        <v>43508</v>
      </c>
      <c r="C1123" s="1" t="n">
        <v>45227</v>
      </c>
      <c r="D1123" t="inlineStr">
        <is>
          <t>DALARNAS LÄN</t>
        </is>
      </c>
      <c r="E1123" t="inlineStr">
        <is>
          <t>HEDEMORA</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9944-2019</t>
        </is>
      </c>
      <c r="B1124" s="1" t="n">
        <v>43509</v>
      </c>
      <c r="C1124" s="1" t="n">
        <v>45227</v>
      </c>
      <c r="D1124" t="inlineStr">
        <is>
          <t>DALARNAS LÄN</t>
        </is>
      </c>
      <c r="E1124" t="inlineStr">
        <is>
          <t>SÄTER</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9955-2019</t>
        </is>
      </c>
      <c r="B1125" s="1" t="n">
        <v>43509</v>
      </c>
      <c r="C1125" s="1" t="n">
        <v>45227</v>
      </c>
      <c r="D1125" t="inlineStr">
        <is>
          <t>DALARNAS LÄN</t>
        </is>
      </c>
      <c r="E1125" t="inlineStr">
        <is>
          <t>LEKSAND</t>
        </is>
      </c>
      <c r="F1125" t="inlineStr">
        <is>
          <t>Kommuner</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9842-2019</t>
        </is>
      </c>
      <c r="B1126" s="1" t="n">
        <v>43509</v>
      </c>
      <c r="C1126" s="1" t="n">
        <v>45227</v>
      </c>
      <c r="D1126" t="inlineStr">
        <is>
          <t>DALARNAS LÄN</t>
        </is>
      </c>
      <c r="E1126" t="inlineStr">
        <is>
          <t>VANSBRO</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9979-2019</t>
        </is>
      </c>
      <c r="B1127" s="1" t="n">
        <v>43509</v>
      </c>
      <c r="C1127" s="1" t="n">
        <v>45227</v>
      </c>
      <c r="D1127" t="inlineStr">
        <is>
          <t>DALARNAS LÄN</t>
        </is>
      </c>
      <c r="E1127" t="inlineStr">
        <is>
          <t>SMEDJEBACKEN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9897-2019</t>
        </is>
      </c>
      <c r="B1128" s="1" t="n">
        <v>43509</v>
      </c>
      <c r="C1128" s="1" t="n">
        <v>45227</v>
      </c>
      <c r="D1128" t="inlineStr">
        <is>
          <t>DALARNAS LÄN</t>
        </is>
      </c>
      <c r="E1128" t="inlineStr">
        <is>
          <t>AVESTA</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9950-2019</t>
        </is>
      </c>
      <c r="B1129" s="1" t="n">
        <v>43509</v>
      </c>
      <c r="C1129" s="1" t="n">
        <v>45227</v>
      </c>
      <c r="D1129" t="inlineStr">
        <is>
          <t>DALARNAS LÄN</t>
        </is>
      </c>
      <c r="E1129" t="inlineStr">
        <is>
          <t>SÄTER</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10027-2019</t>
        </is>
      </c>
      <c r="B1130" s="1" t="n">
        <v>43510</v>
      </c>
      <c r="C1130" s="1" t="n">
        <v>45227</v>
      </c>
      <c r="D1130" t="inlineStr">
        <is>
          <t>DALARNAS LÄN</t>
        </is>
      </c>
      <c r="E1130" t="inlineStr">
        <is>
          <t>FALUN</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10236-2019</t>
        </is>
      </c>
      <c r="B1131" s="1" t="n">
        <v>43510</v>
      </c>
      <c r="C1131" s="1" t="n">
        <v>45227</v>
      </c>
      <c r="D1131" t="inlineStr">
        <is>
          <t>DALARNAS LÄN</t>
        </is>
      </c>
      <c r="E1131" t="inlineStr">
        <is>
          <t>LEKSAND</t>
        </is>
      </c>
      <c r="G1131" t="n">
        <v>0.2</v>
      </c>
      <c r="H1131" t="n">
        <v>0</v>
      </c>
      <c r="I1131" t="n">
        <v>0</v>
      </c>
      <c r="J1131" t="n">
        <v>0</v>
      </c>
      <c r="K1131" t="n">
        <v>0</v>
      </c>
      <c r="L1131" t="n">
        <v>0</v>
      </c>
      <c r="M1131" t="n">
        <v>0</v>
      </c>
      <c r="N1131" t="n">
        <v>0</v>
      </c>
      <c r="O1131" t="n">
        <v>0</v>
      </c>
      <c r="P1131" t="n">
        <v>0</v>
      </c>
      <c r="Q1131" t="n">
        <v>0</v>
      </c>
      <c r="R1131" s="2" t="inlineStr"/>
    </row>
    <row r="1132" ht="15" customHeight="1">
      <c r="A1132" t="inlineStr">
        <is>
          <t>A 10414-2019</t>
        </is>
      </c>
      <c r="B1132" s="1" t="n">
        <v>43511</v>
      </c>
      <c r="C1132" s="1" t="n">
        <v>45227</v>
      </c>
      <c r="D1132" t="inlineStr">
        <is>
          <t>DALARNAS LÄN</t>
        </is>
      </c>
      <c r="E1132" t="inlineStr">
        <is>
          <t>LEKSAND</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10518-2019</t>
        </is>
      </c>
      <c r="B1133" s="1" t="n">
        <v>43511</v>
      </c>
      <c r="C1133" s="1" t="n">
        <v>45227</v>
      </c>
      <c r="D1133" t="inlineStr">
        <is>
          <t>DALARNAS LÄN</t>
        </is>
      </c>
      <c r="E1133" t="inlineStr">
        <is>
          <t>RÄTTVIK</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10606-2019</t>
        </is>
      </c>
      <c r="B1134" s="1" t="n">
        <v>43511</v>
      </c>
      <c r="C1134" s="1" t="n">
        <v>45227</v>
      </c>
      <c r="D1134" t="inlineStr">
        <is>
          <t>DALARNAS LÄN</t>
        </is>
      </c>
      <c r="E1134" t="inlineStr">
        <is>
          <t>RÄTTVIK</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10658-2019</t>
        </is>
      </c>
      <c r="B1135" s="1" t="n">
        <v>43514</v>
      </c>
      <c r="C1135" s="1" t="n">
        <v>45227</v>
      </c>
      <c r="D1135" t="inlineStr">
        <is>
          <t>DALARNAS LÄN</t>
        </is>
      </c>
      <c r="E1135" t="inlineStr">
        <is>
          <t>RÄTTVIK</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10767-2019</t>
        </is>
      </c>
      <c r="B1136" s="1" t="n">
        <v>43514</v>
      </c>
      <c r="C1136" s="1" t="n">
        <v>45227</v>
      </c>
      <c r="D1136" t="inlineStr">
        <is>
          <t>DALARNAS LÄN</t>
        </is>
      </c>
      <c r="E1136" t="inlineStr">
        <is>
          <t>GAGNEF</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10666-2019</t>
        </is>
      </c>
      <c r="B1137" s="1" t="n">
        <v>43514</v>
      </c>
      <c r="C1137" s="1" t="n">
        <v>45227</v>
      </c>
      <c r="D1137" t="inlineStr">
        <is>
          <t>DALARNAS LÄN</t>
        </is>
      </c>
      <c r="E1137" t="inlineStr">
        <is>
          <t>SÄTER</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10940-2019</t>
        </is>
      </c>
      <c r="B1138" s="1" t="n">
        <v>43515</v>
      </c>
      <c r="C1138" s="1" t="n">
        <v>45227</v>
      </c>
      <c r="D1138" t="inlineStr">
        <is>
          <t>DALARNAS LÄN</t>
        </is>
      </c>
      <c r="E1138" t="inlineStr">
        <is>
          <t>SMEDJEBACKEN</t>
        </is>
      </c>
      <c r="F1138" t="inlineStr">
        <is>
          <t>Bergvik skog väst AB</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11156-2019</t>
        </is>
      </c>
      <c r="B1139" s="1" t="n">
        <v>43516</v>
      </c>
      <c r="C1139" s="1" t="n">
        <v>45227</v>
      </c>
      <c r="D1139" t="inlineStr">
        <is>
          <t>DALARNAS LÄN</t>
        </is>
      </c>
      <c r="E1139" t="inlineStr">
        <is>
          <t>VANSBRO</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11206-2019</t>
        </is>
      </c>
      <c r="B1140" s="1" t="n">
        <v>43516</v>
      </c>
      <c r="C1140" s="1" t="n">
        <v>45227</v>
      </c>
      <c r="D1140" t="inlineStr">
        <is>
          <t>DALARNAS LÄN</t>
        </is>
      </c>
      <c r="E1140" t="inlineStr">
        <is>
          <t>SÄTER</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11614-2019</t>
        </is>
      </c>
      <c r="B1141" s="1" t="n">
        <v>43517</v>
      </c>
      <c r="C1141" s="1" t="n">
        <v>45227</v>
      </c>
      <c r="D1141" t="inlineStr">
        <is>
          <t>DALARNAS LÄN</t>
        </is>
      </c>
      <c r="E1141" t="inlineStr">
        <is>
          <t>ORSA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11493-2019</t>
        </is>
      </c>
      <c r="B1142" s="1" t="n">
        <v>43517</v>
      </c>
      <c r="C1142" s="1" t="n">
        <v>45227</v>
      </c>
      <c r="D1142" t="inlineStr">
        <is>
          <t>DALARNAS LÄN</t>
        </is>
      </c>
      <c r="E1142" t="inlineStr">
        <is>
          <t>FALUN</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11611-2019</t>
        </is>
      </c>
      <c r="B1143" s="1" t="n">
        <v>43517</v>
      </c>
      <c r="C1143" s="1" t="n">
        <v>45227</v>
      </c>
      <c r="D1143" t="inlineStr">
        <is>
          <t>DALARNAS LÄN</t>
        </is>
      </c>
      <c r="E1143" t="inlineStr">
        <is>
          <t>RÄTTVIK</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11545-2019</t>
        </is>
      </c>
      <c r="B1144" s="1" t="n">
        <v>43518</v>
      </c>
      <c r="C1144" s="1" t="n">
        <v>45227</v>
      </c>
      <c r="D1144" t="inlineStr">
        <is>
          <t>DALARNAS LÄN</t>
        </is>
      </c>
      <c r="E1144" t="inlineStr">
        <is>
          <t>MALUNG-SÄLEN</t>
        </is>
      </c>
      <c r="G1144" t="n">
        <v>7.6</v>
      </c>
      <c r="H1144" t="n">
        <v>0</v>
      </c>
      <c r="I1144" t="n">
        <v>0</v>
      </c>
      <c r="J1144" t="n">
        <v>0</v>
      </c>
      <c r="K1144" t="n">
        <v>0</v>
      </c>
      <c r="L1144" t="n">
        <v>0</v>
      </c>
      <c r="M1144" t="n">
        <v>0</v>
      </c>
      <c r="N1144" t="n">
        <v>0</v>
      </c>
      <c r="O1144" t="n">
        <v>0</v>
      </c>
      <c r="P1144" t="n">
        <v>0</v>
      </c>
      <c r="Q1144" t="n">
        <v>0</v>
      </c>
      <c r="R1144" s="2" t="inlineStr"/>
    </row>
    <row r="1145" ht="15" customHeight="1">
      <c r="A1145" t="inlineStr">
        <is>
          <t>A 11546-2019</t>
        </is>
      </c>
      <c r="B1145" s="1" t="n">
        <v>43518</v>
      </c>
      <c r="C1145" s="1" t="n">
        <v>45227</v>
      </c>
      <c r="D1145" t="inlineStr">
        <is>
          <t>DALARNAS LÄN</t>
        </is>
      </c>
      <c r="E1145" t="inlineStr">
        <is>
          <t>MALUNG-SÄLEN</t>
        </is>
      </c>
      <c r="G1145" t="n">
        <v>6.1</v>
      </c>
      <c r="H1145" t="n">
        <v>0</v>
      </c>
      <c r="I1145" t="n">
        <v>0</v>
      </c>
      <c r="J1145" t="n">
        <v>0</v>
      </c>
      <c r="K1145" t="n">
        <v>0</v>
      </c>
      <c r="L1145" t="n">
        <v>0</v>
      </c>
      <c r="M1145" t="n">
        <v>0</v>
      </c>
      <c r="N1145" t="n">
        <v>0</v>
      </c>
      <c r="O1145" t="n">
        <v>0</v>
      </c>
      <c r="P1145" t="n">
        <v>0</v>
      </c>
      <c r="Q1145" t="n">
        <v>0</v>
      </c>
      <c r="R1145" s="2" t="inlineStr"/>
    </row>
    <row r="1146" ht="15" customHeight="1">
      <c r="A1146" t="inlineStr">
        <is>
          <t>A 11830-2019</t>
        </is>
      </c>
      <c r="B1146" s="1" t="n">
        <v>43521</v>
      </c>
      <c r="C1146" s="1" t="n">
        <v>45227</v>
      </c>
      <c r="D1146" t="inlineStr">
        <is>
          <t>DALARNAS LÄN</t>
        </is>
      </c>
      <c r="E1146" t="inlineStr">
        <is>
          <t>FALUN</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12106-2019</t>
        </is>
      </c>
      <c r="B1147" s="1" t="n">
        <v>43521</v>
      </c>
      <c r="C1147" s="1" t="n">
        <v>45227</v>
      </c>
      <c r="D1147" t="inlineStr">
        <is>
          <t>DALARNAS LÄN</t>
        </is>
      </c>
      <c r="E1147" t="inlineStr">
        <is>
          <t>GAGNEF</t>
        </is>
      </c>
      <c r="G1147" t="n">
        <v>8</v>
      </c>
      <c r="H1147" t="n">
        <v>0</v>
      </c>
      <c r="I1147" t="n">
        <v>0</v>
      </c>
      <c r="J1147" t="n">
        <v>0</v>
      </c>
      <c r="K1147" t="n">
        <v>0</v>
      </c>
      <c r="L1147" t="n">
        <v>0</v>
      </c>
      <c r="M1147" t="n">
        <v>0</v>
      </c>
      <c r="N1147" t="n">
        <v>0</v>
      </c>
      <c r="O1147" t="n">
        <v>0</v>
      </c>
      <c r="P1147" t="n">
        <v>0</v>
      </c>
      <c r="Q1147" t="n">
        <v>0</v>
      </c>
      <c r="R1147" s="2" t="inlineStr"/>
    </row>
    <row r="1148" ht="15" customHeight="1">
      <c r="A1148" t="inlineStr">
        <is>
          <t>A 12183-2019</t>
        </is>
      </c>
      <c r="B1148" s="1" t="n">
        <v>43522</v>
      </c>
      <c r="C1148" s="1" t="n">
        <v>45227</v>
      </c>
      <c r="D1148" t="inlineStr">
        <is>
          <t>DALARNAS LÄN</t>
        </is>
      </c>
      <c r="E1148" t="inlineStr">
        <is>
          <t>MALUNG-SÄLEN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12219-2019</t>
        </is>
      </c>
      <c r="B1149" s="1" t="n">
        <v>43522</v>
      </c>
      <c r="C1149" s="1" t="n">
        <v>45227</v>
      </c>
      <c r="D1149" t="inlineStr">
        <is>
          <t>DALARNAS LÄN</t>
        </is>
      </c>
      <c r="E1149" t="inlineStr">
        <is>
          <t>FALUN</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12180-2019</t>
        </is>
      </c>
      <c r="B1150" s="1" t="n">
        <v>43522</v>
      </c>
      <c r="C1150" s="1" t="n">
        <v>45227</v>
      </c>
      <c r="D1150" t="inlineStr">
        <is>
          <t>DALARNAS LÄN</t>
        </is>
      </c>
      <c r="E1150" t="inlineStr">
        <is>
          <t>MALUNG-SÄLEN</t>
        </is>
      </c>
      <c r="G1150" t="n">
        <v>5.9</v>
      </c>
      <c r="H1150" t="n">
        <v>0</v>
      </c>
      <c r="I1150" t="n">
        <v>0</v>
      </c>
      <c r="J1150" t="n">
        <v>0</v>
      </c>
      <c r="K1150" t="n">
        <v>0</v>
      </c>
      <c r="L1150" t="n">
        <v>0</v>
      </c>
      <c r="M1150" t="n">
        <v>0</v>
      </c>
      <c r="N1150" t="n">
        <v>0</v>
      </c>
      <c r="O1150" t="n">
        <v>0</v>
      </c>
      <c r="P1150" t="n">
        <v>0</v>
      </c>
      <c r="Q1150" t="n">
        <v>0</v>
      </c>
      <c r="R1150" s="2" t="inlineStr"/>
    </row>
    <row r="1151" ht="15" customHeight="1">
      <c r="A1151" t="inlineStr">
        <is>
          <t>A 12162-2019</t>
        </is>
      </c>
      <c r="B1151" s="1" t="n">
        <v>43522</v>
      </c>
      <c r="C1151" s="1" t="n">
        <v>45227</v>
      </c>
      <c r="D1151" t="inlineStr">
        <is>
          <t>DALARNAS LÄN</t>
        </is>
      </c>
      <c r="E1151" t="inlineStr">
        <is>
          <t>ÄLVDALEN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12168-2019</t>
        </is>
      </c>
      <c r="B1152" s="1" t="n">
        <v>43522</v>
      </c>
      <c r="C1152" s="1" t="n">
        <v>45227</v>
      </c>
      <c r="D1152" t="inlineStr">
        <is>
          <t>DALARNAS LÄN</t>
        </is>
      </c>
      <c r="E1152" t="inlineStr">
        <is>
          <t>LEKSAND</t>
        </is>
      </c>
      <c r="F1152" t="inlineStr">
        <is>
          <t>Kommuner</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12223-2019</t>
        </is>
      </c>
      <c r="B1153" s="1" t="n">
        <v>43522</v>
      </c>
      <c r="C1153" s="1" t="n">
        <v>45227</v>
      </c>
      <c r="D1153" t="inlineStr">
        <is>
          <t>DALARNAS LÄN</t>
        </is>
      </c>
      <c r="E1153" t="inlineStr">
        <is>
          <t>FALUN</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12260-2019</t>
        </is>
      </c>
      <c r="B1154" s="1" t="n">
        <v>43523</v>
      </c>
      <c r="C1154" s="1" t="n">
        <v>45227</v>
      </c>
      <c r="D1154" t="inlineStr">
        <is>
          <t>DALARNAS LÄN</t>
        </is>
      </c>
      <c r="E1154" t="inlineStr">
        <is>
          <t>MALUNG-SÄLEN</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12359-2019</t>
        </is>
      </c>
      <c r="B1155" s="1" t="n">
        <v>43523</v>
      </c>
      <c r="C1155" s="1" t="n">
        <v>45227</v>
      </c>
      <c r="D1155" t="inlineStr">
        <is>
          <t>DALARNAS LÄN</t>
        </is>
      </c>
      <c r="E1155" t="inlineStr">
        <is>
          <t>HEDEMORA</t>
        </is>
      </c>
      <c r="G1155" t="n">
        <v>0.1</v>
      </c>
      <c r="H1155" t="n">
        <v>0</v>
      </c>
      <c r="I1155" t="n">
        <v>0</v>
      </c>
      <c r="J1155" t="n">
        <v>0</v>
      </c>
      <c r="K1155" t="n">
        <v>0</v>
      </c>
      <c r="L1155" t="n">
        <v>0</v>
      </c>
      <c r="M1155" t="n">
        <v>0</v>
      </c>
      <c r="N1155" t="n">
        <v>0</v>
      </c>
      <c r="O1155" t="n">
        <v>0</v>
      </c>
      <c r="P1155" t="n">
        <v>0</v>
      </c>
      <c r="Q1155" t="n">
        <v>0</v>
      </c>
      <c r="R1155" s="2" t="inlineStr"/>
    </row>
    <row r="1156" ht="15" customHeight="1">
      <c r="A1156" t="inlineStr">
        <is>
          <t>A 12367-2019</t>
        </is>
      </c>
      <c r="B1156" s="1" t="n">
        <v>43523</v>
      </c>
      <c r="C1156" s="1" t="n">
        <v>45227</v>
      </c>
      <c r="D1156" t="inlineStr">
        <is>
          <t>DALARNAS LÄN</t>
        </is>
      </c>
      <c r="E1156" t="inlineStr">
        <is>
          <t>HEDEMORA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12444-2019</t>
        </is>
      </c>
      <c r="B1157" s="1" t="n">
        <v>43523</v>
      </c>
      <c r="C1157" s="1" t="n">
        <v>45227</v>
      </c>
      <c r="D1157" t="inlineStr">
        <is>
          <t>DALARNAS LÄN</t>
        </is>
      </c>
      <c r="E1157" t="inlineStr">
        <is>
          <t>MALUNG-SÄLEN</t>
        </is>
      </c>
      <c r="F1157" t="inlineStr">
        <is>
          <t>Övriga statliga verk och myndigheter</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12380-2019</t>
        </is>
      </c>
      <c r="B1158" s="1" t="n">
        <v>43523</v>
      </c>
      <c r="C1158" s="1" t="n">
        <v>45227</v>
      </c>
      <c r="D1158" t="inlineStr">
        <is>
          <t>DALARNAS LÄN</t>
        </is>
      </c>
      <c r="E1158" t="inlineStr">
        <is>
          <t>HEDEMORA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12430-2019</t>
        </is>
      </c>
      <c r="B1159" s="1" t="n">
        <v>43523</v>
      </c>
      <c r="C1159" s="1" t="n">
        <v>45227</v>
      </c>
      <c r="D1159" t="inlineStr">
        <is>
          <t>DALARNAS LÄN</t>
        </is>
      </c>
      <c r="E1159" t="inlineStr">
        <is>
          <t>LEKSAND</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12442-2019</t>
        </is>
      </c>
      <c r="B1160" s="1" t="n">
        <v>43523</v>
      </c>
      <c r="C1160" s="1" t="n">
        <v>45227</v>
      </c>
      <c r="D1160" t="inlineStr">
        <is>
          <t>DALARNAS LÄN</t>
        </is>
      </c>
      <c r="E1160" t="inlineStr">
        <is>
          <t>MALUNG-SÄLEN</t>
        </is>
      </c>
      <c r="F1160" t="inlineStr">
        <is>
          <t>Övriga statliga verk och myndigheter</t>
        </is>
      </c>
      <c r="G1160" t="n">
        <v>2.7</v>
      </c>
      <c r="H1160" t="n">
        <v>0</v>
      </c>
      <c r="I1160" t="n">
        <v>0</v>
      </c>
      <c r="J1160" t="n">
        <v>0</v>
      </c>
      <c r="K1160" t="n">
        <v>0</v>
      </c>
      <c r="L1160" t="n">
        <v>0</v>
      </c>
      <c r="M1160" t="n">
        <v>0</v>
      </c>
      <c r="N1160" t="n">
        <v>0</v>
      </c>
      <c r="O1160" t="n">
        <v>0</v>
      </c>
      <c r="P1160" t="n">
        <v>0</v>
      </c>
      <c r="Q1160" t="n">
        <v>0</v>
      </c>
      <c r="R1160" s="2" t="inlineStr"/>
    </row>
    <row r="1161" ht="15" customHeight="1">
      <c r="A1161" t="inlineStr">
        <is>
          <t>A 12575-2019</t>
        </is>
      </c>
      <c r="B1161" s="1" t="n">
        <v>43524</v>
      </c>
      <c r="C1161" s="1" t="n">
        <v>45227</v>
      </c>
      <c r="D1161" t="inlineStr">
        <is>
          <t>DALARNAS LÄN</t>
        </is>
      </c>
      <c r="E1161" t="inlineStr">
        <is>
          <t>RÄTTVIK</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12819-2019</t>
        </is>
      </c>
      <c r="B1162" s="1" t="n">
        <v>43525</v>
      </c>
      <c r="C1162" s="1" t="n">
        <v>45227</v>
      </c>
      <c r="D1162" t="inlineStr">
        <is>
          <t>DALARNAS LÄN</t>
        </is>
      </c>
      <c r="E1162" t="inlineStr">
        <is>
          <t>FALUN</t>
        </is>
      </c>
      <c r="G1162" t="n">
        <v>5.9</v>
      </c>
      <c r="H1162" t="n">
        <v>0</v>
      </c>
      <c r="I1162" t="n">
        <v>0</v>
      </c>
      <c r="J1162" t="n">
        <v>0</v>
      </c>
      <c r="K1162" t="n">
        <v>0</v>
      </c>
      <c r="L1162" t="n">
        <v>0</v>
      </c>
      <c r="M1162" t="n">
        <v>0</v>
      </c>
      <c r="N1162" t="n">
        <v>0</v>
      </c>
      <c r="O1162" t="n">
        <v>0</v>
      </c>
      <c r="P1162" t="n">
        <v>0</v>
      </c>
      <c r="Q1162" t="n">
        <v>0</v>
      </c>
      <c r="R1162" s="2" t="inlineStr"/>
    </row>
    <row r="1163" ht="15" customHeight="1">
      <c r="A1163" t="inlineStr">
        <is>
          <t>A 13083-2019</t>
        </is>
      </c>
      <c r="B1163" s="1" t="n">
        <v>43528</v>
      </c>
      <c r="C1163" s="1" t="n">
        <v>45227</v>
      </c>
      <c r="D1163" t="inlineStr">
        <is>
          <t>DALARNAS LÄN</t>
        </is>
      </c>
      <c r="E1163" t="inlineStr">
        <is>
          <t>AVESTA</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13154-2019</t>
        </is>
      </c>
      <c r="B1164" s="1" t="n">
        <v>43528</v>
      </c>
      <c r="C1164" s="1" t="n">
        <v>45227</v>
      </c>
      <c r="D1164" t="inlineStr">
        <is>
          <t>DALARNAS LÄN</t>
        </is>
      </c>
      <c r="E1164" t="inlineStr">
        <is>
          <t>GAGNEF</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17119-2019</t>
        </is>
      </c>
      <c r="B1165" s="1" t="n">
        <v>43528</v>
      </c>
      <c r="C1165" s="1" t="n">
        <v>45227</v>
      </c>
      <c r="D1165" t="inlineStr">
        <is>
          <t>DALARNAS LÄN</t>
        </is>
      </c>
      <c r="E1165" t="inlineStr">
        <is>
          <t>GAGNEF</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13150-2019</t>
        </is>
      </c>
      <c r="B1166" s="1" t="n">
        <v>43528</v>
      </c>
      <c r="C1166" s="1" t="n">
        <v>45227</v>
      </c>
      <c r="D1166" t="inlineStr">
        <is>
          <t>DALARNAS LÄN</t>
        </is>
      </c>
      <c r="E1166" t="inlineStr">
        <is>
          <t>MALUNG-SÄLEN</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14094-2019</t>
        </is>
      </c>
      <c r="B1167" s="1" t="n">
        <v>43529</v>
      </c>
      <c r="C1167" s="1" t="n">
        <v>45227</v>
      </c>
      <c r="D1167" t="inlineStr">
        <is>
          <t>DALARNAS LÄN</t>
        </is>
      </c>
      <c r="E1167" t="inlineStr">
        <is>
          <t>ORSA</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13286-2019</t>
        </is>
      </c>
      <c r="B1168" s="1" t="n">
        <v>43529</v>
      </c>
      <c r="C1168" s="1" t="n">
        <v>45227</v>
      </c>
      <c r="D1168" t="inlineStr">
        <is>
          <t>DALARNAS LÄN</t>
        </is>
      </c>
      <c r="E1168" t="inlineStr">
        <is>
          <t>MALUNG-SÄLEN</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13428-2019</t>
        </is>
      </c>
      <c r="B1169" s="1" t="n">
        <v>43529</v>
      </c>
      <c r="C1169" s="1" t="n">
        <v>45227</v>
      </c>
      <c r="D1169" t="inlineStr">
        <is>
          <t>DALARNAS LÄN</t>
        </is>
      </c>
      <c r="E1169" t="inlineStr">
        <is>
          <t>FALUN</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14089-2019</t>
        </is>
      </c>
      <c r="B1170" s="1" t="n">
        <v>43529</v>
      </c>
      <c r="C1170" s="1" t="n">
        <v>45227</v>
      </c>
      <c r="D1170" t="inlineStr">
        <is>
          <t>DALARNAS LÄN</t>
        </is>
      </c>
      <c r="E1170" t="inlineStr">
        <is>
          <t>ORSA</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13633-2019</t>
        </is>
      </c>
      <c r="B1171" s="1" t="n">
        <v>43530</v>
      </c>
      <c r="C1171" s="1" t="n">
        <v>45227</v>
      </c>
      <c r="D1171" t="inlineStr">
        <is>
          <t>DALARNAS LÄN</t>
        </is>
      </c>
      <c r="E1171" t="inlineStr">
        <is>
          <t>MORA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13554-2019</t>
        </is>
      </c>
      <c r="B1172" s="1" t="n">
        <v>43530</v>
      </c>
      <c r="C1172" s="1" t="n">
        <v>45227</v>
      </c>
      <c r="D1172" t="inlineStr">
        <is>
          <t>DALARNAS LÄN</t>
        </is>
      </c>
      <c r="E1172" t="inlineStr">
        <is>
          <t>LEKSAND</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13560-2019</t>
        </is>
      </c>
      <c r="B1173" s="1" t="n">
        <v>43530</v>
      </c>
      <c r="C1173" s="1" t="n">
        <v>45227</v>
      </c>
      <c r="D1173" t="inlineStr">
        <is>
          <t>DALARNAS LÄN</t>
        </is>
      </c>
      <c r="E1173" t="inlineStr">
        <is>
          <t>GAGNEF</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13753-2019</t>
        </is>
      </c>
      <c r="B1174" s="1" t="n">
        <v>43531</v>
      </c>
      <c r="C1174" s="1" t="n">
        <v>45227</v>
      </c>
      <c r="D1174" t="inlineStr">
        <is>
          <t>DALARNAS LÄN</t>
        </is>
      </c>
      <c r="E1174" t="inlineStr">
        <is>
          <t>SÄTER</t>
        </is>
      </c>
      <c r="F1174" t="inlineStr">
        <is>
          <t>Bergvik skog väst AB</t>
        </is>
      </c>
      <c r="G1174" t="n">
        <v>0.3</v>
      </c>
      <c r="H1174" t="n">
        <v>0</v>
      </c>
      <c r="I1174" t="n">
        <v>0</v>
      </c>
      <c r="J1174" t="n">
        <v>0</v>
      </c>
      <c r="K1174" t="n">
        <v>0</v>
      </c>
      <c r="L1174" t="n">
        <v>0</v>
      </c>
      <c r="M1174" t="n">
        <v>0</v>
      </c>
      <c r="N1174" t="n">
        <v>0</v>
      </c>
      <c r="O1174" t="n">
        <v>0</v>
      </c>
      <c r="P1174" t="n">
        <v>0</v>
      </c>
      <c r="Q1174" t="n">
        <v>0</v>
      </c>
      <c r="R1174" s="2" t="inlineStr"/>
    </row>
    <row r="1175" ht="15" customHeight="1">
      <c r="A1175" t="inlineStr">
        <is>
          <t>A 13808-2019</t>
        </is>
      </c>
      <c r="B1175" s="1" t="n">
        <v>43531</v>
      </c>
      <c r="C1175" s="1" t="n">
        <v>45227</v>
      </c>
      <c r="D1175" t="inlineStr">
        <is>
          <t>DALARNAS LÄN</t>
        </is>
      </c>
      <c r="E1175" t="inlineStr">
        <is>
          <t>LUDVIKA</t>
        </is>
      </c>
      <c r="F1175" t="inlineStr">
        <is>
          <t>Bergvik skog väst AB</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13934-2019</t>
        </is>
      </c>
      <c r="B1176" s="1" t="n">
        <v>43531</v>
      </c>
      <c r="C1176" s="1" t="n">
        <v>45227</v>
      </c>
      <c r="D1176" t="inlineStr">
        <is>
          <t>DALARNAS LÄN</t>
        </is>
      </c>
      <c r="E1176" t="inlineStr">
        <is>
          <t>SMEDJEBACKEN</t>
        </is>
      </c>
      <c r="F1176" t="inlineStr">
        <is>
          <t>Kommuner</t>
        </is>
      </c>
      <c r="G1176" t="n">
        <v>7.8</v>
      </c>
      <c r="H1176" t="n">
        <v>0</v>
      </c>
      <c r="I1176" t="n">
        <v>0</v>
      </c>
      <c r="J1176" t="n">
        <v>0</v>
      </c>
      <c r="K1176" t="n">
        <v>0</v>
      </c>
      <c r="L1176" t="n">
        <v>0</v>
      </c>
      <c r="M1176" t="n">
        <v>0</v>
      </c>
      <c r="N1176" t="n">
        <v>0</v>
      </c>
      <c r="O1176" t="n">
        <v>0</v>
      </c>
      <c r="P1176" t="n">
        <v>0</v>
      </c>
      <c r="Q1176" t="n">
        <v>0</v>
      </c>
      <c r="R1176" s="2" t="inlineStr"/>
    </row>
    <row r="1177" ht="15" customHeight="1">
      <c r="A1177" t="inlineStr">
        <is>
          <t>A 13848-2019</t>
        </is>
      </c>
      <c r="B1177" s="1" t="n">
        <v>43531</v>
      </c>
      <c r="C1177" s="1" t="n">
        <v>45227</v>
      </c>
      <c r="D1177" t="inlineStr">
        <is>
          <t>DALARNAS LÄN</t>
        </is>
      </c>
      <c r="E1177" t="inlineStr">
        <is>
          <t>SÄTER</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14132-2019</t>
        </is>
      </c>
      <c r="B1178" s="1" t="n">
        <v>43532</v>
      </c>
      <c r="C1178" s="1" t="n">
        <v>45227</v>
      </c>
      <c r="D1178" t="inlineStr">
        <is>
          <t>DALARNAS LÄN</t>
        </is>
      </c>
      <c r="E1178" t="inlineStr">
        <is>
          <t>FALUN</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13951-2019</t>
        </is>
      </c>
      <c r="B1179" s="1" t="n">
        <v>43532</v>
      </c>
      <c r="C1179" s="1" t="n">
        <v>45227</v>
      </c>
      <c r="D1179" t="inlineStr">
        <is>
          <t>DALARNAS LÄN</t>
        </is>
      </c>
      <c r="E1179" t="inlineStr">
        <is>
          <t>LUDVIKA</t>
        </is>
      </c>
      <c r="G1179" t="n">
        <v>4.7</v>
      </c>
      <c r="H1179" t="n">
        <v>0</v>
      </c>
      <c r="I1179" t="n">
        <v>0</v>
      </c>
      <c r="J1179" t="n">
        <v>0</v>
      </c>
      <c r="K1179" t="n">
        <v>0</v>
      </c>
      <c r="L1179" t="n">
        <v>0</v>
      </c>
      <c r="M1179" t="n">
        <v>0</v>
      </c>
      <c r="N1179" t="n">
        <v>0</v>
      </c>
      <c r="O1179" t="n">
        <v>0</v>
      </c>
      <c r="P1179" t="n">
        <v>0</v>
      </c>
      <c r="Q1179" t="n">
        <v>0</v>
      </c>
      <c r="R1179" s="2" t="inlineStr"/>
    </row>
    <row r="1180" ht="15" customHeight="1">
      <c r="A1180" t="inlineStr">
        <is>
          <t>A 14051-2019</t>
        </is>
      </c>
      <c r="B1180" s="1" t="n">
        <v>43532</v>
      </c>
      <c r="C1180" s="1" t="n">
        <v>45227</v>
      </c>
      <c r="D1180" t="inlineStr">
        <is>
          <t>DALARNAS LÄN</t>
        </is>
      </c>
      <c r="E1180" t="inlineStr">
        <is>
          <t>FALUN</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14501-2019</t>
        </is>
      </c>
      <c r="B1181" s="1" t="n">
        <v>43535</v>
      </c>
      <c r="C1181" s="1" t="n">
        <v>45227</v>
      </c>
      <c r="D1181" t="inlineStr">
        <is>
          <t>DALARNAS LÄN</t>
        </is>
      </c>
      <c r="E1181" t="inlineStr">
        <is>
          <t>LEKSAND</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14371-2019</t>
        </is>
      </c>
      <c r="B1182" s="1" t="n">
        <v>43536</v>
      </c>
      <c r="C1182" s="1" t="n">
        <v>45227</v>
      </c>
      <c r="D1182" t="inlineStr">
        <is>
          <t>DALARNAS LÄN</t>
        </is>
      </c>
      <c r="E1182" t="inlineStr">
        <is>
          <t>SMEDJEBACKEN</t>
        </is>
      </c>
      <c r="F1182" t="inlineStr">
        <is>
          <t>Sveaskog</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14442-2019</t>
        </is>
      </c>
      <c r="B1183" s="1" t="n">
        <v>43536</v>
      </c>
      <c r="C1183" s="1" t="n">
        <v>45227</v>
      </c>
      <c r="D1183" t="inlineStr">
        <is>
          <t>DALARNAS LÄN</t>
        </is>
      </c>
      <c r="E1183" t="inlineStr">
        <is>
          <t>FALUN</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14365-2019</t>
        </is>
      </c>
      <c r="B1184" s="1" t="n">
        <v>43536</v>
      </c>
      <c r="C1184" s="1" t="n">
        <v>45227</v>
      </c>
      <c r="D1184" t="inlineStr">
        <is>
          <t>DALARNAS LÄN</t>
        </is>
      </c>
      <c r="E1184" t="inlineStr">
        <is>
          <t>HEDEMORA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14496-2019</t>
        </is>
      </c>
      <c r="B1185" s="1" t="n">
        <v>43537</v>
      </c>
      <c r="C1185" s="1" t="n">
        <v>45227</v>
      </c>
      <c r="D1185" t="inlineStr">
        <is>
          <t>DALARNAS LÄN</t>
        </is>
      </c>
      <c r="E1185" t="inlineStr">
        <is>
          <t>FALUN</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14990-2019</t>
        </is>
      </c>
      <c r="B1186" s="1" t="n">
        <v>43537</v>
      </c>
      <c r="C1186" s="1" t="n">
        <v>45227</v>
      </c>
      <c r="D1186" t="inlineStr">
        <is>
          <t>DALARNAS LÄN</t>
        </is>
      </c>
      <c r="E1186" t="inlineStr">
        <is>
          <t>MALUNG-SÄLEN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15040-2019</t>
        </is>
      </c>
      <c r="B1187" s="1" t="n">
        <v>43538</v>
      </c>
      <c r="C1187" s="1" t="n">
        <v>45227</v>
      </c>
      <c r="D1187" t="inlineStr">
        <is>
          <t>DALARNAS LÄN</t>
        </is>
      </c>
      <c r="E1187" t="inlineStr">
        <is>
          <t>MALUNG-SÄLEN</t>
        </is>
      </c>
      <c r="G1187" t="n">
        <v>13.2</v>
      </c>
      <c r="H1187" t="n">
        <v>0</v>
      </c>
      <c r="I1187" t="n">
        <v>0</v>
      </c>
      <c r="J1187" t="n">
        <v>0</v>
      </c>
      <c r="K1187" t="n">
        <v>0</v>
      </c>
      <c r="L1187" t="n">
        <v>0</v>
      </c>
      <c r="M1187" t="n">
        <v>0</v>
      </c>
      <c r="N1187" t="n">
        <v>0</v>
      </c>
      <c r="O1187" t="n">
        <v>0</v>
      </c>
      <c r="P1187" t="n">
        <v>0</v>
      </c>
      <c r="Q1187" t="n">
        <v>0</v>
      </c>
      <c r="R1187" s="2" t="inlineStr"/>
    </row>
    <row r="1188" ht="15" customHeight="1">
      <c r="A1188" t="inlineStr">
        <is>
          <t>A 14825-2019</t>
        </is>
      </c>
      <c r="B1188" s="1" t="n">
        <v>43539</v>
      </c>
      <c r="C1188" s="1" t="n">
        <v>45227</v>
      </c>
      <c r="D1188" t="inlineStr">
        <is>
          <t>DALARNAS LÄN</t>
        </is>
      </c>
      <c r="E1188" t="inlineStr">
        <is>
          <t>GAGNEF</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15347-2019</t>
        </is>
      </c>
      <c r="B1189" s="1" t="n">
        <v>43541</v>
      </c>
      <c r="C1189" s="1" t="n">
        <v>45227</v>
      </c>
      <c r="D1189" t="inlineStr">
        <is>
          <t>DALARNAS LÄN</t>
        </is>
      </c>
      <c r="E1189" t="inlineStr">
        <is>
          <t>SÄTER</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15509-2019</t>
        </is>
      </c>
      <c r="B1190" s="1" t="n">
        <v>43542</v>
      </c>
      <c r="C1190" s="1" t="n">
        <v>45227</v>
      </c>
      <c r="D1190" t="inlineStr">
        <is>
          <t>DALARNAS LÄN</t>
        </is>
      </c>
      <c r="E1190" t="inlineStr">
        <is>
          <t>FALUN</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15661-2019</t>
        </is>
      </c>
      <c r="B1191" s="1" t="n">
        <v>43543</v>
      </c>
      <c r="C1191" s="1" t="n">
        <v>45227</v>
      </c>
      <c r="D1191" t="inlineStr">
        <is>
          <t>DALARNAS LÄN</t>
        </is>
      </c>
      <c r="E1191" t="inlineStr">
        <is>
          <t>MALUNG-SÄLEN</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15701-2019</t>
        </is>
      </c>
      <c r="B1192" s="1" t="n">
        <v>43543</v>
      </c>
      <c r="C1192" s="1" t="n">
        <v>45227</v>
      </c>
      <c r="D1192" t="inlineStr">
        <is>
          <t>DALARNAS LÄN</t>
        </is>
      </c>
      <c r="E1192" t="inlineStr">
        <is>
          <t>ORSA</t>
        </is>
      </c>
      <c r="G1192" t="n">
        <v>8.5</v>
      </c>
      <c r="H1192" t="n">
        <v>0</v>
      </c>
      <c r="I1192" t="n">
        <v>0</v>
      </c>
      <c r="J1192" t="n">
        <v>0</v>
      </c>
      <c r="K1192" t="n">
        <v>0</v>
      </c>
      <c r="L1192" t="n">
        <v>0</v>
      </c>
      <c r="M1192" t="n">
        <v>0</v>
      </c>
      <c r="N1192" t="n">
        <v>0</v>
      </c>
      <c r="O1192" t="n">
        <v>0</v>
      </c>
      <c r="P1192" t="n">
        <v>0</v>
      </c>
      <c r="Q1192" t="n">
        <v>0</v>
      </c>
      <c r="R1192" s="2" t="inlineStr"/>
    </row>
    <row r="1193" ht="15" customHeight="1">
      <c r="A1193" t="inlineStr">
        <is>
          <t>A 15766-2019</t>
        </is>
      </c>
      <c r="B1193" s="1" t="n">
        <v>43543</v>
      </c>
      <c r="C1193" s="1" t="n">
        <v>45227</v>
      </c>
      <c r="D1193" t="inlineStr">
        <is>
          <t>DALARNAS LÄN</t>
        </is>
      </c>
      <c r="E1193" t="inlineStr">
        <is>
          <t>FALUN</t>
        </is>
      </c>
      <c r="G1193" t="n">
        <v>4.9</v>
      </c>
      <c r="H1193" t="n">
        <v>0</v>
      </c>
      <c r="I1193" t="n">
        <v>0</v>
      </c>
      <c r="J1193" t="n">
        <v>0</v>
      </c>
      <c r="K1193" t="n">
        <v>0</v>
      </c>
      <c r="L1193" t="n">
        <v>0</v>
      </c>
      <c r="M1193" t="n">
        <v>0</v>
      </c>
      <c r="N1193" t="n">
        <v>0</v>
      </c>
      <c r="O1193" t="n">
        <v>0</v>
      </c>
      <c r="P1193" t="n">
        <v>0</v>
      </c>
      <c r="Q1193" t="n">
        <v>0</v>
      </c>
      <c r="R1193" s="2" t="inlineStr"/>
    </row>
    <row r="1194" ht="15" customHeight="1">
      <c r="A1194" t="inlineStr">
        <is>
          <t>A 15780-2019</t>
        </is>
      </c>
      <c r="B1194" s="1" t="n">
        <v>43543</v>
      </c>
      <c r="C1194" s="1" t="n">
        <v>45227</v>
      </c>
      <c r="D1194" t="inlineStr">
        <is>
          <t>DALARNAS LÄN</t>
        </is>
      </c>
      <c r="E1194" t="inlineStr">
        <is>
          <t>FALUN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16089-2019</t>
        </is>
      </c>
      <c r="B1195" s="1" t="n">
        <v>43544</v>
      </c>
      <c r="C1195" s="1" t="n">
        <v>45227</v>
      </c>
      <c r="D1195" t="inlineStr">
        <is>
          <t>DALARNAS LÄN</t>
        </is>
      </c>
      <c r="E1195" t="inlineStr">
        <is>
          <t>BORLÄNGE</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16087-2019</t>
        </is>
      </c>
      <c r="B1196" s="1" t="n">
        <v>43544</v>
      </c>
      <c r="C1196" s="1" t="n">
        <v>45227</v>
      </c>
      <c r="D1196" t="inlineStr">
        <is>
          <t>DALARNAS LÄN</t>
        </is>
      </c>
      <c r="E1196" t="inlineStr">
        <is>
          <t>BORLÄNGE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16081-2019</t>
        </is>
      </c>
      <c r="B1197" s="1" t="n">
        <v>43544</v>
      </c>
      <c r="C1197" s="1" t="n">
        <v>45227</v>
      </c>
      <c r="D1197" t="inlineStr">
        <is>
          <t>DALARNAS LÄN</t>
        </is>
      </c>
      <c r="E1197" t="inlineStr">
        <is>
          <t>BORLÄNGE</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16320-2019</t>
        </is>
      </c>
      <c r="B1198" s="1" t="n">
        <v>43545</v>
      </c>
      <c r="C1198" s="1" t="n">
        <v>45227</v>
      </c>
      <c r="D1198" t="inlineStr">
        <is>
          <t>DALARNAS LÄN</t>
        </is>
      </c>
      <c r="E1198" t="inlineStr">
        <is>
          <t>MORA</t>
        </is>
      </c>
      <c r="G1198" t="n">
        <v>4.5</v>
      </c>
      <c r="H1198" t="n">
        <v>0</v>
      </c>
      <c r="I1198" t="n">
        <v>0</v>
      </c>
      <c r="J1198" t="n">
        <v>0</v>
      </c>
      <c r="K1198" t="n">
        <v>0</v>
      </c>
      <c r="L1198" t="n">
        <v>0</v>
      </c>
      <c r="M1198" t="n">
        <v>0</v>
      </c>
      <c r="N1198" t="n">
        <v>0</v>
      </c>
      <c r="O1198" t="n">
        <v>0</v>
      </c>
      <c r="P1198" t="n">
        <v>0</v>
      </c>
      <c r="Q1198" t="n">
        <v>0</v>
      </c>
      <c r="R1198" s="2" t="inlineStr"/>
    </row>
    <row r="1199" ht="15" customHeight="1">
      <c r="A1199" t="inlineStr">
        <is>
          <t>A 16345-2019</t>
        </is>
      </c>
      <c r="B1199" s="1" t="n">
        <v>43545</v>
      </c>
      <c r="C1199" s="1" t="n">
        <v>45227</v>
      </c>
      <c r="D1199" t="inlineStr">
        <is>
          <t>DALARNAS LÄN</t>
        </is>
      </c>
      <c r="E1199" t="inlineStr">
        <is>
          <t>ÄLVDALEN</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16439-2019</t>
        </is>
      </c>
      <c r="B1200" s="1" t="n">
        <v>43546</v>
      </c>
      <c r="C1200" s="1" t="n">
        <v>45227</v>
      </c>
      <c r="D1200" t="inlineStr">
        <is>
          <t>DALARNAS LÄN</t>
        </is>
      </c>
      <c r="E1200" t="inlineStr">
        <is>
          <t>ÄLVDALEN</t>
        </is>
      </c>
      <c r="G1200" t="n">
        <v>7.8</v>
      </c>
      <c r="H1200" t="n">
        <v>0</v>
      </c>
      <c r="I1200" t="n">
        <v>0</v>
      </c>
      <c r="J1200" t="n">
        <v>0</v>
      </c>
      <c r="K1200" t="n">
        <v>0</v>
      </c>
      <c r="L1200" t="n">
        <v>0</v>
      </c>
      <c r="M1200" t="n">
        <v>0</v>
      </c>
      <c r="N1200" t="n">
        <v>0</v>
      </c>
      <c r="O1200" t="n">
        <v>0</v>
      </c>
      <c r="P1200" t="n">
        <v>0</v>
      </c>
      <c r="Q1200" t="n">
        <v>0</v>
      </c>
      <c r="R1200" s="2" t="inlineStr"/>
    </row>
    <row r="1201" ht="15" customHeight="1">
      <c r="A1201" t="inlineStr">
        <is>
          <t>A 16501-2019</t>
        </is>
      </c>
      <c r="B1201" s="1" t="n">
        <v>43546</v>
      </c>
      <c r="C1201" s="1" t="n">
        <v>45227</v>
      </c>
      <c r="D1201" t="inlineStr">
        <is>
          <t>DALARNAS LÄN</t>
        </is>
      </c>
      <c r="E1201" t="inlineStr">
        <is>
          <t>VANSBRO</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16398-2019</t>
        </is>
      </c>
      <c r="B1202" s="1" t="n">
        <v>43546</v>
      </c>
      <c r="C1202" s="1" t="n">
        <v>45227</v>
      </c>
      <c r="D1202" t="inlineStr">
        <is>
          <t>DALARNAS LÄN</t>
        </is>
      </c>
      <c r="E1202" t="inlineStr">
        <is>
          <t>MORA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16430-2019</t>
        </is>
      </c>
      <c r="B1203" s="1" t="n">
        <v>43546</v>
      </c>
      <c r="C1203" s="1" t="n">
        <v>45227</v>
      </c>
      <c r="D1203" t="inlineStr">
        <is>
          <t>DALARNAS LÄN</t>
        </is>
      </c>
      <c r="E1203" t="inlineStr">
        <is>
          <t>GAGNEF</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16443-2019</t>
        </is>
      </c>
      <c r="B1204" s="1" t="n">
        <v>43546</v>
      </c>
      <c r="C1204" s="1" t="n">
        <v>45227</v>
      </c>
      <c r="D1204" t="inlineStr">
        <is>
          <t>DALARNAS LÄN</t>
        </is>
      </c>
      <c r="E1204" t="inlineStr">
        <is>
          <t>ÄLVDALEN</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16514-2019</t>
        </is>
      </c>
      <c r="B1205" s="1" t="n">
        <v>43546</v>
      </c>
      <c r="C1205" s="1" t="n">
        <v>45227</v>
      </c>
      <c r="D1205" t="inlineStr">
        <is>
          <t>DALARNAS LÄN</t>
        </is>
      </c>
      <c r="E1205" t="inlineStr">
        <is>
          <t>LUDVIKA</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16596-2019</t>
        </is>
      </c>
      <c r="B1206" s="1" t="n">
        <v>43546</v>
      </c>
      <c r="C1206" s="1" t="n">
        <v>45227</v>
      </c>
      <c r="D1206" t="inlineStr">
        <is>
          <t>DALARNAS LÄN</t>
        </is>
      </c>
      <c r="E1206" t="inlineStr">
        <is>
          <t>RÄTTVIK</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16806-2019</t>
        </is>
      </c>
      <c r="B1207" s="1" t="n">
        <v>43549</v>
      </c>
      <c r="C1207" s="1" t="n">
        <v>45227</v>
      </c>
      <c r="D1207" t="inlineStr">
        <is>
          <t>DALARNAS LÄN</t>
        </is>
      </c>
      <c r="E1207" t="inlineStr">
        <is>
          <t>MALUNG-SÄLEN</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16747-2019</t>
        </is>
      </c>
      <c r="B1208" s="1" t="n">
        <v>43549</v>
      </c>
      <c r="C1208" s="1" t="n">
        <v>45227</v>
      </c>
      <c r="D1208" t="inlineStr">
        <is>
          <t>DALARNAS LÄN</t>
        </is>
      </c>
      <c r="E1208" t="inlineStr">
        <is>
          <t>ÄLVDALEN</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16809-2019</t>
        </is>
      </c>
      <c r="B1209" s="1" t="n">
        <v>43549</v>
      </c>
      <c r="C1209" s="1" t="n">
        <v>45227</v>
      </c>
      <c r="D1209" t="inlineStr">
        <is>
          <t>DALARNAS LÄN</t>
        </is>
      </c>
      <c r="E1209" t="inlineStr">
        <is>
          <t>MALUNG-SÄLEN</t>
        </is>
      </c>
      <c r="G1209" t="n">
        <v>5.5</v>
      </c>
      <c r="H1209" t="n">
        <v>0</v>
      </c>
      <c r="I1209" t="n">
        <v>0</v>
      </c>
      <c r="J1209" t="n">
        <v>0</v>
      </c>
      <c r="K1209" t="n">
        <v>0</v>
      </c>
      <c r="L1209" t="n">
        <v>0</v>
      </c>
      <c r="M1209" t="n">
        <v>0</v>
      </c>
      <c r="N1209" t="n">
        <v>0</v>
      </c>
      <c r="O1209" t="n">
        <v>0</v>
      </c>
      <c r="P1209" t="n">
        <v>0</v>
      </c>
      <c r="Q1209" t="n">
        <v>0</v>
      </c>
      <c r="R1209" s="2" t="inlineStr"/>
    </row>
    <row r="1210" ht="15" customHeight="1">
      <c r="A1210" t="inlineStr">
        <is>
          <t>A 16811-2019</t>
        </is>
      </c>
      <c r="B1210" s="1" t="n">
        <v>43549</v>
      </c>
      <c r="C1210" s="1" t="n">
        <v>45227</v>
      </c>
      <c r="D1210" t="inlineStr">
        <is>
          <t>DALARNAS LÄN</t>
        </is>
      </c>
      <c r="E1210" t="inlineStr">
        <is>
          <t>MALUNG-SÄLEN</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16961-2019</t>
        </is>
      </c>
      <c r="B1211" s="1" t="n">
        <v>43550</v>
      </c>
      <c r="C1211" s="1" t="n">
        <v>45227</v>
      </c>
      <c r="D1211" t="inlineStr">
        <is>
          <t>DALARNAS LÄN</t>
        </is>
      </c>
      <c r="E1211" t="inlineStr">
        <is>
          <t>ORSA</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16938-2019</t>
        </is>
      </c>
      <c r="B1212" s="1" t="n">
        <v>43550</v>
      </c>
      <c r="C1212" s="1" t="n">
        <v>45227</v>
      </c>
      <c r="D1212" t="inlineStr">
        <is>
          <t>DALARNAS LÄN</t>
        </is>
      </c>
      <c r="E1212" t="inlineStr">
        <is>
          <t>ORSA</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16956-2019</t>
        </is>
      </c>
      <c r="B1213" s="1" t="n">
        <v>43550</v>
      </c>
      <c r="C1213" s="1" t="n">
        <v>45227</v>
      </c>
      <c r="D1213" t="inlineStr">
        <is>
          <t>DALARNAS LÄN</t>
        </is>
      </c>
      <c r="E1213" t="inlineStr">
        <is>
          <t>ORSA</t>
        </is>
      </c>
      <c r="G1213" t="n">
        <v>19.3</v>
      </c>
      <c r="H1213" t="n">
        <v>0</v>
      </c>
      <c r="I1213" t="n">
        <v>0</v>
      </c>
      <c r="J1213" t="n">
        <v>0</v>
      </c>
      <c r="K1213" t="n">
        <v>0</v>
      </c>
      <c r="L1213" t="n">
        <v>0</v>
      </c>
      <c r="M1213" t="n">
        <v>0</v>
      </c>
      <c r="N1213" t="n">
        <v>0</v>
      </c>
      <c r="O1213" t="n">
        <v>0</v>
      </c>
      <c r="P1213" t="n">
        <v>0</v>
      </c>
      <c r="Q1213" t="n">
        <v>0</v>
      </c>
      <c r="R1213" s="2" t="inlineStr"/>
    </row>
    <row r="1214" ht="15" customHeight="1">
      <c r="A1214" t="inlineStr">
        <is>
          <t>A 16962-2019</t>
        </is>
      </c>
      <c r="B1214" s="1" t="n">
        <v>43550</v>
      </c>
      <c r="C1214" s="1" t="n">
        <v>45227</v>
      </c>
      <c r="D1214" t="inlineStr">
        <is>
          <t>DALARNAS LÄN</t>
        </is>
      </c>
      <c r="E1214" t="inlineStr">
        <is>
          <t>AVESTA</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16954-2019</t>
        </is>
      </c>
      <c r="B1215" s="1" t="n">
        <v>43550</v>
      </c>
      <c r="C1215" s="1" t="n">
        <v>45227</v>
      </c>
      <c r="D1215" t="inlineStr">
        <is>
          <t>DALARNAS LÄN</t>
        </is>
      </c>
      <c r="E1215" t="inlineStr">
        <is>
          <t>BORLÄNGE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16958-2019</t>
        </is>
      </c>
      <c r="B1216" s="1" t="n">
        <v>43550</v>
      </c>
      <c r="C1216" s="1" t="n">
        <v>45227</v>
      </c>
      <c r="D1216" t="inlineStr">
        <is>
          <t>DALARNAS LÄN</t>
        </is>
      </c>
      <c r="E1216" t="inlineStr">
        <is>
          <t>ORSA</t>
        </is>
      </c>
      <c r="G1216" t="n">
        <v>17.7</v>
      </c>
      <c r="H1216" t="n">
        <v>0</v>
      </c>
      <c r="I1216" t="n">
        <v>0</v>
      </c>
      <c r="J1216" t="n">
        <v>0</v>
      </c>
      <c r="K1216" t="n">
        <v>0</v>
      </c>
      <c r="L1216" t="n">
        <v>0</v>
      </c>
      <c r="M1216" t="n">
        <v>0</v>
      </c>
      <c r="N1216" t="n">
        <v>0</v>
      </c>
      <c r="O1216" t="n">
        <v>0</v>
      </c>
      <c r="P1216" t="n">
        <v>0</v>
      </c>
      <c r="Q1216" t="n">
        <v>0</v>
      </c>
      <c r="R1216" s="2" t="inlineStr"/>
    </row>
    <row r="1217" ht="15" customHeight="1">
      <c r="A1217" t="inlineStr">
        <is>
          <t>A 17015-2019</t>
        </is>
      </c>
      <c r="B1217" s="1" t="n">
        <v>43550</v>
      </c>
      <c r="C1217" s="1" t="n">
        <v>45227</v>
      </c>
      <c r="D1217" t="inlineStr">
        <is>
          <t>DALARNAS LÄN</t>
        </is>
      </c>
      <c r="E1217" t="inlineStr">
        <is>
          <t>ÄLVDALEN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16914-2019</t>
        </is>
      </c>
      <c r="B1218" s="1" t="n">
        <v>43550</v>
      </c>
      <c r="C1218" s="1" t="n">
        <v>45227</v>
      </c>
      <c r="D1218" t="inlineStr">
        <is>
          <t>DALARNAS LÄN</t>
        </is>
      </c>
      <c r="E1218" t="inlineStr">
        <is>
          <t>ORSA</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17081-2019</t>
        </is>
      </c>
      <c r="B1219" s="1" t="n">
        <v>43551</v>
      </c>
      <c r="C1219" s="1" t="n">
        <v>45227</v>
      </c>
      <c r="D1219" t="inlineStr">
        <is>
          <t>DALARNAS LÄN</t>
        </is>
      </c>
      <c r="E1219" t="inlineStr">
        <is>
          <t>FALUN</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17036-2019</t>
        </is>
      </c>
      <c r="B1220" s="1" t="n">
        <v>43551</v>
      </c>
      <c r="C1220" s="1" t="n">
        <v>45227</v>
      </c>
      <c r="D1220" t="inlineStr">
        <is>
          <t>DALARNAS LÄN</t>
        </is>
      </c>
      <c r="E1220" t="inlineStr">
        <is>
          <t>SÄTER</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17077-2019</t>
        </is>
      </c>
      <c r="B1221" s="1" t="n">
        <v>43551</v>
      </c>
      <c r="C1221" s="1" t="n">
        <v>45227</v>
      </c>
      <c r="D1221" t="inlineStr">
        <is>
          <t>DALARNAS LÄN</t>
        </is>
      </c>
      <c r="E1221" t="inlineStr">
        <is>
          <t>LUDVIKA</t>
        </is>
      </c>
      <c r="F1221" t="inlineStr">
        <is>
          <t>Bergvik skog väst AB</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17105-2019</t>
        </is>
      </c>
      <c r="B1222" s="1" t="n">
        <v>43551</v>
      </c>
      <c r="C1222" s="1" t="n">
        <v>45227</v>
      </c>
      <c r="D1222" t="inlineStr">
        <is>
          <t>DALARNAS LÄN</t>
        </is>
      </c>
      <c r="E1222" t="inlineStr">
        <is>
          <t>LUDVIKA</t>
        </is>
      </c>
      <c r="F1222" t="inlineStr">
        <is>
          <t>Bergvik skog väst AB</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17283-2019</t>
        </is>
      </c>
      <c r="B1223" s="1" t="n">
        <v>43552</v>
      </c>
      <c r="C1223" s="1" t="n">
        <v>45227</v>
      </c>
      <c r="D1223" t="inlineStr">
        <is>
          <t>DALARNAS LÄN</t>
        </is>
      </c>
      <c r="E1223" t="inlineStr">
        <is>
          <t>SMEDJEBACKEN</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17365-2019</t>
        </is>
      </c>
      <c r="B1224" s="1" t="n">
        <v>43552</v>
      </c>
      <c r="C1224" s="1" t="n">
        <v>45227</v>
      </c>
      <c r="D1224" t="inlineStr">
        <is>
          <t>DALARNAS LÄN</t>
        </is>
      </c>
      <c r="E1224" t="inlineStr">
        <is>
          <t>FALUN</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17253-2019</t>
        </is>
      </c>
      <c r="B1225" s="1" t="n">
        <v>43552</v>
      </c>
      <c r="C1225" s="1" t="n">
        <v>45227</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17228-2019</t>
        </is>
      </c>
      <c r="B1226" s="1" t="n">
        <v>43552</v>
      </c>
      <c r="C1226" s="1" t="n">
        <v>45227</v>
      </c>
      <c r="D1226" t="inlineStr">
        <is>
          <t>DALARNAS LÄN</t>
        </is>
      </c>
      <c r="E1226" t="inlineStr">
        <is>
          <t>ÄLVDALEN</t>
        </is>
      </c>
      <c r="F1226" t="inlineStr">
        <is>
          <t>Övriga statliga verk och myndigheter</t>
        </is>
      </c>
      <c r="G1226" t="n">
        <v>36.8</v>
      </c>
      <c r="H1226" t="n">
        <v>0</v>
      </c>
      <c r="I1226" t="n">
        <v>0</v>
      </c>
      <c r="J1226" t="n">
        <v>0</v>
      </c>
      <c r="K1226" t="n">
        <v>0</v>
      </c>
      <c r="L1226" t="n">
        <v>0</v>
      </c>
      <c r="M1226" t="n">
        <v>0</v>
      </c>
      <c r="N1226" t="n">
        <v>0</v>
      </c>
      <c r="O1226" t="n">
        <v>0</v>
      </c>
      <c r="P1226" t="n">
        <v>0</v>
      </c>
      <c r="Q1226" t="n">
        <v>0</v>
      </c>
      <c r="R1226" s="2" t="inlineStr"/>
    </row>
    <row r="1227" ht="15" customHeight="1">
      <c r="A1227" t="inlineStr">
        <is>
          <t>A 17429-2019</t>
        </is>
      </c>
      <c r="B1227" s="1" t="n">
        <v>43553</v>
      </c>
      <c r="C1227" s="1" t="n">
        <v>45227</v>
      </c>
      <c r="D1227" t="inlineStr">
        <is>
          <t>DALARNAS LÄN</t>
        </is>
      </c>
      <c r="E1227" t="inlineStr">
        <is>
          <t>RÄTTVIK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17457-2019</t>
        </is>
      </c>
      <c r="B1228" s="1" t="n">
        <v>43553</v>
      </c>
      <c r="C1228" s="1" t="n">
        <v>45227</v>
      </c>
      <c r="D1228" t="inlineStr">
        <is>
          <t>DALARNAS LÄN</t>
        </is>
      </c>
      <c r="E1228" t="inlineStr">
        <is>
          <t>MALUNG-SÄLEN</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17561-2019</t>
        </is>
      </c>
      <c r="B1229" s="1" t="n">
        <v>43553</v>
      </c>
      <c r="C1229" s="1" t="n">
        <v>45227</v>
      </c>
      <c r="D1229" t="inlineStr">
        <is>
          <t>DALARNAS LÄN</t>
        </is>
      </c>
      <c r="E1229" t="inlineStr">
        <is>
          <t>RÄTTVIK</t>
        </is>
      </c>
      <c r="F1229" t="inlineStr">
        <is>
          <t>Bergvik skog väst AB</t>
        </is>
      </c>
      <c r="G1229" t="n">
        <v>23.5</v>
      </c>
      <c r="H1229" t="n">
        <v>0</v>
      </c>
      <c r="I1229" t="n">
        <v>0</v>
      </c>
      <c r="J1229" t="n">
        <v>0</v>
      </c>
      <c r="K1229" t="n">
        <v>0</v>
      </c>
      <c r="L1229" t="n">
        <v>0</v>
      </c>
      <c r="M1229" t="n">
        <v>0</v>
      </c>
      <c r="N1229" t="n">
        <v>0</v>
      </c>
      <c r="O1229" t="n">
        <v>0</v>
      </c>
      <c r="P1229" t="n">
        <v>0</v>
      </c>
      <c r="Q1229" t="n">
        <v>0</v>
      </c>
      <c r="R1229" s="2" t="inlineStr"/>
    </row>
    <row r="1230" ht="15" customHeight="1">
      <c r="A1230" t="inlineStr">
        <is>
          <t>A 17939-2019</t>
        </is>
      </c>
      <c r="B1230" s="1" t="n">
        <v>43553</v>
      </c>
      <c r="C1230" s="1" t="n">
        <v>45227</v>
      </c>
      <c r="D1230" t="inlineStr">
        <is>
          <t>DALARNAS LÄN</t>
        </is>
      </c>
      <c r="E1230" t="inlineStr">
        <is>
          <t>LEKSAND</t>
        </is>
      </c>
      <c r="G1230" t="n">
        <v>3.9</v>
      </c>
      <c r="H1230" t="n">
        <v>0</v>
      </c>
      <c r="I1230" t="n">
        <v>0</v>
      </c>
      <c r="J1230" t="n">
        <v>0</v>
      </c>
      <c r="K1230" t="n">
        <v>0</v>
      </c>
      <c r="L1230" t="n">
        <v>0</v>
      </c>
      <c r="M1230" t="n">
        <v>0</v>
      </c>
      <c r="N1230" t="n">
        <v>0</v>
      </c>
      <c r="O1230" t="n">
        <v>0</v>
      </c>
      <c r="P1230" t="n">
        <v>0</v>
      </c>
      <c r="Q1230" t="n">
        <v>0</v>
      </c>
      <c r="R1230" s="2" t="inlineStr"/>
    </row>
    <row r="1231" ht="15" customHeight="1">
      <c r="A1231" t="inlineStr">
        <is>
          <t>A 17921-2019</t>
        </is>
      </c>
      <c r="B1231" s="1" t="n">
        <v>43554</v>
      </c>
      <c r="C1231" s="1" t="n">
        <v>45227</v>
      </c>
      <c r="D1231" t="inlineStr">
        <is>
          <t>DALARNAS LÄN</t>
        </is>
      </c>
      <c r="E1231" t="inlineStr">
        <is>
          <t>RÄTTVIK</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17996-2019</t>
        </is>
      </c>
      <c r="B1232" s="1" t="n">
        <v>43556</v>
      </c>
      <c r="C1232" s="1" t="n">
        <v>45227</v>
      </c>
      <c r="D1232" t="inlineStr">
        <is>
          <t>DALARNAS LÄN</t>
        </is>
      </c>
      <c r="E1232" t="inlineStr">
        <is>
          <t>BORLÄNGE</t>
        </is>
      </c>
      <c r="F1232" t="inlineStr">
        <is>
          <t>Kommuner</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17741-2019</t>
        </is>
      </c>
      <c r="B1233" s="1" t="n">
        <v>43556</v>
      </c>
      <c r="C1233" s="1" t="n">
        <v>45227</v>
      </c>
      <c r="D1233" t="inlineStr">
        <is>
          <t>DALARNAS LÄN</t>
        </is>
      </c>
      <c r="E1233" t="inlineStr">
        <is>
          <t>ÄLVDALEN</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17822-2019</t>
        </is>
      </c>
      <c r="B1234" s="1" t="n">
        <v>43556</v>
      </c>
      <c r="C1234" s="1" t="n">
        <v>45227</v>
      </c>
      <c r="D1234" t="inlineStr">
        <is>
          <t>DALARNAS LÄN</t>
        </is>
      </c>
      <c r="E1234" t="inlineStr">
        <is>
          <t>LEKSAND</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17751-2019</t>
        </is>
      </c>
      <c r="B1235" s="1" t="n">
        <v>43556</v>
      </c>
      <c r="C1235" s="1" t="n">
        <v>45227</v>
      </c>
      <c r="D1235" t="inlineStr">
        <is>
          <t>DALARNAS LÄN</t>
        </is>
      </c>
      <c r="E1235" t="inlineStr">
        <is>
          <t>ÄLVDALEN</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18098-2019</t>
        </is>
      </c>
      <c r="B1236" s="1" t="n">
        <v>43556</v>
      </c>
      <c r="C1236" s="1" t="n">
        <v>45227</v>
      </c>
      <c r="D1236" t="inlineStr">
        <is>
          <t>DALARNAS LÄN</t>
        </is>
      </c>
      <c r="E1236" t="inlineStr">
        <is>
          <t>RÄTTVIK</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17947-2019</t>
        </is>
      </c>
      <c r="B1237" s="1" t="n">
        <v>43557</v>
      </c>
      <c r="C1237" s="1" t="n">
        <v>45227</v>
      </c>
      <c r="D1237" t="inlineStr">
        <is>
          <t>DALARNAS LÄN</t>
        </is>
      </c>
      <c r="E1237" t="inlineStr">
        <is>
          <t>LUDVIKA</t>
        </is>
      </c>
      <c r="F1237" t="inlineStr">
        <is>
          <t>Bergvik skog väst AB</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17970-2019</t>
        </is>
      </c>
      <c r="B1238" s="1" t="n">
        <v>43557</v>
      </c>
      <c r="C1238" s="1" t="n">
        <v>45227</v>
      </c>
      <c r="D1238" t="inlineStr">
        <is>
          <t>DALARNAS LÄN</t>
        </is>
      </c>
      <c r="E1238" t="inlineStr">
        <is>
          <t>LEKSAND</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17967-2019</t>
        </is>
      </c>
      <c r="B1239" s="1" t="n">
        <v>43557</v>
      </c>
      <c r="C1239" s="1" t="n">
        <v>45227</v>
      </c>
      <c r="D1239" t="inlineStr">
        <is>
          <t>DALARNAS LÄN</t>
        </is>
      </c>
      <c r="E1239" t="inlineStr">
        <is>
          <t>LEKSAND</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18238-2019</t>
        </is>
      </c>
      <c r="B1240" s="1" t="n">
        <v>43558</v>
      </c>
      <c r="C1240" s="1" t="n">
        <v>45227</v>
      </c>
      <c r="D1240" t="inlineStr">
        <is>
          <t>DALARNAS LÄN</t>
        </is>
      </c>
      <c r="E1240" t="inlineStr">
        <is>
          <t>LEKSAND</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18250-2019</t>
        </is>
      </c>
      <c r="B1241" s="1" t="n">
        <v>43558</v>
      </c>
      <c r="C1241" s="1" t="n">
        <v>45227</v>
      </c>
      <c r="D1241" t="inlineStr">
        <is>
          <t>DALARNAS LÄN</t>
        </is>
      </c>
      <c r="E1241" t="inlineStr">
        <is>
          <t>FALUN</t>
        </is>
      </c>
      <c r="F1241" t="inlineStr">
        <is>
          <t>Bergvik skog väst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18129-2019</t>
        </is>
      </c>
      <c r="B1242" s="1" t="n">
        <v>43558</v>
      </c>
      <c r="C1242" s="1" t="n">
        <v>45227</v>
      </c>
      <c r="D1242" t="inlineStr">
        <is>
          <t>DALARNAS LÄN</t>
        </is>
      </c>
      <c r="E1242" t="inlineStr">
        <is>
          <t>VANSBRO</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18152-2019</t>
        </is>
      </c>
      <c r="B1243" s="1" t="n">
        <v>43558</v>
      </c>
      <c r="C1243" s="1" t="n">
        <v>45227</v>
      </c>
      <c r="D1243" t="inlineStr">
        <is>
          <t>DALARNAS LÄN</t>
        </is>
      </c>
      <c r="E1243" t="inlineStr">
        <is>
          <t>AVESTA</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18114-2019</t>
        </is>
      </c>
      <c r="B1244" s="1" t="n">
        <v>43558</v>
      </c>
      <c r="C1244" s="1" t="n">
        <v>45227</v>
      </c>
      <c r="D1244" t="inlineStr">
        <is>
          <t>DALARNAS LÄN</t>
        </is>
      </c>
      <c r="E1244" t="inlineStr">
        <is>
          <t>FALUN</t>
        </is>
      </c>
      <c r="G1244" t="n">
        <v>7.7</v>
      </c>
      <c r="H1244" t="n">
        <v>0</v>
      </c>
      <c r="I1244" t="n">
        <v>0</v>
      </c>
      <c r="J1244" t="n">
        <v>0</v>
      </c>
      <c r="K1244" t="n">
        <v>0</v>
      </c>
      <c r="L1244" t="n">
        <v>0</v>
      </c>
      <c r="M1244" t="n">
        <v>0</v>
      </c>
      <c r="N1244" t="n">
        <v>0</v>
      </c>
      <c r="O1244" t="n">
        <v>0</v>
      </c>
      <c r="P1244" t="n">
        <v>0</v>
      </c>
      <c r="Q1244" t="n">
        <v>0</v>
      </c>
      <c r="R1244" s="2" t="inlineStr"/>
    </row>
    <row r="1245" ht="15" customHeight="1">
      <c r="A1245" t="inlineStr">
        <is>
          <t>A 18127-2019</t>
        </is>
      </c>
      <c r="B1245" s="1" t="n">
        <v>43558</v>
      </c>
      <c r="C1245" s="1" t="n">
        <v>45227</v>
      </c>
      <c r="D1245" t="inlineStr">
        <is>
          <t>DALARNAS LÄN</t>
        </is>
      </c>
      <c r="E1245" t="inlineStr">
        <is>
          <t>VANSBRO</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18199-2019</t>
        </is>
      </c>
      <c r="B1246" s="1" t="n">
        <v>43558</v>
      </c>
      <c r="C1246" s="1" t="n">
        <v>45227</v>
      </c>
      <c r="D1246" t="inlineStr">
        <is>
          <t>DALARNAS LÄN</t>
        </is>
      </c>
      <c r="E1246" t="inlineStr">
        <is>
          <t>FALUN</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18265-2019</t>
        </is>
      </c>
      <c r="B1247" s="1" t="n">
        <v>43558</v>
      </c>
      <c r="C1247" s="1" t="n">
        <v>45227</v>
      </c>
      <c r="D1247" t="inlineStr">
        <is>
          <t>DALARNAS LÄN</t>
        </is>
      </c>
      <c r="E1247" t="inlineStr">
        <is>
          <t>MALUNG-SÄLEN</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18339-2019</t>
        </is>
      </c>
      <c r="B1248" s="1" t="n">
        <v>43559</v>
      </c>
      <c r="C1248" s="1" t="n">
        <v>45227</v>
      </c>
      <c r="D1248" t="inlineStr">
        <is>
          <t>DALARNAS LÄN</t>
        </is>
      </c>
      <c r="E1248" t="inlineStr">
        <is>
          <t>GAGNEF</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18512-2019</t>
        </is>
      </c>
      <c r="B1249" s="1" t="n">
        <v>43559</v>
      </c>
      <c r="C1249" s="1" t="n">
        <v>45227</v>
      </c>
      <c r="D1249" t="inlineStr">
        <is>
          <t>DALARNAS LÄN</t>
        </is>
      </c>
      <c r="E1249" t="inlineStr">
        <is>
          <t>VANSBRO</t>
        </is>
      </c>
      <c r="F1249" t="inlineStr">
        <is>
          <t>Bergvik skog väst AB</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18534-2019</t>
        </is>
      </c>
      <c r="B1250" s="1" t="n">
        <v>43559</v>
      </c>
      <c r="C1250" s="1" t="n">
        <v>45227</v>
      </c>
      <c r="D1250" t="inlineStr">
        <is>
          <t>DALARNAS LÄN</t>
        </is>
      </c>
      <c r="E1250" t="inlineStr">
        <is>
          <t>RÄTTVIK</t>
        </is>
      </c>
      <c r="F1250" t="inlineStr">
        <is>
          <t>Bergvik skog väst AB</t>
        </is>
      </c>
      <c r="G1250" t="n">
        <v>43.7</v>
      </c>
      <c r="H1250" t="n">
        <v>0</v>
      </c>
      <c r="I1250" t="n">
        <v>0</v>
      </c>
      <c r="J1250" t="n">
        <v>0</v>
      </c>
      <c r="K1250" t="n">
        <v>0</v>
      </c>
      <c r="L1250" t="n">
        <v>0</v>
      </c>
      <c r="M1250" t="n">
        <v>0</v>
      </c>
      <c r="N1250" t="n">
        <v>0</v>
      </c>
      <c r="O1250" t="n">
        <v>0</v>
      </c>
      <c r="P1250" t="n">
        <v>0</v>
      </c>
      <c r="Q1250" t="n">
        <v>0</v>
      </c>
      <c r="R1250" s="2" t="inlineStr"/>
    </row>
    <row r="1251" ht="15" customHeight="1">
      <c r="A1251" t="inlineStr">
        <is>
          <t>A 18514-2019</t>
        </is>
      </c>
      <c r="B1251" s="1" t="n">
        <v>43559</v>
      </c>
      <c r="C1251" s="1" t="n">
        <v>45227</v>
      </c>
      <c r="D1251" t="inlineStr">
        <is>
          <t>DALARNAS LÄN</t>
        </is>
      </c>
      <c r="E1251" t="inlineStr">
        <is>
          <t>VANSBRO</t>
        </is>
      </c>
      <c r="F1251" t="inlineStr">
        <is>
          <t>Bergvik skog väst AB</t>
        </is>
      </c>
      <c r="G1251" t="n">
        <v>17.2</v>
      </c>
      <c r="H1251" t="n">
        <v>0</v>
      </c>
      <c r="I1251" t="n">
        <v>0</v>
      </c>
      <c r="J1251" t="n">
        <v>0</v>
      </c>
      <c r="K1251" t="n">
        <v>0</v>
      </c>
      <c r="L1251" t="n">
        <v>0</v>
      </c>
      <c r="M1251" t="n">
        <v>0</v>
      </c>
      <c r="N1251" t="n">
        <v>0</v>
      </c>
      <c r="O1251" t="n">
        <v>0</v>
      </c>
      <c r="P1251" t="n">
        <v>0</v>
      </c>
      <c r="Q1251" t="n">
        <v>0</v>
      </c>
      <c r="R1251" s="2" t="inlineStr"/>
    </row>
    <row r="1252" ht="15" customHeight="1">
      <c r="A1252" t="inlineStr">
        <is>
          <t>A 18701-2019</t>
        </is>
      </c>
      <c r="B1252" s="1" t="n">
        <v>43560</v>
      </c>
      <c r="C1252" s="1" t="n">
        <v>45227</v>
      </c>
      <c r="D1252" t="inlineStr">
        <is>
          <t>DALARNAS LÄN</t>
        </is>
      </c>
      <c r="E1252" t="inlineStr">
        <is>
          <t>SMEDJEBACKEN</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18766-2019</t>
        </is>
      </c>
      <c r="B1253" s="1" t="n">
        <v>43560</v>
      </c>
      <c r="C1253" s="1" t="n">
        <v>45227</v>
      </c>
      <c r="D1253" t="inlineStr">
        <is>
          <t>DALARNAS LÄN</t>
        </is>
      </c>
      <c r="E1253" t="inlineStr">
        <is>
          <t>FALUN</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18586-2019</t>
        </is>
      </c>
      <c r="B1254" s="1" t="n">
        <v>43560</v>
      </c>
      <c r="C1254" s="1" t="n">
        <v>45227</v>
      </c>
      <c r="D1254" t="inlineStr">
        <is>
          <t>DALARNAS LÄN</t>
        </is>
      </c>
      <c r="E1254" t="inlineStr">
        <is>
          <t>AVESTA</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19016-2019</t>
        </is>
      </c>
      <c r="B1255" s="1" t="n">
        <v>43563</v>
      </c>
      <c r="C1255" s="1" t="n">
        <v>45227</v>
      </c>
      <c r="D1255" t="inlineStr">
        <is>
          <t>DALARNAS LÄN</t>
        </is>
      </c>
      <c r="E1255" t="inlineStr">
        <is>
          <t>HEDEMORA</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18844-2019</t>
        </is>
      </c>
      <c r="B1256" s="1" t="n">
        <v>43563</v>
      </c>
      <c r="C1256" s="1" t="n">
        <v>45227</v>
      </c>
      <c r="D1256" t="inlineStr">
        <is>
          <t>DALARNAS LÄN</t>
        </is>
      </c>
      <c r="E1256" t="inlineStr">
        <is>
          <t>MALUNG-SÄLEN</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19150-2019</t>
        </is>
      </c>
      <c r="B1257" s="1" t="n">
        <v>43564</v>
      </c>
      <c r="C1257" s="1" t="n">
        <v>45227</v>
      </c>
      <c r="D1257" t="inlineStr">
        <is>
          <t>DALARNAS LÄN</t>
        </is>
      </c>
      <c r="E1257" t="inlineStr">
        <is>
          <t>RÄTTVIK</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19154-2019</t>
        </is>
      </c>
      <c r="B1258" s="1" t="n">
        <v>43564</v>
      </c>
      <c r="C1258" s="1" t="n">
        <v>45227</v>
      </c>
      <c r="D1258" t="inlineStr">
        <is>
          <t>DALARNAS LÄN</t>
        </is>
      </c>
      <c r="E1258" t="inlineStr">
        <is>
          <t>GAGNEF</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19527-2019</t>
        </is>
      </c>
      <c r="B1259" s="1" t="n">
        <v>43565</v>
      </c>
      <c r="C1259" s="1" t="n">
        <v>45227</v>
      </c>
      <c r="D1259" t="inlineStr">
        <is>
          <t>DALARNAS LÄN</t>
        </is>
      </c>
      <c r="E1259" t="inlineStr">
        <is>
          <t>SMEDJEBACKEN</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19281-2019</t>
        </is>
      </c>
      <c r="B1260" s="1" t="n">
        <v>43565</v>
      </c>
      <c r="C1260" s="1" t="n">
        <v>45227</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19282-2019</t>
        </is>
      </c>
      <c r="B1261" s="1" t="n">
        <v>43565</v>
      </c>
      <c r="C1261" s="1" t="n">
        <v>45227</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19571-2019</t>
        </is>
      </c>
      <c r="B1262" s="1" t="n">
        <v>43566</v>
      </c>
      <c r="C1262" s="1" t="n">
        <v>45227</v>
      </c>
      <c r="D1262" t="inlineStr">
        <is>
          <t>DALARNAS LÄN</t>
        </is>
      </c>
      <c r="E1262" t="inlineStr">
        <is>
          <t>LUDVIKA</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19790-2019</t>
        </is>
      </c>
      <c r="B1263" s="1" t="n">
        <v>43566</v>
      </c>
      <c r="C1263" s="1" t="n">
        <v>45227</v>
      </c>
      <c r="D1263" t="inlineStr">
        <is>
          <t>DALARNAS LÄN</t>
        </is>
      </c>
      <c r="E1263" t="inlineStr">
        <is>
          <t>LEKSAND</t>
        </is>
      </c>
      <c r="G1263" t="n">
        <v>11.4</v>
      </c>
      <c r="H1263" t="n">
        <v>0</v>
      </c>
      <c r="I1263" t="n">
        <v>0</v>
      </c>
      <c r="J1263" t="n">
        <v>0</v>
      </c>
      <c r="K1263" t="n">
        <v>0</v>
      </c>
      <c r="L1263" t="n">
        <v>0</v>
      </c>
      <c r="M1263" t="n">
        <v>0</v>
      </c>
      <c r="N1263" t="n">
        <v>0</v>
      </c>
      <c r="O1263" t="n">
        <v>0</v>
      </c>
      <c r="P1263" t="n">
        <v>0</v>
      </c>
      <c r="Q1263" t="n">
        <v>0</v>
      </c>
      <c r="R1263" s="2" t="inlineStr"/>
    </row>
    <row r="1264" ht="15" customHeight="1">
      <c r="A1264" t="inlineStr">
        <is>
          <t>A 19703-2019</t>
        </is>
      </c>
      <c r="B1264" s="1" t="n">
        <v>43566</v>
      </c>
      <c r="C1264" s="1" t="n">
        <v>45227</v>
      </c>
      <c r="D1264" t="inlineStr">
        <is>
          <t>DALARNAS LÄN</t>
        </is>
      </c>
      <c r="E1264" t="inlineStr">
        <is>
          <t>LEKSAND</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19754-2019</t>
        </is>
      </c>
      <c r="B1265" s="1" t="n">
        <v>43566</v>
      </c>
      <c r="C1265" s="1" t="n">
        <v>45227</v>
      </c>
      <c r="D1265" t="inlineStr">
        <is>
          <t>DALARNAS LÄN</t>
        </is>
      </c>
      <c r="E1265" t="inlineStr">
        <is>
          <t>RÄTTVIK</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19853-2019</t>
        </is>
      </c>
      <c r="B1266" s="1" t="n">
        <v>43567</v>
      </c>
      <c r="C1266" s="1" t="n">
        <v>45227</v>
      </c>
      <c r="D1266" t="inlineStr">
        <is>
          <t>DALARNAS LÄN</t>
        </is>
      </c>
      <c r="E1266" t="inlineStr">
        <is>
          <t>SÄTER</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20044-2019</t>
        </is>
      </c>
      <c r="B1267" s="1" t="n">
        <v>43570</v>
      </c>
      <c r="C1267" s="1" t="n">
        <v>45227</v>
      </c>
      <c r="D1267" t="inlineStr">
        <is>
          <t>DALARNAS LÄN</t>
        </is>
      </c>
      <c r="E1267" t="inlineStr">
        <is>
          <t>RÄTTVIK</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19997-2019</t>
        </is>
      </c>
      <c r="B1268" s="1" t="n">
        <v>43570</v>
      </c>
      <c r="C1268" s="1" t="n">
        <v>45227</v>
      </c>
      <c r="D1268" t="inlineStr">
        <is>
          <t>DALARNAS LÄN</t>
        </is>
      </c>
      <c r="E1268" t="inlineStr">
        <is>
          <t>VANSBRO</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20032-2019</t>
        </is>
      </c>
      <c r="B1269" s="1" t="n">
        <v>43570</v>
      </c>
      <c r="C1269" s="1" t="n">
        <v>45227</v>
      </c>
      <c r="D1269" t="inlineStr">
        <is>
          <t>DALARNAS LÄN</t>
        </is>
      </c>
      <c r="E1269" t="inlineStr">
        <is>
          <t>RÄTTVIK</t>
        </is>
      </c>
      <c r="F1269" t="inlineStr">
        <is>
          <t>Bergvik skog väst AB</t>
        </is>
      </c>
      <c r="G1269" t="n">
        <v>8.1</v>
      </c>
      <c r="H1269" t="n">
        <v>0</v>
      </c>
      <c r="I1269" t="n">
        <v>0</v>
      </c>
      <c r="J1269" t="n">
        <v>0</v>
      </c>
      <c r="K1269" t="n">
        <v>0</v>
      </c>
      <c r="L1269" t="n">
        <v>0</v>
      </c>
      <c r="M1269" t="n">
        <v>0</v>
      </c>
      <c r="N1269" t="n">
        <v>0</v>
      </c>
      <c r="O1269" t="n">
        <v>0</v>
      </c>
      <c r="P1269" t="n">
        <v>0</v>
      </c>
      <c r="Q1269" t="n">
        <v>0</v>
      </c>
      <c r="R1269" s="2" t="inlineStr"/>
    </row>
    <row r="1270" ht="15" customHeight="1">
      <c r="A1270" t="inlineStr">
        <is>
          <t>A 20004-2019</t>
        </is>
      </c>
      <c r="B1270" s="1" t="n">
        <v>43570</v>
      </c>
      <c r="C1270" s="1" t="n">
        <v>45227</v>
      </c>
      <c r="D1270" t="inlineStr">
        <is>
          <t>DALARNAS LÄN</t>
        </is>
      </c>
      <c r="E1270" t="inlineStr">
        <is>
          <t>ÄLVDALEN</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20311-2019</t>
        </is>
      </c>
      <c r="B1271" s="1" t="n">
        <v>43570</v>
      </c>
      <c r="C1271" s="1" t="n">
        <v>45227</v>
      </c>
      <c r="D1271" t="inlineStr">
        <is>
          <t>DALARNAS LÄN</t>
        </is>
      </c>
      <c r="E1271" t="inlineStr">
        <is>
          <t>RÄTTVIK</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20000-2019</t>
        </is>
      </c>
      <c r="B1272" s="1" t="n">
        <v>43570</v>
      </c>
      <c r="C1272" s="1" t="n">
        <v>45227</v>
      </c>
      <c r="D1272" t="inlineStr">
        <is>
          <t>DALARNAS LÄN</t>
        </is>
      </c>
      <c r="E1272" t="inlineStr">
        <is>
          <t>VANSBRO</t>
        </is>
      </c>
      <c r="G1272" t="n">
        <v>9.4</v>
      </c>
      <c r="H1272" t="n">
        <v>0</v>
      </c>
      <c r="I1272" t="n">
        <v>0</v>
      </c>
      <c r="J1272" t="n">
        <v>0</v>
      </c>
      <c r="K1272" t="n">
        <v>0</v>
      </c>
      <c r="L1272" t="n">
        <v>0</v>
      </c>
      <c r="M1272" t="n">
        <v>0</v>
      </c>
      <c r="N1272" t="n">
        <v>0</v>
      </c>
      <c r="O1272" t="n">
        <v>0</v>
      </c>
      <c r="P1272" t="n">
        <v>0</v>
      </c>
      <c r="Q1272" t="n">
        <v>0</v>
      </c>
      <c r="R1272" s="2" t="inlineStr"/>
    </row>
    <row r="1273" ht="15" customHeight="1">
      <c r="A1273" t="inlineStr">
        <is>
          <t>A 20104-2019</t>
        </is>
      </c>
      <c r="B1273" s="1" t="n">
        <v>43570</v>
      </c>
      <c r="C1273" s="1" t="n">
        <v>45227</v>
      </c>
      <c r="D1273" t="inlineStr">
        <is>
          <t>DALARNAS LÄN</t>
        </is>
      </c>
      <c r="E1273" t="inlineStr">
        <is>
          <t>ÄLVDALEN</t>
        </is>
      </c>
      <c r="F1273" t="inlineStr">
        <is>
          <t>Bergvik skog väst AB</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20226-2019</t>
        </is>
      </c>
      <c r="B1274" s="1" t="n">
        <v>43570</v>
      </c>
      <c r="C1274" s="1" t="n">
        <v>45227</v>
      </c>
      <c r="D1274" t="inlineStr">
        <is>
          <t>DALARNAS LÄN</t>
        </is>
      </c>
      <c r="E1274" t="inlineStr">
        <is>
          <t>MORA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20391-2019</t>
        </is>
      </c>
      <c r="B1275" s="1" t="n">
        <v>43571</v>
      </c>
      <c r="C1275" s="1" t="n">
        <v>45227</v>
      </c>
      <c r="D1275" t="inlineStr">
        <is>
          <t>DALARNAS LÄN</t>
        </is>
      </c>
      <c r="E1275" t="inlineStr">
        <is>
          <t>FALUN</t>
        </is>
      </c>
      <c r="F1275" t="inlineStr">
        <is>
          <t>Kyrkan</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20398-2019</t>
        </is>
      </c>
      <c r="B1276" s="1" t="n">
        <v>43571</v>
      </c>
      <c r="C1276" s="1" t="n">
        <v>45227</v>
      </c>
      <c r="D1276" t="inlineStr">
        <is>
          <t>DALARNAS LÄN</t>
        </is>
      </c>
      <c r="E1276" t="inlineStr">
        <is>
          <t>FALUN</t>
        </is>
      </c>
      <c r="F1276" t="inlineStr">
        <is>
          <t>Kyrkan</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20392-2019</t>
        </is>
      </c>
      <c r="B1277" s="1" t="n">
        <v>43571</v>
      </c>
      <c r="C1277" s="1" t="n">
        <v>45227</v>
      </c>
      <c r="D1277" t="inlineStr">
        <is>
          <t>DALARNAS LÄN</t>
        </is>
      </c>
      <c r="E1277" t="inlineStr">
        <is>
          <t>FALUN</t>
        </is>
      </c>
      <c r="F1277" t="inlineStr">
        <is>
          <t>Kyrkan</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20399-2019</t>
        </is>
      </c>
      <c r="B1278" s="1" t="n">
        <v>43571</v>
      </c>
      <c r="C1278" s="1" t="n">
        <v>45227</v>
      </c>
      <c r="D1278" t="inlineStr">
        <is>
          <t>DALARNAS LÄN</t>
        </is>
      </c>
      <c r="E1278" t="inlineStr">
        <is>
          <t>FALUN</t>
        </is>
      </c>
      <c r="F1278" t="inlineStr">
        <is>
          <t>Kyrkan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20394-2019</t>
        </is>
      </c>
      <c r="B1279" s="1" t="n">
        <v>43571</v>
      </c>
      <c r="C1279" s="1" t="n">
        <v>45227</v>
      </c>
      <c r="D1279" t="inlineStr">
        <is>
          <t>DALARNAS LÄN</t>
        </is>
      </c>
      <c r="E1279" t="inlineStr">
        <is>
          <t>FALUN</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20464-2019</t>
        </is>
      </c>
      <c r="B1280" s="1" t="n">
        <v>43572</v>
      </c>
      <c r="C1280" s="1" t="n">
        <v>45227</v>
      </c>
      <c r="D1280" t="inlineStr">
        <is>
          <t>DALARNAS LÄN</t>
        </is>
      </c>
      <c r="E1280" t="inlineStr">
        <is>
          <t>MORA</t>
        </is>
      </c>
      <c r="G1280" t="n">
        <v>12.1</v>
      </c>
      <c r="H1280" t="n">
        <v>0</v>
      </c>
      <c r="I1280" t="n">
        <v>0</v>
      </c>
      <c r="J1280" t="n">
        <v>0</v>
      </c>
      <c r="K1280" t="n">
        <v>0</v>
      </c>
      <c r="L1280" t="n">
        <v>0</v>
      </c>
      <c r="M1280" t="n">
        <v>0</v>
      </c>
      <c r="N1280" t="n">
        <v>0</v>
      </c>
      <c r="O1280" t="n">
        <v>0</v>
      </c>
      <c r="P1280" t="n">
        <v>0</v>
      </c>
      <c r="Q1280" t="n">
        <v>0</v>
      </c>
      <c r="R1280" s="2" t="inlineStr"/>
    </row>
    <row r="1281" ht="15" customHeight="1">
      <c r="A1281" t="inlineStr">
        <is>
          <t>A 20593-2019</t>
        </is>
      </c>
      <c r="B1281" s="1" t="n">
        <v>43572</v>
      </c>
      <c r="C1281" s="1" t="n">
        <v>45227</v>
      </c>
      <c r="D1281" t="inlineStr">
        <is>
          <t>DALARNAS LÄN</t>
        </is>
      </c>
      <c r="E1281" t="inlineStr">
        <is>
          <t>VANSBRO</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20667-2019</t>
        </is>
      </c>
      <c r="B1282" s="1" t="n">
        <v>43573</v>
      </c>
      <c r="C1282" s="1" t="n">
        <v>45227</v>
      </c>
      <c r="D1282" t="inlineStr">
        <is>
          <t>DALARNAS LÄN</t>
        </is>
      </c>
      <c r="E1282" t="inlineStr">
        <is>
          <t>AVESTA</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20948-2019</t>
        </is>
      </c>
      <c r="B1283" s="1" t="n">
        <v>43578</v>
      </c>
      <c r="C1283" s="1" t="n">
        <v>45227</v>
      </c>
      <c r="D1283" t="inlineStr">
        <is>
          <t>DALARNAS LÄN</t>
        </is>
      </c>
      <c r="E1283" t="inlineStr">
        <is>
          <t>ÄLVDALEN</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21900-2019</t>
        </is>
      </c>
      <c r="B1284" s="1" t="n">
        <v>43578</v>
      </c>
      <c r="C1284" s="1" t="n">
        <v>45227</v>
      </c>
      <c r="D1284" t="inlineStr">
        <is>
          <t>DALARNAS LÄN</t>
        </is>
      </c>
      <c r="E1284" t="inlineStr">
        <is>
          <t>GAGNEF</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20962-2019</t>
        </is>
      </c>
      <c r="B1285" s="1" t="n">
        <v>43578</v>
      </c>
      <c r="C1285" s="1" t="n">
        <v>45227</v>
      </c>
      <c r="D1285" t="inlineStr">
        <is>
          <t>DALARNAS LÄN</t>
        </is>
      </c>
      <c r="E1285" t="inlineStr">
        <is>
          <t>ÄLVDALEN</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21209-2019</t>
        </is>
      </c>
      <c r="B1286" s="1" t="n">
        <v>43579</v>
      </c>
      <c r="C1286" s="1" t="n">
        <v>45227</v>
      </c>
      <c r="D1286" t="inlineStr">
        <is>
          <t>DALARNAS LÄN</t>
        </is>
      </c>
      <c r="E1286" t="inlineStr">
        <is>
          <t>VANSBRO</t>
        </is>
      </c>
      <c r="G1286" t="n">
        <v>10.8</v>
      </c>
      <c r="H1286" t="n">
        <v>0</v>
      </c>
      <c r="I1286" t="n">
        <v>0</v>
      </c>
      <c r="J1286" t="n">
        <v>0</v>
      </c>
      <c r="K1286" t="n">
        <v>0</v>
      </c>
      <c r="L1286" t="n">
        <v>0</v>
      </c>
      <c r="M1286" t="n">
        <v>0</v>
      </c>
      <c r="N1286" t="n">
        <v>0</v>
      </c>
      <c r="O1286" t="n">
        <v>0</v>
      </c>
      <c r="P1286" t="n">
        <v>0</v>
      </c>
      <c r="Q1286" t="n">
        <v>0</v>
      </c>
      <c r="R1286" s="2" t="inlineStr"/>
    </row>
    <row r="1287" ht="15" customHeight="1">
      <c r="A1287" t="inlineStr">
        <is>
          <t>A 21282-2019</t>
        </is>
      </c>
      <c r="B1287" s="1" t="n">
        <v>43579</v>
      </c>
      <c r="C1287" s="1" t="n">
        <v>45227</v>
      </c>
      <c r="D1287" t="inlineStr">
        <is>
          <t>DALARNAS LÄN</t>
        </is>
      </c>
      <c r="E1287" t="inlineStr">
        <is>
          <t>SÄTER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21273-2019</t>
        </is>
      </c>
      <c r="B1288" s="1" t="n">
        <v>43579</v>
      </c>
      <c r="C1288" s="1" t="n">
        <v>45227</v>
      </c>
      <c r="D1288" t="inlineStr">
        <is>
          <t>DALARNAS LÄN</t>
        </is>
      </c>
      <c r="E1288" t="inlineStr">
        <is>
          <t>AVESTA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21212-2019</t>
        </is>
      </c>
      <c r="B1289" s="1" t="n">
        <v>43579</v>
      </c>
      <c r="C1289" s="1" t="n">
        <v>45227</v>
      </c>
      <c r="D1289" t="inlineStr">
        <is>
          <t>DALARNAS LÄN</t>
        </is>
      </c>
      <c r="E1289" t="inlineStr">
        <is>
          <t>HEDEMORA</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21248-2019</t>
        </is>
      </c>
      <c r="B1290" s="1" t="n">
        <v>43579</v>
      </c>
      <c r="C1290" s="1" t="n">
        <v>45227</v>
      </c>
      <c r="D1290" t="inlineStr">
        <is>
          <t>DALARNAS LÄN</t>
        </is>
      </c>
      <c r="E1290" t="inlineStr">
        <is>
          <t>FALUN</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21495-2019</t>
        </is>
      </c>
      <c r="B1291" s="1" t="n">
        <v>43580</v>
      </c>
      <c r="C1291" s="1" t="n">
        <v>45227</v>
      </c>
      <c r="D1291" t="inlineStr">
        <is>
          <t>DALARNAS LÄN</t>
        </is>
      </c>
      <c r="E1291" t="inlineStr">
        <is>
          <t>AVESTA</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21707-2019</t>
        </is>
      </c>
      <c r="B1292" s="1" t="n">
        <v>43581</v>
      </c>
      <c r="C1292" s="1" t="n">
        <v>45227</v>
      </c>
      <c r="D1292" t="inlineStr">
        <is>
          <t>DALARNAS LÄN</t>
        </is>
      </c>
      <c r="E1292" t="inlineStr">
        <is>
          <t>BORLÄNGE</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21717-2019</t>
        </is>
      </c>
      <c r="B1293" s="1" t="n">
        <v>43581</v>
      </c>
      <c r="C1293" s="1" t="n">
        <v>45227</v>
      </c>
      <c r="D1293" t="inlineStr">
        <is>
          <t>DALARNAS LÄN</t>
        </is>
      </c>
      <c r="E1293" t="inlineStr">
        <is>
          <t>ÄLVDALEN</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21998-2019</t>
        </is>
      </c>
      <c r="B1294" s="1" t="n">
        <v>43584</v>
      </c>
      <c r="C1294" s="1" t="n">
        <v>45227</v>
      </c>
      <c r="D1294" t="inlineStr">
        <is>
          <t>DALARNAS LÄN</t>
        </is>
      </c>
      <c r="E1294" t="inlineStr">
        <is>
          <t>FALUN</t>
        </is>
      </c>
      <c r="G1294" t="n">
        <v>0.3</v>
      </c>
      <c r="H1294" t="n">
        <v>0</v>
      </c>
      <c r="I1294" t="n">
        <v>0</v>
      </c>
      <c r="J1294" t="n">
        <v>0</v>
      </c>
      <c r="K1294" t="n">
        <v>0</v>
      </c>
      <c r="L1294" t="n">
        <v>0</v>
      </c>
      <c r="M1294" t="n">
        <v>0</v>
      </c>
      <c r="N1294" t="n">
        <v>0</v>
      </c>
      <c r="O1294" t="n">
        <v>0</v>
      </c>
      <c r="P1294" t="n">
        <v>0</v>
      </c>
      <c r="Q1294" t="n">
        <v>0</v>
      </c>
      <c r="R1294" s="2" t="inlineStr"/>
    </row>
    <row r="1295" ht="15" customHeight="1">
      <c r="A1295" t="inlineStr">
        <is>
          <t>A 22029-2019</t>
        </is>
      </c>
      <c r="B1295" s="1" t="n">
        <v>43584</v>
      </c>
      <c r="C1295" s="1" t="n">
        <v>45227</v>
      </c>
      <c r="D1295" t="inlineStr">
        <is>
          <t>DALARNAS LÄN</t>
        </is>
      </c>
      <c r="E1295" t="inlineStr">
        <is>
          <t>SMEDJEBACKEN</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21969-2019</t>
        </is>
      </c>
      <c r="B1296" s="1" t="n">
        <v>43584</v>
      </c>
      <c r="C1296" s="1" t="n">
        <v>45227</v>
      </c>
      <c r="D1296" t="inlineStr">
        <is>
          <t>DALARNAS LÄN</t>
        </is>
      </c>
      <c r="E1296" t="inlineStr">
        <is>
          <t>ÄLVDALEN</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21947-2019</t>
        </is>
      </c>
      <c r="B1297" s="1" t="n">
        <v>43584</v>
      </c>
      <c r="C1297" s="1" t="n">
        <v>45227</v>
      </c>
      <c r="D1297" t="inlineStr">
        <is>
          <t>DALARNAS LÄN</t>
        </is>
      </c>
      <c r="E1297" t="inlineStr">
        <is>
          <t>RÄTTVIK</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21964-2019</t>
        </is>
      </c>
      <c r="B1298" s="1" t="n">
        <v>43584</v>
      </c>
      <c r="C1298" s="1" t="n">
        <v>45227</v>
      </c>
      <c r="D1298" t="inlineStr">
        <is>
          <t>DALARNAS LÄN</t>
        </is>
      </c>
      <c r="E1298" t="inlineStr">
        <is>
          <t>FALUN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22347-2019</t>
        </is>
      </c>
      <c r="B1299" s="1" t="n">
        <v>43585</v>
      </c>
      <c r="C1299" s="1" t="n">
        <v>45227</v>
      </c>
      <c r="D1299" t="inlineStr">
        <is>
          <t>DALARNAS LÄN</t>
        </is>
      </c>
      <c r="E1299" t="inlineStr">
        <is>
          <t>RÄTTVIK</t>
        </is>
      </c>
      <c r="G1299" t="n">
        <v>4.4</v>
      </c>
      <c r="H1299" t="n">
        <v>0</v>
      </c>
      <c r="I1299" t="n">
        <v>0</v>
      </c>
      <c r="J1299" t="n">
        <v>0</v>
      </c>
      <c r="K1299" t="n">
        <v>0</v>
      </c>
      <c r="L1299" t="n">
        <v>0</v>
      </c>
      <c r="M1299" t="n">
        <v>0</v>
      </c>
      <c r="N1299" t="n">
        <v>0</v>
      </c>
      <c r="O1299" t="n">
        <v>0</v>
      </c>
      <c r="P1299" t="n">
        <v>0</v>
      </c>
      <c r="Q1299" t="n">
        <v>0</v>
      </c>
      <c r="R1299" s="2" t="inlineStr"/>
    </row>
    <row r="1300" ht="15" customHeight="1">
      <c r="A1300" t="inlineStr">
        <is>
          <t>A 22452-2019</t>
        </is>
      </c>
      <c r="B1300" s="1" t="n">
        <v>43587</v>
      </c>
      <c r="C1300" s="1" t="n">
        <v>45227</v>
      </c>
      <c r="D1300" t="inlineStr">
        <is>
          <t>DALARNAS LÄN</t>
        </is>
      </c>
      <c r="E1300" t="inlineStr">
        <is>
          <t>MALUNG-SÄLEN</t>
        </is>
      </c>
      <c r="F1300" t="inlineStr">
        <is>
          <t>Bergvik skog väst AB</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22428-2019</t>
        </is>
      </c>
      <c r="B1301" s="1" t="n">
        <v>43587</v>
      </c>
      <c r="C1301" s="1" t="n">
        <v>45227</v>
      </c>
      <c r="D1301" t="inlineStr">
        <is>
          <t>DALARNAS LÄN</t>
        </is>
      </c>
      <c r="E1301" t="inlineStr">
        <is>
          <t>VANSBRO</t>
        </is>
      </c>
      <c r="F1301" t="inlineStr">
        <is>
          <t>Bergvik skog väst AB</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22560-2019</t>
        </is>
      </c>
      <c r="B1302" s="1" t="n">
        <v>43587</v>
      </c>
      <c r="C1302" s="1" t="n">
        <v>45227</v>
      </c>
      <c r="D1302" t="inlineStr">
        <is>
          <t>DALARNAS LÄN</t>
        </is>
      </c>
      <c r="E1302" t="inlineStr">
        <is>
          <t>RÄTTVIK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22494-2019</t>
        </is>
      </c>
      <c r="B1303" s="1" t="n">
        <v>43587</v>
      </c>
      <c r="C1303" s="1" t="n">
        <v>45227</v>
      </c>
      <c r="D1303" t="inlineStr">
        <is>
          <t>DALARNAS LÄN</t>
        </is>
      </c>
      <c r="E1303" t="inlineStr">
        <is>
          <t>HEDEMORA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22551-2019</t>
        </is>
      </c>
      <c r="B1304" s="1" t="n">
        <v>43587</v>
      </c>
      <c r="C1304" s="1" t="n">
        <v>45227</v>
      </c>
      <c r="D1304" t="inlineStr">
        <is>
          <t>DALARNAS LÄN</t>
        </is>
      </c>
      <c r="E1304" t="inlineStr">
        <is>
          <t>FALUN</t>
        </is>
      </c>
      <c r="F1304" t="inlineStr">
        <is>
          <t>Bergvik skog väst AB</t>
        </is>
      </c>
      <c r="G1304" t="n">
        <v>10.8</v>
      </c>
      <c r="H1304" t="n">
        <v>0</v>
      </c>
      <c r="I1304" t="n">
        <v>0</v>
      </c>
      <c r="J1304" t="n">
        <v>0</v>
      </c>
      <c r="K1304" t="n">
        <v>0</v>
      </c>
      <c r="L1304" t="n">
        <v>0</v>
      </c>
      <c r="M1304" t="n">
        <v>0</v>
      </c>
      <c r="N1304" t="n">
        <v>0</v>
      </c>
      <c r="O1304" t="n">
        <v>0</v>
      </c>
      <c r="P1304" t="n">
        <v>0</v>
      </c>
      <c r="Q1304" t="n">
        <v>0</v>
      </c>
      <c r="R1304" s="2" t="inlineStr"/>
    </row>
    <row r="1305" ht="15" customHeight="1">
      <c r="A1305" t="inlineStr">
        <is>
          <t>A 22810-2019</t>
        </is>
      </c>
      <c r="B1305" s="1" t="n">
        <v>43590</v>
      </c>
      <c r="C1305" s="1" t="n">
        <v>45227</v>
      </c>
      <c r="D1305" t="inlineStr">
        <is>
          <t>DALARNAS LÄN</t>
        </is>
      </c>
      <c r="E1305" t="inlineStr">
        <is>
          <t>HEDEMORA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22809-2019</t>
        </is>
      </c>
      <c r="B1306" s="1" t="n">
        <v>43590</v>
      </c>
      <c r="C1306" s="1" t="n">
        <v>45227</v>
      </c>
      <c r="D1306" t="inlineStr">
        <is>
          <t>DALARNAS LÄN</t>
        </is>
      </c>
      <c r="E1306" t="inlineStr">
        <is>
          <t>MALUNG-SÄLEN</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22970-2019</t>
        </is>
      </c>
      <c r="B1307" s="1" t="n">
        <v>43591</v>
      </c>
      <c r="C1307" s="1" t="n">
        <v>45227</v>
      </c>
      <c r="D1307" t="inlineStr">
        <is>
          <t>DALARNAS LÄN</t>
        </is>
      </c>
      <c r="E1307" t="inlineStr">
        <is>
          <t>MORA</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22881-2019</t>
        </is>
      </c>
      <c r="B1308" s="1" t="n">
        <v>43591</v>
      </c>
      <c r="C1308" s="1" t="n">
        <v>45227</v>
      </c>
      <c r="D1308" t="inlineStr">
        <is>
          <t>DALARNAS LÄN</t>
        </is>
      </c>
      <c r="E1308" t="inlineStr">
        <is>
          <t>GAGNEF</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23005-2019</t>
        </is>
      </c>
      <c r="B1309" s="1" t="n">
        <v>43591</v>
      </c>
      <c r="C1309" s="1" t="n">
        <v>45227</v>
      </c>
      <c r="D1309" t="inlineStr">
        <is>
          <t>DALARNAS LÄN</t>
        </is>
      </c>
      <c r="E1309" t="inlineStr">
        <is>
          <t>FALUN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22975-2019</t>
        </is>
      </c>
      <c r="B1310" s="1" t="n">
        <v>43591</v>
      </c>
      <c r="C1310" s="1" t="n">
        <v>45227</v>
      </c>
      <c r="D1310" t="inlineStr">
        <is>
          <t>DALARNAS LÄN</t>
        </is>
      </c>
      <c r="E1310" t="inlineStr">
        <is>
          <t>LEKSAND</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23324-2019</t>
        </is>
      </c>
      <c r="B1311" s="1" t="n">
        <v>43591</v>
      </c>
      <c r="C1311" s="1" t="n">
        <v>45227</v>
      </c>
      <c r="D1311" t="inlineStr">
        <is>
          <t>DALARNAS LÄN</t>
        </is>
      </c>
      <c r="E1311" t="inlineStr">
        <is>
          <t>FALUN</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23374-2019</t>
        </is>
      </c>
      <c r="B1312" s="1" t="n">
        <v>43592</v>
      </c>
      <c r="C1312" s="1" t="n">
        <v>45227</v>
      </c>
      <c r="D1312" t="inlineStr">
        <is>
          <t>DALARNAS LÄN</t>
        </is>
      </c>
      <c r="E1312" t="inlineStr">
        <is>
          <t>RÄTTVIK</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23176-2019</t>
        </is>
      </c>
      <c r="B1313" s="1" t="n">
        <v>43592</v>
      </c>
      <c r="C1313" s="1" t="n">
        <v>45227</v>
      </c>
      <c r="D1313" t="inlineStr">
        <is>
          <t>DALARNAS LÄN</t>
        </is>
      </c>
      <c r="E1313" t="inlineStr">
        <is>
          <t>RÄTTVIK</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23154-2019</t>
        </is>
      </c>
      <c r="B1314" s="1" t="n">
        <v>43592</v>
      </c>
      <c r="C1314" s="1" t="n">
        <v>45227</v>
      </c>
      <c r="D1314" t="inlineStr">
        <is>
          <t>DALARNAS LÄN</t>
        </is>
      </c>
      <c r="E1314" t="inlineStr">
        <is>
          <t>RÄTTVIK</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23351-2019</t>
        </is>
      </c>
      <c r="B1315" s="1" t="n">
        <v>43593</v>
      </c>
      <c r="C1315" s="1" t="n">
        <v>45227</v>
      </c>
      <c r="D1315" t="inlineStr">
        <is>
          <t>DALARNAS LÄN</t>
        </is>
      </c>
      <c r="E1315" t="inlineStr">
        <is>
          <t>LUDVIKA</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23576-2019</t>
        </is>
      </c>
      <c r="B1316" s="1" t="n">
        <v>43593</v>
      </c>
      <c r="C1316" s="1" t="n">
        <v>45227</v>
      </c>
      <c r="D1316" t="inlineStr">
        <is>
          <t>DALARNAS LÄN</t>
        </is>
      </c>
      <c r="E1316" t="inlineStr">
        <is>
          <t>SMEDJEBACKEN</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23360-2019</t>
        </is>
      </c>
      <c r="B1317" s="1" t="n">
        <v>43593</v>
      </c>
      <c r="C1317" s="1" t="n">
        <v>45227</v>
      </c>
      <c r="D1317" t="inlineStr">
        <is>
          <t>DALARNAS LÄN</t>
        </is>
      </c>
      <c r="E1317" t="inlineStr">
        <is>
          <t>ÄLVDALEN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23302-2019</t>
        </is>
      </c>
      <c r="B1318" s="1" t="n">
        <v>43593</v>
      </c>
      <c r="C1318" s="1" t="n">
        <v>45227</v>
      </c>
      <c r="D1318" t="inlineStr">
        <is>
          <t>DALARNAS LÄN</t>
        </is>
      </c>
      <c r="E1318" t="inlineStr">
        <is>
          <t>VANSBRO</t>
        </is>
      </c>
      <c r="G1318" t="n">
        <v>8.300000000000001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23665-2019</t>
        </is>
      </c>
      <c r="B1319" s="1" t="n">
        <v>43594</v>
      </c>
      <c r="C1319" s="1" t="n">
        <v>45227</v>
      </c>
      <c r="D1319" t="inlineStr">
        <is>
          <t>DALARNAS LÄN</t>
        </is>
      </c>
      <c r="E1319" t="inlineStr">
        <is>
          <t>MORA</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23492-2019</t>
        </is>
      </c>
      <c r="B1320" s="1" t="n">
        <v>43594</v>
      </c>
      <c r="C1320" s="1" t="n">
        <v>45227</v>
      </c>
      <c r="D1320" t="inlineStr">
        <is>
          <t>DALARNAS LÄN</t>
        </is>
      </c>
      <c r="E1320" t="inlineStr">
        <is>
          <t>HEDEMORA</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23757-2019</t>
        </is>
      </c>
      <c r="B1321" s="1" t="n">
        <v>43594</v>
      </c>
      <c r="C1321" s="1" t="n">
        <v>45227</v>
      </c>
      <c r="D1321" t="inlineStr">
        <is>
          <t>DALARNAS LÄN</t>
        </is>
      </c>
      <c r="E1321" t="inlineStr">
        <is>
          <t>GAGNEF</t>
        </is>
      </c>
      <c r="G1321" t="n">
        <v>4.8</v>
      </c>
      <c r="H1321" t="n">
        <v>0</v>
      </c>
      <c r="I1321" t="n">
        <v>0</v>
      </c>
      <c r="J1321" t="n">
        <v>0</v>
      </c>
      <c r="K1321" t="n">
        <v>0</v>
      </c>
      <c r="L1321" t="n">
        <v>0</v>
      </c>
      <c r="M1321" t="n">
        <v>0</v>
      </c>
      <c r="N1321" t="n">
        <v>0</v>
      </c>
      <c r="O1321" t="n">
        <v>0</v>
      </c>
      <c r="P1321" t="n">
        <v>0</v>
      </c>
      <c r="Q1321" t="n">
        <v>0</v>
      </c>
      <c r="R1321" s="2" t="inlineStr"/>
    </row>
    <row r="1322" ht="15" customHeight="1">
      <c r="A1322" t="inlineStr">
        <is>
          <t>A 23487-2019</t>
        </is>
      </c>
      <c r="B1322" s="1" t="n">
        <v>43594</v>
      </c>
      <c r="C1322" s="1" t="n">
        <v>45227</v>
      </c>
      <c r="D1322" t="inlineStr">
        <is>
          <t>DALARNAS LÄN</t>
        </is>
      </c>
      <c r="E1322" t="inlineStr">
        <is>
          <t>LUDVIKA</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23636-2019</t>
        </is>
      </c>
      <c r="B1323" s="1" t="n">
        <v>43594</v>
      </c>
      <c r="C1323" s="1" t="n">
        <v>45227</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23779-2019</t>
        </is>
      </c>
      <c r="B1324" s="1" t="n">
        <v>43595</v>
      </c>
      <c r="C1324" s="1" t="n">
        <v>45227</v>
      </c>
      <c r="D1324" t="inlineStr">
        <is>
          <t>DALARNAS LÄN</t>
        </is>
      </c>
      <c r="E1324" t="inlineStr">
        <is>
          <t>SÄTER</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23808-2019</t>
        </is>
      </c>
      <c r="B1325" s="1" t="n">
        <v>43595</v>
      </c>
      <c r="C1325" s="1" t="n">
        <v>45227</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23804-2019</t>
        </is>
      </c>
      <c r="B1326" s="1" t="n">
        <v>43595</v>
      </c>
      <c r="C1326" s="1" t="n">
        <v>45227</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23809-2019</t>
        </is>
      </c>
      <c r="B1327" s="1" t="n">
        <v>43595</v>
      </c>
      <c r="C1327" s="1" t="n">
        <v>45227</v>
      </c>
      <c r="D1327" t="inlineStr">
        <is>
          <t>DALARNAS LÄN</t>
        </is>
      </c>
      <c r="E1327" t="inlineStr">
        <is>
          <t>MALUNG-SÄLEN</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23907-2019</t>
        </is>
      </c>
      <c r="B1328" s="1" t="n">
        <v>43595</v>
      </c>
      <c r="C1328" s="1" t="n">
        <v>45227</v>
      </c>
      <c r="D1328" t="inlineStr">
        <is>
          <t>DALARNAS LÄN</t>
        </is>
      </c>
      <c r="E1328" t="inlineStr">
        <is>
          <t>SMEDJEBACKEN</t>
        </is>
      </c>
      <c r="G1328" t="n">
        <v>7.2</v>
      </c>
      <c r="H1328" t="n">
        <v>0</v>
      </c>
      <c r="I1328" t="n">
        <v>0</v>
      </c>
      <c r="J1328" t="n">
        <v>0</v>
      </c>
      <c r="K1328" t="n">
        <v>0</v>
      </c>
      <c r="L1328" t="n">
        <v>0</v>
      </c>
      <c r="M1328" t="n">
        <v>0</v>
      </c>
      <c r="N1328" t="n">
        <v>0</v>
      </c>
      <c r="O1328" t="n">
        <v>0</v>
      </c>
      <c r="P1328" t="n">
        <v>0</v>
      </c>
      <c r="Q1328" t="n">
        <v>0</v>
      </c>
      <c r="R1328" s="2" t="inlineStr"/>
    </row>
    <row r="1329" ht="15" customHeight="1">
      <c r="A1329" t="inlineStr">
        <is>
          <t>A 23946-2019</t>
        </is>
      </c>
      <c r="B1329" s="1" t="n">
        <v>43596</v>
      </c>
      <c r="C1329" s="1" t="n">
        <v>45227</v>
      </c>
      <c r="D1329" t="inlineStr">
        <is>
          <t>DALARNAS LÄN</t>
        </is>
      </c>
      <c r="E1329" t="inlineStr">
        <is>
          <t>ÄLVDALEN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24051-2019</t>
        </is>
      </c>
      <c r="B1330" s="1" t="n">
        <v>43598</v>
      </c>
      <c r="C1330" s="1" t="n">
        <v>45227</v>
      </c>
      <c r="D1330" t="inlineStr">
        <is>
          <t>DALARNAS LÄN</t>
        </is>
      </c>
      <c r="E1330" t="inlineStr">
        <is>
          <t>LEKSAND</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24087-2019</t>
        </is>
      </c>
      <c r="B1331" s="1" t="n">
        <v>43598</v>
      </c>
      <c r="C1331" s="1" t="n">
        <v>45227</v>
      </c>
      <c r="D1331" t="inlineStr">
        <is>
          <t>DALARNAS LÄN</t>
        </is>
      </c>
      <c r="E1331" t="inlineStr">
        <is>
          <t>GAGNEF</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24300-2019</t>
        </is>
      </c>
      <c r="B1332" s="1" t="n">
        <v>43598</v>
      </c>
      <c r="C1332" s="1" t="n">
        <v>45227</v>
      </c>
      <c r="D1332" t="inlineStr">
        <is>
          <t>DALARNAS LÄN</t>
        </is>
      </c>
      <c r="E1332" t="inlineStr">
        <is>
          <t>LEKSAND</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24266-2019</t>
        </is>
      </c>
      <c r="B1333" s="1" t="n">
        <v>43599</v>
      </c>
      <c r="C1333" s="1" t="n">
        <v>45227</v>
      </c>
      <c r="D1333" t="inlineStr">
        <is>
          <t>DALARNAS LÄN</t>
        </is>
      </c>
      <c r="E1333" t="inlineStr">
        <is>
          <t>RÄTTVIK</t>
        </is>
      </c>
      <c r="G1333" t="n">
        <v>3.8</v>
      </c>
      <c r="H1333" t="n">
        <v>0</v>
      </c>
      <c r="I1333" t="n">
        <v>0</v>
      </c>
      <c r="J1333" t="n">
        <v>0</v>
      </c>
      <c r="K1333" t="n">
        <v>0</v>
      </c>
      <c r="L1333" t="n">
        <v>0</v>
      </c>
      <c r="M1333" t="n">
        <v>0</v>
      </c>
      <c r="N1333" t="n">
        <v>0</v>
      </c>
      <c r="O1333" t="n">
        <v>0</v>
      </c>
      <c r="P1333" t="n">
        <v>0</v>
      </c>
      <c r="Q1333" t="n">
        <v>0</v>
      </c>
      <c r="R1333" s="2" t="inlineStr"/>
    </row>
    <row r="1334" ht="15" customHeight="1">
      <c r="A1334" t="inlineStr">
        <is>
          <t>A 24542-2019</t>
        </is>
      </c>
      <c r="B1334" s="1" t="n">
        <v>43600</v>
      </c>
      <c r="C1334" s="1" t="n">
        <v>45227</v>
      </c>
      <c r="D1334" t="inlineStr">
        <is>
          <t>DALARNAS LÄN</t>
        </is>
      </c>
      <c r="E1334" t="inlineStr">
        <is>
          <t>LEKSAND</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24630-2019</t>
        </is>
      </c>
      <c r="B1335" s="1" t="n">
        <v>43601</v>
      </c>
      <c r="C1335" s="1" t="n">
        <v>45227</v>
      </c>
      <c r="D1335" t="inlineStr">
        <is>
          <t>DALARNAS LÄN</t>
        </is>
      </c>
      <c r="E1335" t="inlineStr">
        <is>
          <t>MORA</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24735-2019</t>
        </is>
      </c>
      <c r="B1336" s="1" t="n">
        <v>43601</v>
      </c>
      <c r="C1336" s="1" t="n">
        <v>45227</v>
      </c>
      <c r="D1336" t="inlineStr">
        <is>
          <t>DALARNAS LÄN</t>
        </is>
      </c>
      <c r="E1336" t="inlineStr">
        <is>
          <t>GAGNEF</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24629-2019</t>
        </is>
      </c>
      <c r="B1337" s="1" t="n">
        <v>43601</v>
      </c>
      <c r="C1337" s="1" t="n">
        <v>45227</v>
      </c>
      <c r="D1337" t="inlineStr">
        <is>
          <t>DALARNAS LÄN</t>
        </is>
      </c>
      <c r="E1337" t="inlineStr">
        <is>
          <t>LUDVIKA</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24651-2019</t>
        </is>
      </c>
      <c r="B1338" s="1" t="n">
        <v>43601</v>
      </c>
      <c r="C1338" s="1" t="n">
        <v>45227</v>
      </c>
      <c r="D1338" t="inlineStr">
        <is>
          <t>DALARNAS LÄN</t>
        </is>
      </c>
      <c r="E1338" t="inlineStr">
        <is>
          <t>ÄLVDALEN</t>
        </is>
      </c>
      <c r="G1338" t="n">
        <v>10.1</v>
      </c>
      <c r="H1338" t="n">
        <v>0</v>
      </c>
      <c r="I1338" t="n">
        <v>0</v>
      </c>
      <c r="J1338" t="n">
        <v>0</v>
      </c>
      <c r="K1338" t="n">
        <v>0</v>
      </c>
      <c r="L1338" t="n">
        <v>0</v>
      </c>
      <c r="M1338" t="n">
        <v>0</v>
      </c>
      <c r="N1338" t="n">
        <v>0</v>
      </c>
      <c r="O1338" t="n">
        <v>0</v>
      </c>
      <c r="P1338" t="n">
        <v>0</v>
      </c>
      <c r="Q1338" t="n">
        <v>0</v>
      </c>
      <c r="R1338" s="2" t="inlineStr"/>
    </row>
    <row r="1339" ht="15" customHeight="1">
      <c r="A1339" t="inlineStr">
        <is>
          <t>A 24626-2019</t>
        </is>
      </c>
      <c r="B1339" s="1" t="n">
        <v>43601</v>
      </c>
      <c r="C1339" s="1" t="n">
        <v>45227</v>
      </c>
      <c r="D1339" t="inlineStr">
        <is>
          <t>DALARNAS LÄN</t>
        </is>
      </c>
      <c r="E1339" t="inlineStr">
        <is>
          <t>GAGNEF</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25235-2019</t>
        </is>
      </c>
      <c r="B1340" s="1" t="n">
        <v>43601</v>
      </c>
      <c r="C1340" s="1" t="n">
        <v>45227</v>
      </c>
      <c r="D1340" t="inlineStr">
        <is>
          <t>DALARNAS LÄN</t>
        </is>
      </c>
      <c r="E1340" t="inlineStr">
        <is>
          <t>MORA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24586-2019</t>
        </is>
      </c>
      <c r="B1341" s="1" t="n">
        <v>43601</v>
      </c>
      <c r="C1341" s="1" t="n">
        <v>45227</v>
      </c>
      <c r="D1341" t="inlineStr">
        <is>
          <t>DALARNAS LÄN</t>
        </is>
      </c>
      <c r="E1341" t="inlineStr">
        <is>
          <t>BORLÄNGE</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24904-2019</t>
        </is>
      </c>
      <c r="B1342" s="1" t="n">
        <v>43602</v>
      </c>
      <c r="C1342" s="1" t="n">
        <v>45227</v>
      </c>
      <c r="D1342" t="inlineStr">
        <is>
          <t>DALARNAS LÄN</t>
        </is>
      </c>
      <c r="E1342" t="inlineStr">
        <is>
          <t>HEDEMORA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24960-2019</t>
        </is>
      </c>
      <c r="B1343" s="1" t="n">
        <v>43602</v>
      </c>
      <c r="C1343" s="1" t="n">
        <v>45227</v>
      </c>
      <c r="D1343" t="inlineStr">
        <is>
          <t>DALARNAS LÄN</t>
        </is>
      </c>
      <c r="E1343" t="inlineStr">
        <is>
          <t>MORA</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25007-2019</t>
        </is>
      </c>
      <c r="B1344" s="1" t="n">
        <v>43602</v>
      </c>
      <c r="C1344" s="1" t="n">
        <v>45227</v>
      </c>
      <c r="D1344" t="inlineStr">
        <is>
          <t>DALARNAS LÄN</t>
        </is>
      </c>
      <c r="E1344" t="inlineStr">
        <is>
          <t>VANSBRO</t>
        </is>
      </c>
      <c r="G1344" t="n">
        <v>2.4</v>
      </c>
      <c r="H1344" t="n">
        <v>0</v>
      </c>
      <c r="I1344" t="n">
        <v>0</v>
      </c>
      <c r="J1344" t="n">
        <v>0</v>
      </c>
      <c r="K1344" t="n">
        <v>0</v>
      </c>
      <c r="L1344" t="n">
        <v>0</v>
      </c>
      <c r="M1344" t="n">
        <v>0</v>
      </c>
      <c r="N1344" t="n">
        <v>0</v>
      </c>
      <c r="O1344" t="n">
        <v>0</v>
      </c>
      <c r="P1344" t="n">
        <v>0</v>
      </c>
      <c r="Q1344" t="n">
        <v>0</v>
      </c>
      <c r="R1344" s="2" t="inlineStr"/>
    </row>
    <row r="1345" ht="15" customHeight="1">
      <c r="A1345" t="inlineStr">
        <is>
          <t>A 25001-2019</t>
        </is>
      </c>
      <c r="B1345" s="1" t="n">
        <v>43602</v>
      </c>
      <c r="C1345" s="1" t="n">
        <v>45227</v>
      </c>
      <c r="D1345" t="inlineStr">
        <is>
          <t>DALARNAS LÄN</t>
        </is>
      </c>
      <c r="E1345" t="inlineStr">
        <is>
          <t>ÄLVDALEN</t>
        </is>
      </c>
      <c r="F1345" t="inlineStr">
        <is>
          <t>Kommuner</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25055-2019</t>
        </is>
      </c>
      <c r="B1346" s="1" t="n">
        <v>43604</v>
      </c>
      <c r="C1346" s="1" t="n">
        <v>45227</v>
      </c>
      <c r="D1346" t="inlineStr">
        <is>
          <t>DALARNAS LÄN</t>
        </is>
      </c>
      <c r="E1346" t="inlineStr">
        <is>
          <t>GAGNEF</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25110-2019</t>
        </is>
      </c>
      <c r="B1347" s="1" t="n">
        <v>43605</v>
      </c>
      <c r="C1347" s="1" t="n">
        <v>45227</v>
      </c>
      <c r="D1347" t="inlineStr">
        <is>
          <t>DALARNAS LÄN</t>
        </is>
      </c>
      <c r="E1347" t="inlineStr">
        <is>
          <t>FALUN</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25196-2019</t>
        </is>
      </c>
      <c r="B1348" s="1" t="n">
        <v>43605</v>
      </c>
      <c r="C1348" s="1" t="n">
        <v>45227</v>
      </c>
      <c r="D1348" t="inlineStr">
        <is>
          <t>DALARNAS LÄN</t>
        </is>
      </c>
      <c r="E1348" t="inlineStr">
        <is>
          <t>GAGNEF</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25249-2019</t>
        </is>
      </c>
      <c r="B1349" s="1" t="n">
        <v>43605</v>
      </c>
      <c r="C1349" s="1" t="n">
        <v>45227</v>
      </c>
      <c r="D1349" t="inlineStr">
        <is>
          <t>DALARNAS LÄN</t>
        </is>
      </c>
      <c r="E1349" t="inlineStr">
        <is>
          <t>GAGNEF</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25197-2019</t>
        </is>
      </c>
      <c r="B1350" s="1" t="n">
        <v>43605</v>
      </c>
      <c r="C1350" s="1" t="n">
        <v>45227</v>
      </c>
      <c r="D1350" t="inlineStr">
        <is>
          <t>DALARNAS LÄN</t>
        </is>
      </c>
      <c r="E1350" t="inlineStr">
        <is>
          <t>FALUN</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25102-2019</t>
        </is>
      </c>
      <c r="B1351" s="1" t="n">
        <v>43605</v>
      </c>
      <c r="C1351" s="1" t="n">
        <v>45227</v>
      </c>
      <c r="D1351" t="inlineStr">
        <is>
          <t>DALARNAS LÄN</t>
        </is>
      </c>
      <c r="E1351" t="inlineStr">
        <is>
          <t>FALUN</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25116-2019</t>
        </is>
      </c>
      <c r="B1352" s="1" t="n">
        <v>43605</v>
      </c>
      <c r="C1352" s="1" t="n">
        <v>45227</v>
      </c>
      <c r="D1352" t="inlineStr">
        <is>
          <t>DALARNAS LÄN</t>
        </is>
      </c>
      <c r="E1352" t="inlineStr">
        <is>
          <t>LUDVIKA</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25193-2019</t>
        </is>
      </c>
      <c r="B1353" s="1" t="n">
        <v>43605</v>
      </c>
      <c r="C1353" s="1" t="n">
        <v>45227</v>
      </c>
      <c r="D1353" t="inlineStr">
        <is>
          <t>DALARNAS LÄN</t>
        </is>
      </c>
      <c r="E1353" t="inlineStr">
        <is>
          <t>AVESTA</t>
        </is>
      </c>
      <c r="G1353" t="n">
        <v>6.1</v>
      </c>
      <c r="H1353" t="n">
        <v>0</v>
      </c>
      <c r="I1353" t="n">
        <v>0</v>
      </c>
      <c r="J1353" t="n">
        <v>0</v>
      </c>
      <c r="K1353" t="n">
        <v>0</v>
      </c>
      <c r="L1353" t="n">
        <v>0</v>
      </c>
      <c r="M1353" t="n">
        <v>0</v>
      </c>
      <c r="N1353" t="n">
        <v>0</v>
      </c>
      <c r="O1353" t="n">
        <v>0</v>
      </c>
      <c r="P1353" t="n">
        <v>0</v>
      </c>
      <c r="Q1353" t="n">
        <v>0</v>
      </c>
      <c r="R1353" s="2" t="inlineStr"/>
    </row>
    <row r="1354" ht="15" customHeight="1">
      <c r="A1354" t="inlineStr">
        <is>
          <t>A 25425-2019</t>
        </is>
      </c>
      <c r="B1354" s="1" t="n">
        <v>43606</v>
      </c>
      <c r="C1354" s="1" t="n">
        <v>45227</v>
      </c>
      <c r="D1354" t="inlineStr">
        <is>
          <t>DALARNAS LÄN</t>
        </is>
      </c>
      <c r="E1354" t="inlineStr">
        <is>
          <t>LUDVIKA</t>
        </is>
      </c>
      <c r="F1354" t="inlineStr">
        <is>
          <t>Bergvik skog väst AB</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25494-2019</t>
        </is>
      </c>
      <c r="B1355" s="1" t="n">
        <v>43606</v>
      </c>
      <c r="C1355" s="1" t="n">
        <v>45227</v>
      </c>
      <c r="D1355" t="inlineStr">
        <is>
          <t>DALARNAS LÄN</t>
        </is>
      </c>
      <c r="E1355" t="inlineStr">
        <is>
          <t>FALUN</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25421-2019</t>
        </is>
      </c>
      <c r="B1356" s="1" t="n">
        <v>43606</v>
      </c>
      <c r="C1356" s="1" t="n">
        <v>45227</v>
      </c>
      <c r="D1356" t="inlineStr">
        <is>
          <t>DALARNAS LÄN</t>
        </is>
      </c>
      <c r="E1356" t="inlineStr">
        <is>
          <t>BORLÄNGE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25496-2019</t>
        </is>
      </c>
      <c r="B1357" s="1" t="n">
        <v>43606</v>
      </c>
      <c r="C1357" s="1" t="n">
        <v>45227</v>
      </c>
      <c r="D1357" t="inlineStr">
        <is>
          <t>DALARNAS LÄN</t>
        </is>
      </c>
      <c r="E1357" t="inlineStr">
        <is>
          <t>FALUN</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25643-2019</t>
        </is>
      </c>
      <c r="B1358" s="1" t="n">
        <v>43607</v>
      </c>
      <c r="C1358" s="1" t="n">
        <v>45227</v>
      </c>
      <c r="D1358" t="inlineStr">
        <is>
          <t>DALARNAS LÄN</t>
        </is>
      </c>
      <c r="E1358" t="inlineStr">
        <is>
          <t>VANSBRO</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25710-2019</t>
        </is>
      </c>
      <c r="B1359" s="1" t="n">
        <v>43607</v>
      </c>
      <c r="C1359" s="1" t="n">
        <v>45227</v>
      </c>
      <c r="D1359" t="inlineStr">
        <is>
          <t>DALARNAS LÄN</t>
        </is>
      </c>
      <c r="E1359" t="inlineStr">
        <is>
          <t>GAGNEF</t>
        </is>
      </c>
      <c r="F1359" t="inlineStr">
        <is>
          <t>Bergvik skog väst AB</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25671-2019</t>
        </is>
      </c>
      <c r="B1360" s="1" t="n">
        <v>43607</v>
      </c>
      <c r="C1360" s="1" t="n">
        <v>45227</v>
      </c>
      <c r="D1360" t="inlineStr">
        <is>
          <t>DALARNAS LÄN</t>
        </is>
      </c>
      <c r="E1360" t="inlineStr">
        <is>
          <t>SMEDJEBACKEN</t>
        </is>
      </c>
      <c r="F1360" t="inlineStr">
        <is>
          <t>Övriga Aktiebolag</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25851-2019</t>
        </is>
      </c>
      <c r="B1361" s="1" t="n">
        <v>43608</v>
      </c>
      <c r="C1361" s="1" t="n">
        <v>45227</v>
      </c>
      <c r="D1361" t="inlineStr">
        <is>
          <t>DALARNAS LÄN</t>
        </is>
      </c>
      <c r="E1361" t="inlineStr">
        <is>
          <t>FALUN</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25865-2019</t>
        </is>
      </c>
      <c r="B1362" s="1" t="n">
        <v>43608</v>
      </c>
      <c r="C1362" s="1" t="n">
        <v>45227</v>
      </c>
      <c r="D1362" t="inlineStr">
        <is>
          <t>DALARNAS LÄN</t>
        </is>
      </c>
      <c r="E1362" t="inlineStr">
        <is>
          <t>VANSBRO</t>
        </is>
      </c>
      <c r="F1362" t="inlineStr">
        <is>
          <t>Bergvik skog öst AB</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26103-2019</t>
        </is>
      </c>
      <c r="B1363" s="1" t="n">
        <v>43609</v>
      </c>
      <c r="C1363" s="1" t="n">
        <v>45227</v>
      </c>
      <c r="D1363" t="inlineStr">
        <is>
          <t>DALARNAS LÄN</t>
        </is>
      </c>
      <c r="E1363" t="inlineStr">
        <is>
          <t>ÄLVDALEN</t>
        </is>
      </c>
      <c r="G1363" t="n">
        <v>12.7</v>
      </c>
      <c r="H1363" t="n">
        <v>0</v>
      </c>
      <c r="I1363" t="n">
        <v>0</v>
      </c>
      <c r="J1363" t="n">
        <v>0</v>
      </c>
      <c r="K1363" t="n">
        <v>0</v>
      </c>
      <c r="L1363" t="n">
        <v>0</v>
      </c>
      <c r="M1363" t="n">
        <v>0</v>
      </c>
      <c r="N1363" t="n">
        <v>0</v>
      </c>
      <c r="O1363" t="n">
        <v>0</v>
      </c>
      <c r="P1363" t="n">
        <v>0</v>
      </c>
      <c r="Q1363" t="n">
        <v>0</v>
      </c>
      <c r="R1363" s="2" t="inlineStr"/>
    </row>
    <row r="1364" ht="15" customHeight="1">
      <c r="A1364" t="inlineStr">
        <is>
          <t>A 26119-2019</t>
        </is>
      </c>
      <c r="B1364" s="1" t="n">
        <v>43609</v>
      </c>
      <c r="C1364" s="1" t="n">
        <v>45227</v>
      </c>
      <c r="D1364" t="inlineStr">
        <is>
          <t>DALARNAS LÄN</t>
        </is>
      </c>
      <c r="E1364" t="inlineStr">
        <is>
          <t>ORSA</t>
        </is>
      </c>
      <c r="F1364" t="inlineStr">
        <is>
          <t>Allmännings- och besparingsskogar</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26162-2019</t>
        </is>
      </c>
      <c r="B1365" s="1" t="n">
        <v>43609</v>
      </c>
      <c r="C1365" s="1" t="n">
        <v>45227</v>
      </c>
      <c r="D1365" t="inlineStr">
        <is>
          <t>DALARNAS LÄN</t>
        </is>
      </c>
      <c r="E1365" t="inlineStr">
        <is>
          <t>HEDEMORA</t>
        </is>
      </c>
      <c r="F1365" t="inlineStr">
        <is>
          <t>Sveaskog</t>
        </is>
      </c>
      <c r="G1365" t="n">
        <v>12.8</v>
      </c>
      <c r="H1365" t="n">
        <v>0</v>
      </c>
      <c r="I1365" t="n">
        <v>0</v>
      </c>
      <c r="J1365" t="n">
        <v>0</v>
      </c>
      <c r="K1365" t="n">
        <v>0</v>
      </c>
      <c r="L1365" t="n">
        <v>0</v>
      </c>
      <c r="M1365" t="n">
        <v>0</v>
      </c>
      <c r="N1365" t="n">
        <v>0</v>
      </c>
      <c r="O1365" t="n">
        <v>0</v>
      </c>
      <c r="P1365" t="n">
        <v>0</v>
      </c>
      <c r="Q1365" t="n">
        <v>0</v>
      </c>
      <c r="R1365" s="2" t="inlineStr"/>
    </row>
    <row r="1366" ht="15" customHeight="1">
      <c r="A1366" t="inlineStr">
        <is>
          <t>A 26167-2019</t>
        </is>
      </c>
      <c r="B1366" s="1" t="n">
        <v>43609</v>
      </c>
      <c r="C1366" s="1" t="n">
        <v>45227</v>
      </c>
      <c r="D1366" t="inlineStr">
        <is>
          <t>DALARNAS LÄN</t>
        </is>
      </c>
      <c r="E1366" t="inlineStr">
        <is>
          <t>HEDEMORA</t>
        </is>
      </c>
      <c r="F1366" t="inlineStr">
        <is>
          <t>Sveaskog</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26127-2019</t>
        </is>
      </c>
      <c r="B1367" s="1" t="n">
        <v>43609</v>
      </c>
      <c r="C1367" s="1" t="n">
        <v>45227</v>
      </c>
      <c r="D1367" t="inlineStr">
        <is>
          <t>DALARNAS LÄN</t>
        </is>
      </c>
      <c r="E1367" t="inlineStr">
        <is>
          <t>ÄLVDALEN</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26136-2019</t>
        </is>
      </c>
      <c r="B1368" s="1" t="n">
        <v>43609</v>
      </c>
      <c r="C1368" s="1" t="n">
        <v>45227</v>
      </c>
      <c r="D1368" t="inlineStr">
        <is>
          <t>DALARNAS LÄN</t>
        </is>
      </c>
      <c r="E1368" t="inlineStr">
        <is>
          <t>MALUNG-SÄLEN</t>
        </is>
      </c>
      <c r="F1368" t="inlineStr">
        <is>
          <t>Bergvik skog väst AB</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26164-2019</t>
        </is>
      </c>
      <c r="B1369" s="1" t="n">
        <v>43609</v>
      </c>
      <c r="C1369" s="1" t="n">
        <v>45227</v>
      </c>
      <c r="D1369" t="inlineStr">
        <is>
          <t>DALARNAS LÄN</t>
        </is>
      </c>
      <c r="E1369" t="inlineStr">
        <is>
          <t>ÄLVDALEN</t>
        </is>
      </c>
      <c r="F1369" t="inlineStr">
        <is>
          <t>Kommuner</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26973-2019</t>
        </is>
      </c>
      <c r="B1370" s="1" t="n">
        <v>43609</v>
      </c>
      <c r="C1370" s="1" t="n">
        <v>45227</v>
      </c>
      <c r="D1370" t="inlineStr">
        <is>
          <t>DALARNAS LÄN</t>
        </is>
      </c>
      <c r="E1370" t="inlineStr">
        <is>
          <t>RÄTTVIK</t>
        </is>
      </c>
      <c r="G1370" t="n">
        <v>4.3</v>
      </c>
      <c r="H1370" t="n">
        <v>0</v>
      </c>
      <c r="I1370" t="n">
        <v>0</v>
      </c>
      <c r="J1370" t="n">
        <v>0</v>
      </c>
      <c r="K1370" t="n">
        <v>0</v>
      </c>
      <c r="L1370" t="n">
        <v>0</v>
      </c>
      <c r="M1370" t="n">
        <v>0</v>
      </c>
      <c r="N1370" t="n">
        <v>0</v>
      </c>
      <c r="O1370" t="n">
        <v>0</v>
      </c>
      <c r="P1370" t="n">
        <v>0</v>
      </c>
      <c r="Q1370" t="n">
        <v>0</v>
      </c>
      <c r="R1370" s="2" t="inlineStr"/>
    </row>
    <row r="1371" ht="15" customHeight="1">
      <c r="A1371" t="inlineStr">
        <is>
          <t>A 27077-2019</t>
        </is>
      </c>
      <c r="B1371" s="1" t="n">
        <v>43609</v>
      </c>
      <c r="C1371" s="1" t="n">
        <v>45227</v>
      </c>
      <c r="D1371" t="inlineStr">
        <is>
          <t>DALARNAS LÄN</t>
        </is>
      </c>
      <c r="E1371" t="inlineStr">
        <is>
          <t>ÄLVDALEN</t>
        </is>
      </c>
      <c r="G1371" t="n">
        <v>7.4</v>
      </c>
      <c r="H1371" t="n">
        <v>0</v>
      </c>
      <c r="I1371" t="n">
        <v>0</v>
      </c>
      <c r="J1371" t="n">
        <v>0</v>
      </c>
      <c r="K1371" t="n">
        <v>0</v>
      </c>
      <c r="L1371" t="n">
        <v>0</v>
      </c>
      <c r="M1371" t="n">
        <v>0</v>
      </c>
      <c r="N1371" t="n">
        <v>0</v>
      </c>
      <c r="O1371" t="n">
        <v>0</v>
      </c>
      <c r="P1371" t="n">
        <v>0</v>
      </c>
      <c r="Q1371" t="n">
        <v>0</v>
      </c>
      <c r="R1371" s="2" t="inlineStr"/>
    </row>
    <row r="1372" ht="15" customHeight="1">
      <c r="A1372" t="inlineStr">
        <is>
          <t>A 26259-2019</t>
        </is>
      </c>
      <c r="B1372" s="1" t="n">
        <v>43610</v>
      </c>
      <c r="C1372" s="1" t="n">
        <v>45227</v>
      </c>
      <c r="D1372" t="inlineStr">
        <is>
          <t>DALARNAS LÄN</t>
        </is>
      </c>
      <c r="E1372" t="inlineStr">
        <is>
          <t>MALUNG-SÄLEN</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26258-2019</t>
        </is>
      </c>
      <c r="B1373" s="1" t="n">
        <v>43610</v>
      </c>
      <c r="C1373" s="1" t="n">
        <v>45227</v>
      </c>
      <c r="D1373" t="inlineStr">
        <is>
          <t>DALARNAS LÄN</t>
        </is>
      </c>
      <c r="E1373" t="inlineStr">
        <is>
          <t>MALUNG-SÄLEN</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27188-2019</t>
        </is>
      </c>
      <c r="B1374" s="1" t="n">
        <v>43612</v>
      </c>
      <c r="C1374" s="1" t="n">
        <v>45227</v>
      </c>
      <c r="D1374" t="inlineStr">
        <is>
          <t>DALARNAS LÄN</t>
        </is>
      </c>
      <c r="E1374" t="inlineStr">
        <is>
          <t>RÄTTVIK</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27959-2019</t>
        </is>
      </c>
      <c r="B1375" s="1" t="n">
        <v>43612</v>
      </c>
      <c r="C1375" s="1" t="n">
        <v>45227</v>
      </c>
      <c r="D1375" t="inlineStr">
        <is>
          <t>DALARNAS LÄN</t>
        </is>
      </c>
      <c r="E1375" t="inlineStr">
        <is>
          <t>RÄTTVIK</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26524-2019</t>
        </is>
      </c>
      <c r="B1376" s="1" t="n">
        <v>43612</v>
      </c>
      <c r="C1376" s="1" t="n">
        <v>45227</v>
      </c>
      <c r="D1376" t="inlineStr">
        <is>
          <t>DALARNAS LÄN</t>
        </is>
      </c>
      <c r="E1376" t="inlineStr">
        <is>
          <t>FALUN</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26591-2019</t>
        </is>
      </c>
      <c r="B1377" s="1" t="n">
        <v>43612</v>
      </c>
      <c r="C1377" s="1" t="n">
        <v>45227</v>
      </c>
      <c r="D1377" t="inlineStr">
        <is>
          <t>DALARNAS LÄN</t>
        </is>
      </c>
      <c r="E1377" t="inlineStr">
        <is>
          <t>GAGNEF</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26619-2019</t>
        </is>
      </c>
      <c r="B1378" s="1" t="n">
        <v>43612</v>
      </c>
      <c r="C1378" s="1" t="n">
        <v>45227</v>
      </c>
      <c r="D1378" t="inlineStr">
        <is>
          <t>DALARNAS LÄN</t>
        </is>
      </c>
      <c r="E1378" t="inlineStr">
        <is>
          <t>FALUN</t>
        </is>
      </c>
      <c r="G1378" t="n">
        <v>10.9</v>
      </c>
      <c r="H1378" t="n">
        <v>0</v>
      </c>
      <c r="I1378" t="n">
        <v>0</v>
      </c>
      <c r="J1378" t="n">
        <v>0</v>
      </c>
      <c r="K1378" t="n">
        <v>0</v>
      </c>
      <c r="L1378" t="n">
        <v>0</v>
      </c>
      <c r="M1378" t="n">
        <v>0</v>
      </c>
      <c r="N1378" t="n">
        <v>0</v>
      </c>
      <c r="O1378" t="n">
        <v>0</v>
      </c>
      <c r="P1378" t="n">
        <v>0</v>
      </c>
      <c r="Q1378" t="n">
        <v>0</v>
      </c>
      <c r="R1378" s="2" t="inlineStr"/>
    </row>
    <row r="1379" ht="15" customHeight="1">
      <c r="A1379" t="inlineStr">
        <is>
          <t>A 26405-2019</t>
        </is>
      </c>
      <c r="B1379" s="1" t="n">
        <v>43612</v>
      </c>
      <c r="C1379" s="1" t="n">
        <v>45227</v>
      </c>
      <c r="D1379" t="inlineStr">
        <is>
          <t>DALARNAS LÄN</t>
        </is>
      </c>
      <c r="E1379" t="inlineStr">
        <is>
          <t>MORA</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27960-2019</t>
        </is>
      </c>
      <c r="B1380" s="1" t="n">
        <v>43612</v>
      </c>
      <c r="C1380" s="1" t="n">
        <v>45227</v>
      </c>
      <c r="D1380" t="inlineStr">
        <is>
          <t>DALARNAS LÄN</t>
        </is>
      </c>
      <c r="E1380" t="inlineStr">
        <is>
          <t>RÄTTVIK</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28917-2019</t>
        </is>
      </c>
      <c r="B1381" s="1" t="n">
        <v>43612</v>
      </c>
      <c r="C1381" s="1" t="n">
        <v>45227</v>
      </c>
      <c r="D1381" t="inlineStr">
        <is>
          <t>DALARNAS LÄN</t>
        </is>
      </c>
      <c r="E1381" t="inlineStr">
        <is>
          <t>MORA</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26342-2019</t>
        </is>
      </c>
      <c r="B1382" s="1" t="n">
        <v>43612</v>
      </c>
      <c r="C1382" s="1" t="n">
        <v>45227</v>
      </c>
      <c r="D1382" t="inlineStr">
        <is>
          <t>DALARNAS LÄN</t>
        </is>
      </c>
      <c r="E1382" t="inlineStr">
        <is>
          <t>FALUN</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26504-2019</t>
        </is>
      </c>
      <c r="B1383" s="1" t="n">
        <v>43612</v>
      </c>
      <c r="C1383" s="1" t="n">
        <v>45227</v>
      </c>
      <c r="D1383" t="inlineStr">
        <is>
          <t>DALARNAS LÄN</t>
        </is>
      </c>
      <c r="E1383" t="inlineStr">
        <is>
          <t>FALUN</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26680-2019</t>
        </is>
      </c>
      <c r="B1384" s="1" t="n">
        <v>43613</v>
      </c>
      <c r="C1384" s="1" t="n">
        <v>45227</v>
      </c>
      <c r="D1384" t="inlineStr">
        <is>
          <t>DALARNAS LÄN</t>
        </is>
      </c>
      <c r="E1384" t="inlineStr">
        <is>
          <t>FALUN</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26692-2019</t>
        </is>
      </c>
      <c r="B1385" s="1" t="n">
        <v>43613</v>
      </c>
      <c r="C1385" s="1" t="n">
        <v>45227</v>
      </c>
      <c r="D1385" t="inlineStr">
        <is>
          <t>DALARNAS LÄN</t>
        </is>
      </c>
      <c r="E1385" t="inlineStr">
        <is>
          <t>VANSBRO</t>
        </is>
      </c>
      <c r="F1385" t="inlineStr">
        <is>
          <t>Bergvik skog väst AB</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26910-2019</t>
        </is>
      </c>
      <c r="B1386" s="1" t="n">
        <v>43613</v>
      </c>
      <c r="C1386" s="1" t="n">
        <v>45227</v>
      </c>
      <c r="D1386" t="inlineStr">
        <is>
          <t>DALARNAS LÄN</t>
        </is>
      </c>
      <c r="E1386" t="inlineStr">
        <is>
          <t>ÄLVDALEN</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26874-2019</t>
        </is>
      </c>
      <c r="B1387" s="1" t="n">
        <v>43613</v>
      </c>
      <c r="C1387" s="1" t="n">
        <v>45227</v>
      </c>
      <c r="D1387" t="inlineStr">
        <is>
          <t>DALARNAS LÄN</t>
        </is>
      </c>
      <c r="E1387" t="inlineStr">
        <is>
          <t>BORLÄNGE</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27037-2019</t>
        </is>
      </c>
      <c r="B1388" s="1" t="n">
        <v>43614</v>
      </c>
      <c r="C1388" s="1" t="n">
        <v>45227</v>
      </c>
      <c r="D1388" t="inlineStr">
        <is>
          <t>DALARNAS LÄN</t>
        </is>
      </c>
      <c r="E1388" t="inlineStr">
        <is>
          <t>MALUNG-SÄLEN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27207-2019</t>
        </is>
      </c>
      <c r="B1389" s="1" t="n">
        <v>43614</v>
      </c>
      <c r="C1389" s="1" t="n">
        <v>45227</v>
      </c>
      <c r="D1389" t="inlineStr">
        <is>
          <t>DALARNAS LÄN</t>
        </is>
      </c>
      <c r="E1389" t="inlineStr">
        <is>
          <t>SÄTER</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28708-2019</t>
        </is>
      </c>
      <c r="B1390" s="1" t="n">
        <v>43614</v>
      </c>
      <c r="C1390" s="1" t="n">
        <v>45227</v>
      </c>
      <c r="D1390" t="inlineStr">
        <is>
          <t>DALARNAS LÄN</t>
        </is>
      </c>
      <c r="E1390" t="inlineStr">
        <is>
          <t>VANSBRO</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27009-2019</t>
        </is>
      </c>
      <c r="B1391" s="1" t="n">
        <v>43614</v>
      </c>
      <c r="C1391" s="1" t="n">
        <v>45227</v>
      </c>
      <c r="D1391" t="inlineStr">
        <is>
          <t>DALARNAS LÄN</t>
        </is>
      </c>
      <c r="E1391" t="inlineStr">
        <is>
          <t>BORLÄNGE</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28701-2019</t>
        </is>
      </c>
      <c r="B1392" s="1" t="n">
        <v>43614</v>
      </c>
      <c r="C1392" s="1" t="n">
        <v>45227</v>
      </c>
      <c r="D1392" t="inlineStr">
        <is>
          <t>DALARNAS LÄN</t>
        </is>
      </c>
      <c r="E1392" t="inlineStr">
        <is>
          <t>VANSBRO</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27005-2019</t>
        </is>
      </c>
      <c r="B1393" s="1" t="n">
        <v>43614</v>
      </c>
      <c r="C1393" s="1" t="n">
        <v>45227</v>
      </c>
      <c r="D1393" t="inlineStr">
        <is>
          <t>DALARNAS LÄN</t>
        </is>
      </c>
      <c r="E1393" t="inlineStr">
        <is>
          <t>LUDVIKA</t>
        </is>
      </c>
      <c r="F1393" t="inlineStr">
        <is>
          <t>Bergvik skog väst AB</t>
        </is>
      </c>
      <c r="G1393" t="n">
        <v>22.4</v>
      </c>
      <c r="H1393" t="n">
        <v>0</v>
      </c>
      <c r="I1393" t="n">
        <v>0</v>
      </c>
      <c r="J1393" t="n">
        <v>0</v>
      </c>
      <c r="K1393" t="n">
        <v>0</v>
      </c>
      <c r="L1393" t="n">
        <v>0</v>
      </c>
      <c r="M1393" t="n">
        <v>0</v>
      </c>
      <c r="N1393" t="n">
        <v>0</v>
      </c>
      <c r="O1393" t="n">
        <v>0</v>
      </c>
      <c r="P1393" t="n">
        <v>0</v>
      </c>
      <c r="Q1393" t="n">
        <v>0</v>
      </c>
      <c r="R1393" s="2" t="inlineStr"/>
    </row>
    <row r="1394" ht="15" customHeight="1">
      <c r="A1394" t="inlineStr">
        <is>
          <t>A 27048-2019</t>
        </is>
      </c>
      <c r="B1394" s="1" t="n">
        <v>43614</v>
      </c>
      <c r="C1394" s="1" t="n">
        <v>45227</v>
      </c>
      <c r="D1394" t="inlineStr">
        <is>
          <t>DALARNAS LÄN</t>
        </is>
      </c>
      <c r="E1394" t="inlineStr">
        <is>
          <t>MALUNG-SÄLEN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27062-2019</t>
        </is>
      </c>
      <c r="B1395" s="1" t="n">
        <v>43614</v>
      </c>
      <c r="C1395" s="1" t="n">
        <v>45227</v>
      </c>
      <c r="D1395" t="inlineStr">
        <is>
          <t>DALARNAS LÄN</t>
        </is>
      </c>
      <c r="E1395" t="inlineStr">
        <is>
          <t>BORLÄNGE</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27008-2019</t>
        </is>
      </c>
      <c r="B1396" s="1" t="n">
        <v>43614</v>
      </c>
      <c r="C1396" s="1" t="n">
        <v>45227</v>
      </c>
      <c r="D1396" t="inlineStr">
        <is>
          <t>DALARNAS LÄN</t>
        </is>
      </c>
      <c r="E1396" t="inlineStr">
        <is>
          <t>BORLÄNGE</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27039-2019</t>
        </is>
      </c>
      <c r="B1397" s="1" t="n">
        <v>43614</v>
      </c>
      <c r="C1397" s="1" t="n">
        <v>45227</v>
      </c>
      <c r="D1397" t="inlineStr">
        <is>
          <t>DALARNAS LÄN</t>
        </is>
      </c>
      <c r="E1397" t="inlineStr">
        <is>
          <t>MALUNG-SÄLEN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27278-2019</t>
        </is>
      </c>
      <c r="B1398" s="1" t="n">
        <v>43615</v>
      </c>
      <c r="C1398" s="1" t="n">
        <v>45227</v>
      </c>
      <c r="D1398" t="inlineStr">
        <is>
          <t>DALARNAS LÄN</t>
        </is>
      </c>
      <c r="E1398" t="inlineStr">
        <is>
          <t>FALUN</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28870-2019</t>
        </is>
      </c>
      <c r="B1399" s="1" t="n">
        <v>43616</v>
      </c>
      <c r="C1399" s="1" t="n">
        <v>45227</v>
      </c>
      <c r="D1399" t="inlineStr">
        <is>
          <t>DALARNAS LÄN</t>
        </is>
      </c>
      <c r="E1399" t="inlineStr">
        <is>
          <t>RÄTTVIK</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27351-2019</t>
        </is>
      </c>
      <c r="B1400" s="1" t="n">
        <v>43616</v>
      </c>
      <c r="C1400" s="1" t="n">
        <v>45227</v>
      </c>
      <c r="D1400" t="inlineStr">
        <is>
          <t>DALARNAS LÄN</t>
        </is>
      </c>
      <c r="E1400" t="inlineStr">
        <is>
          <t>SMEDJEBACKEN</t>
        </is>
      </c>
      <c r="F1400" t="inlineStr">
        <is>
          <t>Sveaskog</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27352-2019</t>
        </is>
      </c>
      <c r="B1401" s="1" t="n">
        <v>43616</v>
      </c>
      <c r="C1401" s="1" t="n">
        <v>45227</v>
      </c>
      <c r="D1401" t="inlineStr">
        <is>
          <t>DALARNAS LÄN</t>
        </is>
      </c>
      <c r="E1401" t="inlineStr">
        <is>
          <t>SMEDJEBACKEN</t>
        </is>
      </c>
      <c r="F1401" t="inlineStr">
        <is>
          <t>Sveaskog</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27393-2019</t>
        </is>
      </c>
      <c r="B1402" s="1" t="n">
        <v>43616</v>
      </c>
      <c r="C1402" s="1" t="n">
        <v>45227</v>
      </c>
      <c r="D1402" t="inlineStr">
        <is>
          <t>DALARNAS LÄN</t>
        </is>
      </c>
      <c r="E1402" t="inlineStr">
        <is>
          <t>HEDEMORA</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27354-2019</t>
        </is>
      </c>
      <c r="B1403" s="1" t="n">
        <v>43616</v>
      </c>
      <c r="C1403" s="1" t="n">
        <v>45227</v>
      </c>
      <c r="D1403" t="inlineStr">
        <is>
          <t>DALARNAS LÄN</t>
        </is>
      </c>
      <c r="E1403" t="inlineStr">
        <is>
          <t>SMEDJEBACKEN</t>
        </is>
      </c>
      <c r="F1403" t="inlineStr">
        <is>
          <t>Sveaskog</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27376-2019</t>
        </is>
      </c>
      <c r="B1404" s="1" t="n">
        <v>43616</v>
      </c>
      <c r="C1404" s="1" t="n">
        <v>45227</v>
      </c>
      <c r="D1404" t="inlineStr">
        <is>
          <t>DALARNAS LÄN</t>
        </is>
      </c>
      <c r="E1404" t="inlineStr">
        <is>
          <t>SÄTER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27312-2019</t>
        </is>
      </c>
      <c r="B1405" s="1" t="n">
        <v>43616</v>
      </c>
      <c r="C1405" s="1" t="n">
        <v>45227</v>
      </c>
      <c r="D1405" t="inlineStr">
        <is>
          <t>DALARNAS LÄN</t>
        </is>
      </c>
      <c r="E1405" t="inlineStr">
        <is>
          <t>AVESTA</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27345-2019</t>
        </is>
      </c>
      <c r="B1406" s="1" t="n">
        <v>43616</v>
      </c>
      <c r="C1406" s="1" t="n">
        <v>45227</v>
      </c>
      <c r="D1406" t="inlineStr">
        <is>
          <t>DALARNAS LÄN</t>
        </is>
      </c>
      <c r="E1406" t="inlineStr">
        <is>
          <t>SMEDJEBACKEN</t>
        </is>
      </c>
      <c r="F1406" t="inlineStr">
        <is>
          <t>Sveaskog</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27487-2019</t>
        </is>
      </c>
      <c r="B1407" s="1" t="n">
        <v>43619</v>
      </c>
      <c r="C1407" s="1" t="n">
        <v>45227</v>
      </c>
      <c r="D1407" t="inlineStr">
        <is>
          <t>DALARNAS LÄN</t>
        </is>
      </c>
      <c r="E1407" t="inlineStr">
        <is>
          <t>MALUNG-SÄLEN</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27539-2019</t>
        </is>
      </c>
      <c r="B1408" s="1" t="n">
        <v>43619</v>
      </c>
      <c r="C1408" s="1" t="n">
        <v>45227</v>
      </c>
      <c r="D1408" t="inlineStr">
        <is>
          <t>DALARNAS LÄN</t>
        </is>
      </c>
      <c r="E1408" t="inlineStr">
        <is>
          <t>VANSBRO</t>
        </is>
      </c>
      <c r="F1408" t="inlineStr">
        <is>
          <t>Bergvik skog väst AB</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27722-2019</t>
        </is>
      </c>
      <c r="B1409" s="1" t="n">
        <v>43619</v>
      </c>
      <c r="C1409" s="1" t="n">
        <v>45227</v>
      </c>
      <c r="D1409" t="inlineStr">
        <is>
          <t>DALARNAS LÄN</t>
        </is>
      </c>
      <c r="E1409" t="inlineStr">
        <is>
          <t>RÄTTVIK</t>
        </is>
      </c>
      <c r="F1409" t="inlineStr">
        <is>
          <t>Bergvik skog väst AB</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28924-2019</t>
        </is>
      </c>
      <c r="B1410" s="1" t="n">
        <v>43619</v>
      </c>
      <c r="C1410" s="1" t="n">
        <v>45227</v>
      </c>
      <c r="D1410" t="inlineStr">
        <is>
          <t>DALARNAS LÄN</t>
        </is>
      </c>
      <c r="E1410" t="inlineStr">
        <is>
          <t>GAGNEF</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27662-2019</t>
        </is>
      </c>
      <c r="B1411" s="1" t="n">
        <v>43619</v>
      </c>
      <c r="C1411" s="1" t="n">
        <v>45227</v>
      </c>
      <c r="D1411" t="inlineStr">
        <is>
          <t>DALARNAS LÄN</t>
        </is>
      </c>
      <c r="E1411" t="inlineStr">
        <is>
          <t>FALUN</t>
        </is>
      </c>
      <c r="G1411" t="n">
        <v>6.1</v>
      </c>
      <c r="H1411" t="n">
        <v>0</v>
      </c>
      <c r="I1411" t="n">
        <v>0</v>
      </c>
      <c r="J1411" t="n">
        <v>0</v>
      </c>
      <c r="K1411" t="n">
        <v>0</v>
      </c>
      <c r="L1411" t="n">
        <v>0</v>
      </c>
      <c r="M1411" t="n">
        <v>0</v>
      </c>
      <c r="N1411" t="n">
        <v>0</v>
      </c>
      <c r="O1411" t="n">
        <v>0</v>
      </c>
      <c r="P1411" t="n">
        <v>0</v>
      </c>
      <c r="Q1411" t="n">
        <v>0</v>
      </c>
      <c r="R1411" s="2" t="inlineStr"/>
    </row>
    <row r="1412" ht="15" customHeight="1">
      <c r="A1412" t="inlineStr">
        <is>
          <t>A 27720-2019</t>
        </is>
      </c>
      <c r="B1412" s="1" t="n">
        <v>43619</v>
      </c>
      <c r="C1412" s="1" t="n">
        <v>45227</v>
      </c>
      <c r="D1412" t="inlineStr">
        <is>
          <t>DALARNAS LÄN</t>
        </is>
      </c>
      <c r="E1412" t="inlineStr">
        <is>
          <t>ÄLVDALEN</t>
        </is>
      </c>
      <c r="F1412" t="inlineStr">
        <is>
          <t>Bergvik skog väst AB</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27655-2019</t>
        </is>
      </c>
      <c r="B1413" s="1" t="n">
        <v>43619</v>
      </c>
      <c r="C1413" s="1" t="n">
        <v>45227</v>
      </c>
      <c r="D1413" t="inlineStr">
        <is>
          <t>DALARNAS LÄN</t>
        </is>
      </c>
      <c r="E1413" t="inlineStr">
        <is>
          <t>ORSA</t>
        </is>
      </c>
      <c r="F1413" t="inlineStr">
        <is>
          <t>Bergvik skog öst AB</t>
        </is>
      </c>
      <c r="G1413" t="n">
        <v>26.9</v>
      </c>
      <c r="H1413" t="n">
        <v>0</v>
      </c>
      <c r="I1413" t="n">
        <v>0</v>
      </c>
      <c r="J1413" t="n">
        <v>0</v>
      </c>
      <c r="K1413" t="n">
        <v>0</v>
      </c>
      <c r="L1413" t="n">
        <v>0</v>
      </c>
      <c r="M1413" t="n">
        <v>0</v>
      </c>
      <c r="N1413" t="n">
        <v>0</v>
      </c>
      <c r="O1413" t="n">
        <v>0</v>
      </c>
      <c r="P1413" t="n">
        <v>0</v>
      </c>
      <c r="Q1413" t="n">
        <v>0</v>
      </c>
      <c r="R1413" s="2" t="inlineStr"/>
    </row>
    <row r="1414" ht="15" customHeight="1">
      <c r="A1414" t="inlineStr">
        <is>
          <t>A 27699-2019</t>
        </is>
      </c>
      <c r="B1414" s="1" t="n">
        <v>43619</v>
      </c>
      <c r="C1414" s="1" t="n">
        <v>45227</v>
      </c>
      <c r="D1414" t="inlineStr">
        <is>
          <t>DALARNAS LÄN</t>
        </is>
      </c>
      <c r="E1414" t="inlineStr">
        <is>
          <t>FALUN</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27949-2019</t>
        </is>
      </c>
      <c r="B1415" s="1" t="n">
        <v>43620</v>
      </c>
      <c r="C1415" s="1" t="n">
        <v>45227</v>
      </c>
      <c r="D1415" t="inlineStr">
        <is>
          <t>DALARNAS LÄN</t>
        </is>
      </c>
      <c r="E1415" t="inlineStr">
        <is>
          <t>HEDEMORA</t>
        </is>
      </c>
      <c r="F1415" t="inlineStr">
        <is>
          <t>Sveaskog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28001-2019</t>
        </is>
      </c>
      <c r="B1416" s="1" t="n">
        <v>43621</v>
      </c>
      <c r="C1416" s="1" t="n">
        <v>45227</v>
      </c>
      <c r="D1416" t="inlineStr">
        <is>
          <t>DALARNAS LÄN</t>
        </is>
      </c>
      <c r="E1416" t="inlineStr">
        <is>
          <t>GAGNEF</t>
        </is>
      </c>
      <c r="G1416" t="n">
        <v>3.5</v>
      </c>
      <c r="H1416" t="n">
        <v>0</v>
      </c>
      <c r="I1416" t="n">
        <v>0</v>
      </c>
      <c r="J1416" t="n">
        <v>0</v>
      </c>
      <c r="K1416" t="n">
        <v>0</v>
      </c>
      <c r="L1416" t="n">
        <v>0</v>
      </c>
      <c r="M1416" t="n">
        <v>0</v>
      </c>
      <c r="N1416" t="n">
        <v>0</v>
      </c>
      <c r="O1416" t="n">
        <v>0</v>
      </c>
      <c r="P1416" t="n">
        <v>0</v>
      </c>
      <c r="Q1416" t="n">
        <v>0</v>
      </c>
      <c r="R1416" s="2" t="inlineStr"/>
    </row>
    <row r="1417" ht="15" customHeight="1">
      <c r="A1417" t="inlineStr">
        <is>
          <t>A 29022-2019</t>
        </is>
      </c>
      <c r="B1417" s="1" t="n">
        <v>43621</v>
      </c>
      <c r="C1417" s="1" t="n">
        <v>45227</v>
      </c>
      <c r="D1417" t="inlineStr">
        <is>
          <t>DALARNAS LÄN</t>
        </is>
      </c>
      <c r="E1417" t="inlineStr">
        <is>
          <t>RÄTTVIK</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28259-2019</t>
        </is>
      </c>
      <c r="B1418" s="1" t="n">
        <v>43623</v>
      </c>
      <c r="C1418" s="1" t="n">
        <v>45227</v>
      </c>
      <c r="D1418" t="inlineStr">
        <is>
          <t>DALARNAS LÄN</t>
        </is>
      </c>
      <c r="E1418" t="inlineStr">
        <is>
          <t>MALUNG-SÄLEN</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29231-2019</t>
        </is>
      </c>
      <c r="B1419" s="1" t="n">
        <v>43623</v>
      </c>
      <c r="C1419" s="1" t="n">
        <v>45227</v>
      </c>
      <c r="D1419" t="inlineStr">
        <is>
          <t>DALARNAS LÄN</t>
        </is>
      </c>
      <c r="E1419" t="inlineStr">
        <is>
          <t>MORA</t>
        </is>
      </c>
      <c r="G1419" t="n">
        <v>24.2</v>
      </c>
      <c r="H1419" t="n">
        <v>0</v>
      </c>
      <c r="I1419" t="n">
        <v>0</v>
      </c>
      <c r="J1419" t="n">
        <v>0</v>
      </c>
      <c r="K1419" t="n">
        <v>0</v>
      </c>
      <c r="L1419" t="n">
        <v>0</v>
      </c>
      <c r="M1419" t="n">
        <v>0</v>
      </c>
      <c r="N1419" t="n">
        <v>0</v>
      </c>
      <c r="O1419" t="n">
        <v>0</v>
      </c>
      <c r="P1419" t="n">
        <v>0</v>
      </c>
      <c r="Q1419" t="n">
        <v>0</v>
      </c>
      <c r="R1419" s="2" t="inlineStr"/>
    </row>
    <row r="1420" ht="15" customHeight="1">
      <c r="A1420" t="inlineStr">
        <is>
          <t>A 29200-2019</t>
        </is>
      </c>
      <c r="B1420" s="1" t="n">
        <v>43623</v>
      </c>
      <c r="C1420" s="1" t="n">
        <v>45227</v>
      </c>
      <c r="D1420" t="inlineStr">
        <is>
          <t>DALARNAS LÄN</t>
        </is>
      </c>
      <c r="E1420" t="inlineStr">
        <is>
          <t>RÄTTVIK</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28350-2019</t>
        </is>
      </c>
      <c r="B1421" s="1" t="n">
        <v>43624</v>
      </c>
      <c r="C1421" s="1" t="n">
        <v>45227</v>
      </c>
      <c r="D1421" t="inlineStr">
        <is>
          <t>DALARNAS LÄN</t>
        </is>
      </c>
      <c r="E1421" t="inlineStr">
        <is>
          <t>ÄLVDALEN</t>
        </is>
      </c>
      <c r="G1421" t="n">
        <v>18.2</v>
      </c>
      <c r="H1421" t="n">
        <v>0</v>
      </c>
      <c r="I1421" t="n">
        <v>0</v>
      </c>
      <c r="J1421" t="n">
        <v>0</v>
      </c>
      <c r="K1421" t="n">
        <v>0</v>
      </c>
      <c r="L1421" t="n">
        <v>0</v>
      </c>
      <c r="M1421" t="n">
        <v>0</v>
      </c>
      <c r="N1421" t="n">
        <v>0</v>
      </c>
      <c r="O1421" t="n">
        <v>0</v>
      </c>
      <c r="P1421" t="n">
        <v>0</v>
      </c>
      <c r="Q1421" t="n">
        <v>0</v>
      </c>
      <c r="R1421" s="2" t="inlineStr"/>
    </row>
    <row r="1422" ht="15" customHeight="1">
      <c r="A1422" t="inlineStr">
        <is>
          <t>A 28514-2019</t>
        </is>
      </c>
      <c r="B1422" s="1" t="n">
        <v>43626</v>
      </c>
      <c r="C1422" s="1" t="n">
        <v>45227</v>
      </c>
      <c r="D1422" t="inlineStr">
        <is>
          <t>DALARNAS LÄN</t>
        </is>
      </c>
      <c r="E1422" t="inlineStr">
        <is>
          <t>AVESTA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28536-2019</t>
        </is>
      </c>
      <c r="B1423" s="1" t="n">
        <v>43626</v>
      </c>
      <c r="C1423" s="1" t="n">
        <v>45227</v>
      </c>
      <c r="D1423" t="inlineStr">
        <is>
          <t>DALARNAS LÄN</t>
        </is>
      </c>
      <c r="E1423" t="inlineStr">
        <is>
          <t>ÄLVDALEN</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28464-2019</t>
        </is>
      </c>
      <c r="B1424" s="1" t="n">
        <v>43626</v>
      </c>
      <c r="C1424" s="1" t="n">
        <v>45227</v>
      </c>
      <c r="D1424" t="inlineStr">
        <is>
          <t>DALARNAS LÄN</t>
        </is>
      </c>
      <c r="E1424" t="inlineStr">
        <is>
          <t>ORSA</t>
        </is>
      </c>
      <c r="F1424" t="inlineStr">
        <is>
          <t>Bergvik skog öst AB</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28549-2019</t>
        </is>
      </c>
      <c r="B1425" s="1" t="n">
        <v>43626</v>
      </c>
      <c r="C1425" s="1" t="n">
        <v>45227</v>
      </c>
      <c r="D1425" t="inlineStr">
        <is>
          <t>DALARNAS LÄN</t>
        </is>
      </c>
      <c r="E1425" t="inlineStr">
        <is>
          <t>ÄLVDALEN</t>
        </is>
      </c>
      <c r="G1425" t="n">
        <v>10.5</v>
      </c>
      <c r="H1425" t="n">
        <v>0</v>
      </c>
      <c r="I1425" t="n">
        <v>0</v>
      </c>
      <c r="J1425" t="n">
        <v>0</v>
      </c>
      <c r="K1425" t="n">
        <v>0</v>
      </c>
      <c r="L1425" t="n">
        <v>0</v>
      </c>
      <c r="M1425" t="n">
        <v>0</v>
      </c>
      <c r="N1425" t="n">
        <v>0</v>
      </c>
      <c r="O1425" t="n">
        <v>0</v>
      </c>
      <c r="P1425" t="n">
        <v>0</v>
      </c>
      <c r="Q1425" t="n">
        <v>0</v>
      </c>
      <c r="R1425" s="2" t="inlineStr"/>
    </row>
    <row r="1426" ht="15" customHeight="1">
      <c r="A1426" t="inlineStr">
        <is>
          <t>A 28544-2019</t>
        </is>
      </c>
      <c r="B1426" s="1" t="n">
        <v>43626</v>
      </c>
      <c r="C1426" s="1" t="n">
        <v>45227</v>
      </c>
      <c r="D1426" t="inlineStr">
        <is>
          <t>DALARNAS LÄN</t>
        </is>
      </c>
      <c r="E1426" t="inlineStr">
        <is>
          <t>ÄLVDALEN</t>
        </is>
      </c>
      <c r="G1426" t="n">
        <v>4.3</v>
      </c>
      <c r="H1426" t="n">
        <v>0</v>
      </c>
      <c r="I1426" t="n">
        <v>0</v>
      </c>
      <c r="J1426" t="n">
        <v>0</v>
      </c>
      <c r="K1426" t="n">
        <v>0</v>
      </c>
      <c r="L1426" t="n">
        <v>0</v>
      </c>
      <c r="M1426" t="n">
        <v>0</v>
      </c>
      <c r="N1426" t="n">
        <v>0</v>
      </c>
      <c r="O1426" t="n">
        <v>0</v>
      </c>
      <c r="P1426" t="n">
        <v>0</v>
      </c>
      <c r="Q1426" t="n">
        <v>0</v>
      </c>
      <c r="R1426" s="2" t="inlineStr"/>
    </row>
    <row r="1427" ht="15" customHeight="1">
      <c r="A1427" t="inlineStr">
        <is>
          <t>A 28813-2019</t>
        </is>
      </c>
      <c r="B1427" s="1" t="n">
        <v>43627</v>
      </c>
      <c r="C1427" s="1" t="n">
        <v>45227</v>
      </c>
      <c r="D1427" t="inlineStr">
        <is>
          <t>DALARNAS LÄN</t>
        </is>
      </c>
      <c r="E1427" t="inlineStr">
        <is>
          <t>FALUN</t>
        </is>
      </c>
      <c r="G1427" t="n">
        <v>5.4</v>
      </c>
      <c r="H1427" t="n">
        <v>0</v>
      </c>
      <c r="I1427" t="n">
        <v>0</v>
      </c>
      <c r="J1427" t="n">
        <v>0</v>
      </c>
      <c r="K1427" t="n">
        <v>0</v>
      </c>
      <c r="L1427" t="n">
        <v>0</v>
      </c>
      <c r="M1427" t="n">
        <v>0</v>
      </c>
      <c r="N1427" t="n">
        <v>0</v>
      </c>
      <c r="O1427" t="n">
        <v>0</v>
      </c>
      <c r="P1427" t="n">
        <v>0</v>
      </c>
      <c r="Q1427" t="n">
        <v>0</v>
      </c>
      <c r="R1427" s="2" t="inlineStr"/>
    </row>
    <row r="1428" ht="15" customHeight="1">
      <c r="A1428" t="inlineStr">
        <is>
          <t>A 28696-2019</t>
        </is>
      </c>
      <c r="B1428" s="1" t="n">
        <v>43627</v>
      </c>
      <c r="C1428" s="1" t="n">
        <v>45227</v>
      </c>
      <c r="D1428" t="inlineStr">
        <is>
          <t>DALARNAS LÄN</t>
        </is>
      </c>
      <c r="E1428" t="inlineStr">
        <is>
          <t>HEDEMORA</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29012-2019</t>
        </is>
      </c>
      <c r="B1429" s="1" t="n">
        <v>43628</v>
      </c>
      <c r="C1429" s="1" t="n">
        <v>45227</v>
      </c>
      <c r="D1429" t="inlineStr">
        <is>
          <t>DALARNAS LÄN</t>
        </is>
      </c>
      <c r="E1429" t="inlineStr">
        <is>
          <t>RÄTTVIK</t>
        </is>
      </c>
      <c r="F1429" t="inlineStr">
        <is>
          <t>Bergvik skog väst AB</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28948-2019</t>
        </is>
      </c>
      <c r="B1430" s="1" t="n">
        <v>43628</v>
      </c>
      <c r="C1430" s="1" t="n">
        <v>45227</v>
      </c>
      <c r="D1430" t="inlineStr">
        <is>
          <t>DALARNAS LÄN</t>
        </is>
      </c>
      <c r="E1430" t="inlineStr">
        <is>
          <t>RÄTTVIK</t>
        </is>
      </c>
      <c r="F1430" t="inlineStr">
        <is>
          <t>Bergvik skog väst AB</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29061-2019</t>
        </is>
      </c>
      <c r="B1431" s="1" t="n">
        <v>43628</v>
      </c>
      <c r="C1431" s="1" t="n">
        <v>45227</v>
      </c>
      <c r="D1431" t="inlineStr">
        <is>
          <t>DALARNAS LÄN</t>
        </is>
      </c>
      <c r="E1431" t="inlineStr">
        <is>
          <t>AVESTA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29124-2019</t>
        </is>
      </c>
      <c r="B1432" s="1" t="n">
        <v>43628</v>
      </c>
      <c r="C1432" s="1" t="n">
        <v>45227</v>
      </c>
      <c r="D1432" t="inlineStr">
        <is>
          <t>DALARNAS LÄN</t>
        </is>
      </c>
      <c r="E1432" t="inlineStr">
        <is>
          <t>SMEDJEBACKEN</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28965-2019</t>
        </is>
      </c>
      <c r="B1433" s="1" t="n">
        <v>43628</v>
      </c>
      <c r="C1433" s="1" t="n">
        <v>45227</v>
      </c>
      <c r="D1433" t="inlineStr">
        <is>
          <t>DALARNAS LÄN</t>
        </is>
      </c>
      <c r="E1433" t="inlineStr">
        <is>
          <t>ÄLVDALEN</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29027-2019</t>
        </is>
      </c>
      <c r="B1434" s="1" t="n">
        <v>43628</v>
      </c>
      <c r="C1434" s="1" t="n">
        <v>45227</v>
      </c>
      <c r="D1434" t="inlineStr">
        <is>
          <t>DALARNAS LÄN</t>
        </is>
      </c>
      <c r="E1434" t="inlineStr">
        <is>
          <t>LUDVIKA</t>
        </is>
      </c>
      <c r="F1434" t="inlineStr">
        <is>
          <t>Bergvik skog väst AB</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29370-2019</t>
        </is>
      </c>
      <c r="B1435" s="1" t="n">
        <v>43629</v>
      </c>
      <c r="C1435" s="1" t="n">
        <v>45227</v>
      </c>
      <c r="D1435" t="inlineStr">
        <is>
          <t>DALARNAS LÄN</t>
        </is>
      </c>
      <c r="E1435" t="inlineStr">
        <is>
          <t>MORA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29467-2019</t>
        </is>
      </c>
      <c r="B1436" s="1" t="n">
        <v>43629</v>
      </c>
      <c r="C1436" s="1" t="n">
        <v>45227</v>
      </c>
      <c r="D1436" t="inlineStr">
        <is>
          <t>DALARNAS LÄN</t>
        </is>
      </c>
      <c r="E1436" t="inlineStr">
        <is>
          <t>SMEDJEBACKEN</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29880-2019</t>
        </is>
      </c>
      <c r="B1437" s="1" t="n">
        <v>43629</v>
      </c>
      <c r="C1437" s="1" t="n">
        <v>45227</v>
      </c>
      <c r="D1437" t="inlineStr">
        <is>
          <t>DALARNAS LÄN</t>
        </is>
      </c>
      <c r="E1437" t="inlineStr">
        <is>
          <t>RÄTTVIK</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29395-2019</t>
        </is>
      </c>
      <c r="B1438" s="1" t="n">
        <v>43629</v>
      </c>
      <c r="C1438" s="1" t="n">
        <v>45227</v>
      </c>
      <c r="D1438" t="inlineStr">
        <is>
          <t>DALARNAS LÄN</t>
        </is>
      </c>
      <c r="E1438" t="inlineStr">
        <is>
          <t>MORA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29283-2019</t>
        </is>
      </c>
      <c r="B1439" s="1" t="n">
        <v>43629</v>
      </c>
      <c r="C1439" s="1" t="n">
        <v>45227</v>
      </c>
      <c r="D1439" t="inlineStr">
        <is>
          <t>DALARNAS LÄN</t>
        </is>
      </c>
      <c r="E1439" t="inlineStr">
        <is>
          <t>VANSBRO</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29386-2019</t>
        </is>
      </c>
      <c r="B1440" s="1" t="n">
        <v>43629</v>
      </c>
      <c r="C1440" s="1" t="n">
        <v>45227</v>
      </c>
      <c r="D1440" t="inlineStr">
        <is>
          <t>DALARNAS LÄN</t>
        </is>
      </c>
      <c r="E1440" t="inlineStr">
        <is>
          <t>MORA</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29399-2019</t>
        </is>
      </c>
      <c r="B1441" s="1" t="n">
        <v>43629</v>
      </c>
      <c r="C1441" s="1" t="n">
        <v>45227</v>
      </c>
      <c r="D1441" t="inlineStr">
        <is>
          <t>DALARNAS LÄN</t>
        </is>
      </c>
      <c r="E1441" t="inlineStr">
        <is>
          <t>FALUN</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29710-2019</t>
        </is>
      </c>
      <c r="B1442" s="1" t="n">
        <v>43630</v>
      </c>
      <c r="C1442" s="1" t="n">
        <v>45227</v>
      </c>
      <c r="D1442" t="inlineStr">
        <is>
          <t>DALARNAS LÄN</t>
        </is>
      </c>
      <c r="E1442" t="inlineStr">
        <is>
          <t>VANSBRO</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30121-2019</t>
        </is>
      </c>
      <c r="B1443" s="1" t="n">
        <v>43630</v>
      </c>
      <c r="C1443" s="1" t="n">
        <v>45227</v>
      </c>
      <c r="D1443" t="inlineStr">
        <is>
          <t>DALARNAS LÄN</t>
        </is>
      </c>
      <c r="E1443" t="inlineStr">
        <is>
          <t>LUDVIKA</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29697-2019</t>
        </is>
      </c>
      <c r="B1444" s="1" t="n">
        <v>43630</v>
      </c>
      <c r="C1444" s="1" t="n">
        <v>45227</v>
      </c>
      <c r="D1444" t="inlineStr">
        <is>
          <t>DALARNAS LÄN</t>
        </is>
      </c>
      <c r="E1444" t="inlineStr">
        <is>
          <t>BORLÄNGE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30102-2019</t>
        </is>
      </c>
      <c r="B1445" s="1" t="n">
        <v>43630</v>
      </c>
      <c r="C1445" s="1" t="n">
        <v>45227</v>
      </c>
      <c r="D1445" t="inlineStr">
        <is>
          <t>DALARNAS LÄN</t>
        </is>
      </c>
      <c r="E1445" t="inlineStr">
        <is>
          <t>LUDVIKA</t>
        </is>
      </c>
      <c r="G1445" t="n">
        <v>2.3</v>
      </c>
      <c r="H1445" t="n">
        <v>0</v>
      </c>
      <c r="I1445" t="n">
        <v>0</v>
      </c>
      <c r="J1445" t="n">
        <v>0</v>
      </c>
      <c r="K1445" t="n">
        <v>0</v>
      </c>
      <c r="L1445" t="n">
        <v>0</v>
      </c>
      <c r="M1445" t="n">
        <v>0</v>
      </c>
      <c r="N1445" t="n">
        <v>0</v>
      </c>
      <c r="O1445" t="n">
        <v>0</v>
      </c>
      <c r="P1445" t="n">
        <v>0</v>
      </c>
      <c r="Q1445" t="n">
        <v>0</v>
      </c>
      <c r="R1445" s="2" t="inlineStr"/>
    </row>
    <row r="1446" ht="15" customHeight="1">
      <c r="A1446" t="inlineStr">
        <is>
          <t>A 30233-2019</t>
        </is>
      </c>
      <c r="B1446" s="1" t="n">
        <v>43630</v>
      </c>
      <c r="C1446" s="1" t="n">
        <v>45227</v>
      </c>
      <c r="D1446" t="inlineStr">
        <is>
          <t>DALARNAS LÄN</t>
        </is>
      </c>
      <c r="E1446" t="inlineStr">
        <is>
          <t>LUDVIKA</t>
        </is>
      </c>
      <c r="G1446" t="n">
        <v>0.3</v>
      </c>
      <c r="H1446" t="n">
        <v>0</v>
      </c>
      <c r="I1446" t="n">
        <v>0</v>
      </c>
      <c r="J1446" t="n">
        <v>0</v>
      </c>
      <c r="K1446" t="n">
        <v>0</v>
      </c>
      <c r="L1446" t="n">
        <v>0</v>
      </c>
      <c r="M1446" t="n">
        <v>0</v>
      </c>
      <c r="N1446" t="n">
        <v>0</v>
      </c>
      <c r="O1446" t="n">
        <v>0</v>
      </c>
      <c r="P1446" t="n">
        <v>0</v>
      </c>
      <c r="Q1446" t="n">
        <v>0</v>
      </c>
      <c r="R1446" s="2" t="inlineStr"/>
    </row>
    <row r="1447" ht="15" customHeight="1">
      <c r="A1447" t="inlineStr">
        <is>
          <t>A 29638-2019</t>
        </is>
      </c>
      <c r="B1447" s="1" t="n">
        <v>43630</v>
      </c>
      <c r="C1447" s="1" t="n">
        <v>45227</v>
      </c>
      <c r="D1447" t="inlineStr">
        <is>
          <t>DALARNAS LÄN</t>
        </is>
      </c>
      <c r="E1447" t="inlineStr">
        <is>
          <t>RÄTTVIK</t>
        </is>
      </c>
      <c r="G1447" t="n">
        <v>10.3</v>
      </c>
      <c r="H1447" t="n">
        <v>0</v>
      </c>
      <c r="I1447" t="n">
        <v>0</v>
      </c>
      <c r="J1447" t="n">
        <v>0</v>
      </c>
      <c r="K1447" t="n">
        <v>0</v>
      </c>
      <c r="L1447" t="n">
        <v>0</v>
      </c>
      <c r="M1447" t="n">
        <v>0</v>
      </c>
      <c r="N1447" t="n">
        <v>0</v>
      </c>
      <c r="O1447" t="n">
        <v>0</v>
      </c>
      <c r="P1447" t="n">
        <v>0</v>
      </c>
      <c r="Q1447" t="n">
        <v>0</v>
      </c>
      <c r="R1447" s="2" t="inlineStr"/>
    </row>
    <row r="1448" ht="15" customHeight="1">
      <c r="A1448" t="inlineStr">
        <is>
          <t>A 29661-2019</t>
        </is>
      </c>
      <c r="B1448" s="1" t="n">
        <v>43630</v>
      </c>
      <c r="C1448" s="1" t="n">
        <v>45227</v>
      </c>
      <c r="D1448" t="inlineStr">
        <is>
          <t>DALARNAS LÄN</t>
        </is>
      </c>
      <c r="E1448" t="inlineStr">
        <is>
          <t>SMEDJEBACKEN</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29761-2019</t>
        </is>
      </c>
      <c r="B1449" s="1" t="n">
        <v>43631</v>
      </c>
      <c r="C1449" s="1" t="n">
        <v>45227</v>
      </c>
      <c r="D1449" t="inlineStr">
        <is>
          <t>DALARNAS LÄN</t>
        </is>
      </c>
      <c r="E1449" t="inlineStr">
        <is>
          <t>MALUNG-SÄLEN</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29760-2019</t>
        </is>
      </c>
      <c r="B1450" s="1" t="n">
        <v>43631</v>
      </c>
      <c r="C1450" s="1" t="n">
        <v>45227</v>
      </c>
      <c r="D1450" t="inlineStr">
        <is>
          <t>DALARNAS LÄN</t>
        </is>
      </c>
      <c r="E1450" t="inlineStr">
        <is>
          <t>MALUNG-SÄLEN</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29827-2019</t>
        </is>
      </c>
      <c r="B1451" s="1" t="n">
        <v>43633</v>
      </c>
      <c r="C1451" s="1" t="n">
        <v>45227</v>
      </c>
      <c r="D1451" t="inlineStr">
        <is>
          <t>DALARNAS LÄN</t>
        </is>
      </c>
      <c r="E1451" t="inlineStr">
        <is>
          <t>GAGNEF</t>
        </is>
      </c>
      <c r="F1451" t="inlineStr">
        <is>
          <t>Bergvik skog väst AB</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29891-2019</t>
        </is>
      </c>
      <c r="B1452" s="1" t="n">
        <v>43633</v>
      </c>
      <c r="C1452" s="1" t="n">
        <v>45227</v>
      </c>
      <c r="D1452" t="inlineStr">
        <is>
          <t>DALARNAS LÄN</t>
        </is>
      </c>
      <c r="E1452" t="inlineStr">
        <is>
          <t>VANSBRO</t>
        </is>
      </c>
      <c r="F1452" t="inlineStr">
        <is>
          <t>Bergvik skog väst AB</t>
        </is>
      </c>
      <c r="G1452" t="n">
        <v>3.1</v>
      </c>
      <c r="H1452" t="n">
        <v>0</v>
      </c>
      <c r="I1452" t="n">
        <v>0</v>
      </c>
      <c r="J1452" t="n">
        <v>0</v>
      </c>
      <c r="K1452" t="n">
        <v>0</v>
      </c>
      <c r="L1452" t="n">
        <v>0</v>
      </c>
      <c r="M1452" t="n">
        <v>0</v>
      </c>
      <c r="N1452" t="n">
        <v>0</v>
      </c>
      <c r="O1452" t="n">
        <v>0</v>
      </c>
      <c r="P1452" t="n">
        <v>0</v>
      </c>
      <c r="Q1452" t="n">
        <v>0</v>
      </c>
      <c r="R1452" s="2" t="inlineStr"/>
    </row>
    <row r="1453" ht="15" customHeight="1">
      <c r="A1453" t="inlineStr">
        <is>
          <t>A 30040-2019</t>
        </is>
      </c>
      <c r="B1453" s="1" t="n">
        <v>43633</v>
      </c>
      <c r="C1453" s="1" t="n">
        <v>45227</v>
      </c>
      <c r="D1453" t="inlineStr">
        <is>
          <t>DALARNAS LÄN</t>
        </is>
      </c>
      <c r="E1453" t="inlineStr">
        <is>
          <t>LUDVIKA</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30250-2019</t>
        </is>
      </c>
      <c r="B1454" s="1" t="n">
        <v>43633</v>
      </c>
      <c r="C1454" s="1" t="n">
        <v>45227</v>
      </c>
      <c r="D1454" t="inlineStr">
        <is>
          <t>DALARNAS LÄN</t>
        </is>
      </c>
      <c r="E1454" t="inlineStr">
        <is>
          <t>RÄTTVIK</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30302-2019</t>
        </is>
      </c>
      <c r="B1455" s="1" t="n">
        <v>43633</v>
      </c>
      <c r="C1455" s="1" t="n">
        <v>45227</v>
      </c>
      <c r="D1455" t="inlineStr">
        <is>
          <t>DALARNAS LÄN</t>
        </is>
      </c>
      <c r="E1455" t="inlineStr">
        <is>
          <t>SÄTER</t>
        </is>
      </c>
      <c r="F1455" t="inlineStr">
        <is>
          <t>Bergvik skog väst AB</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29842-2019</t>
        </is>
      </c>
      <c r="B1456" s="1" t="n">
        <v>43633</v>
      </c>
      <c r="C1456" s="1" t="n">
        <v>45227</v>
      </c>
      <c r="D1456" t="inlineStr">
        <is>
          <t>DALARNAS LÄN</t>
        </is>
      </c>
      <c r="E1456" t="inlineStr">
        <is>
          <t>RÄTTVIK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30046-2019</t>
        </is>
      </c>
      <c r="B1457" s="1" t="n">
        <v>43633</v>
      </c>
      <c r="C1457" s="1" t="n">
        <v>45227</v>
      </c>
      <c r="D1457" t="inlineStr">
        <is>
          <t>DALARNAS LÄN</t>
        </is>
      </c>
      <c r="E1457" t="inlineStr">
        <is>
          <t>MALUNG-SÄLEN</t>
        </is>
      </c>
      <c r="G1457" t="n">
        <v>7.6</v>
      </c>
      <c r="H1457" t="n">
        <v>0</v>
      </c>
      <c r="I1457" t="n">
        <v>0</v>
      </c>
      <c r="J1457" t="n">
        <v>0</v>
      </c>
      <c r="K1457" t="n">
        <v>0</v>
      </c>
      <c r="L1457" t="n">
        <v>0</v>
      </c>
      <c r="M1457" t="n">
        <v>0</v>
      </c>
      <c r="N1457" t="n">
        <v>0</v>
      </c>
      <c r="O1457" t="n">
        <v>0</v>
      </c>
      <c r="P1457" t="n">
        <v>0</v>
      </c>
      <c r="Q1457" t="n">
        <v>0</v>
      </c>
      <c r="R1457" s="2" t="inlineStr"/>
    </row>
    <row r="1458" ht="15" customHeight="1">
      <c r="A1458" t="inlineStr">
        <is>
          <t>A 29868-2019</t>
        </is>
      </c>
      <c r="B1458" s="1" t="n">
        <v>43633</v>
      </c>
      <c r="C1458" s="1" t="n">
        <v>45227</v>
      </c>
      <c r="D1458" t="inlineStr">
        <is>
          <t>DALARNAS LÄN</t>
        </is>
      </c>
      <c r="E1458" t="inlineStr">
        <is>
          <t>AVESTA</t>
        </is>
      </c>
      <c r="F1458" t="inlineStr">
        <is>
          <t>Sveaskog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30307-2019</t>
        </is>
      </c>
      <c r="B1459" s="1" t="n">
        <v>43633</v>
      </c>
      <c r="C1459" s="1" t="n">
        <v>45227</v>
      </c>
      <c r="D1459" t="inlineStr">
        <is>
          <t>DALARNAS LÄN</t>
        </is>
      </c>
      <c r="E1459" t="inlineStr">
        <is>
          <t>SÄTER</t>
        </is>
      </c>
      <c r="F1459" t="inlineStr">
        <is>
          <t>Bergvik skog väst AB</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30171-2019</t>
        </is>
      </c>
      <c r="B1460" s="1" t="n">
        <v>43634</v>
      </c>
      <c r="C1460" s="1" t="n">
        <v>45227</v>
      </c>
      <c r="D1460" t="inlineStr">
        <is>
          <t>DALARNAS LÄN</t>
        </is>
      </c>
      <c r="E1460" t="inlineStr">
        <is>
          <t>SÄTER</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30295-2019</t>
        </is>
      </c>
      <c r="B1461" s="1" t="n">
        <v>43634</v>
      </c>
      <c r="C1461" s="1" t="n">
        <v>45227</v>
      </c>
      <c r="D1461" t="inlineStr">
        <is>
          <t>DALARNAS LÄN</t>
        </is>
      </c>
      <c r="E1461" t="inlineStr">
        <is>
          <t>MALUNG-SÄLEN</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30144-2019</t>
        </is>
      </c>
      <c r="B1462" s="1" t="n">
        <v>43634</v>
      </c>
      <c r="C1462" s="1" t="n">
        <v>45227</v>
      </c>
      <c r="D1462" t="inlineStr">
        <is>
          <t>DALARNAS LÄN</t>
        </is>
      </c>
      <c r="E1462" t="inlineStr">
        <is>
          <t>SÄTER</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30203-2019</t>
        </is>
      </c>
      <c r="B1463" s="1" t="n">
        <v>43634</v>
      </c>
      <c r="C1463" s="1" t="n">
        <v>45227</v>
      </c>
      <c r="D1463" t="inlineStr">
        <is>
          <t>DALARNAS LÄN</t>
        </is>
      </c>
      <c r="E1463" t="inlineStr">
        <is>
          <t>FALUN</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30230-2019</t>
        </is>
      </c>
      <c r="B1464" s="1" t="n">
        <v>43634</v>
      </c>
      <c r="C1464" s="1" t="n">
        <v>45227</v>
      </c>
      <c r="D1464" t="inlineStr">
        <is>
          <t>DALARNAS LÄN</t>
        </is>
      </c>
      <c r="E1464" t="inlineStr">
        <is>
          <t>MALUNG-SÄLEN</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30487-2019</t>
        </is>
      </c>
      <c r="B1465" s="1" t="n">
        <v>43635</v>
      </c>
      <c r="C1465" s="1" t="n">
        <v>45227</v>
      </c>
      <c r="D1465" t="inlineStr">
        <is>
          <t>DALARNAS LÄN</t>
        </is>
      </c>
      <c r="E1465" t="inlineStr">
        <is>
          <t>MORA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30506-2019</t>
        </is>
      </c>
      <c r="B1466" s="1" t="n">
        <v>43635</v>
      </c>
      <c r="C1466" s="1" t="n">
        <v>45227</v>
      </c>
      <c r="D1466" t="inlineStr">
        <is>
          <t>DALARNAS LÄN</t>
        </is>
      </c>
      <c r="E1466" t="inlineStr">
        <is>
          <t>ÄLVDALEN</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30522-2019</t>
        </is>
      </c>
      <c r="B1467" s="1" t="n">
        <v>43635</v>
      </c>
      <c r="C1467" s="1" t="n">
        <v>45227</v>
      </c>
      <c r="D1467" t="inlineStr">
        <is>
          <t>DALARNAS LÄN</t>
        </is>
      </c>
      <c r="E1467" t="inlineStr">
        <is>
          <t>GAGNEF</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30558-2019</t>
        </is>
      </c>
      <c r="B1468" s="1" t="n">
        <v>43635</v>
      </c>
      <c r="C1468" s="1" t="n">
        <v>45227</v>
      </c>
      <c r="D1468" t="inlineStr">
        <is>
          <t>DALARNAS LÄN</t>
        </is>
      </c>
      <c r="E1468" t="inlineStr">
        <is>
          <t>MORA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30585-2019</t>
        </is>
      </c>
      <c r="B1469" s="1" t="n">
        <v>43635</v>
      </c>
      <c r="C1469" s="1" t="n">
        <v>45227</v>
      </c>
      <c r="D1469" t="inlineStr">
        <is>
          <t>DALARNAS LÄN</t>
        </is>
      </c>
      <c r="E1469" t="inlineStr">
        <is>
          <t>MORA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30497-2019</t>
        </is>
      </c>
      <c r="B1470" s="1" t="n">
        <v>43635</v>
      </c>
      <c r="C1470" s="1" t="n">
        <v>45227</v>
      </c>
      <c r="D1470" t="inlineStr">
        <is>
          <t>DALARNAS LÄN</t>
        </is>
      </c>
      <c r="E1470" t="inlineStr">
        <is>
          <t>HEDEMORA</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30734-2019</t>
        </is>
      </c>
      <c r="B1471" s="1" t="n">
        <v>43636</v>
      </c>
      <c r="C1471" s="1" t="n">
        <v>45227</v>
      </c>
      <c r="D1471" t="inlineStr">
        <is>
          <t>DALARNAS LÄN</t>
        </is>
      </c>
      <c r="E1471" t="inlineStr">
        <is>
          <t>GAGNEF</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30687-2019</t>
        </is>
      </c>
      <c r="B1472" s="1" t="n">
        <v>43636</v>
      </c>
      <c r="C1472" s="1" t="n">
        <v>45227</v>
      </c>
      <c r="D1472" t="inlineStr">
        <is>
          <t>DALARNAS LÄN</t>
        </is>
      </c>
      <c r="E1472" t="inlineStr">
        <is>
          <t>HEDEMORA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30666-2019</t>
        </is>
      </c>
      <c r="B1473" s="1" t="n">
        <v>43636</v>
      </c>
      <c r="C1473" s="1" t="n">
        <v>45227</v>
      </c>
      <c r="D1473" t="inlineStr">
        <is>
          <t>DALARNAS LÄN</t>
        </is>
      </c>
      <c r="E1473" t="inlineStr">
        <is>
          <t>FALUN</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30674-2019</t>
        </is>
      </c>
      <c r="B1474" s="1" t="n">
        <v>43636</v>
      </c>
      <c r="C1474" s="1" t="n">
        <v>45227</v>
      </c>
      <c r="D1474" t="inlineStr">
        <is>
          <t>DALARNAS LÄN</t>
        </is>
      </c>
      <c r="E1474" t="inlineStr">
        <is>
          <t>MORA</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30680-2019</t>
        </is>
      </c>
      <c r="B1475" s="1" t="n">
        <v>43636</v>
      </c>
      <c r="C1475" s="1" t="n">
        <v>45227</v>
      </c>
      <c r="D1475" t="inlineStr">
        <is>
          <t>DALARNAS LÄN</t>
        </is>
      </c>
      <c r="E1475" t="inlineStr">
        <is>
          <t>FALUN</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30747-2019</t>
        </is>
      </c>
      <c r="B1476" s="1" t="n">
        <v>43636</v>
      </c>
      <c r="C1476" s="1" t="n">
        <v>45227</v>
      </c>
      <c r="D1476" t="inlineStr">
        <is>
          <t>DALARNAS LÄN</t>
        </is>
      </c>
      <c r="E1476" t="inlineStr">
        <is>
          <t>SÄTER</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30887-2019</t>
        </is>
      </c>
      <c r="B1477" s="1" t="n">
        <v>43636</v>
      </c>
      <c r="C1477" s="1" t="n">
        <v>45227</v>
      </c>
      <c r="D1477" t="inlineStr">
        <is>
          <t>DALARNAS LÄN</t>
        </is>
      </c>
      <c r="E1477" t="inlineStr">
        <is>
          <t>LUDVIKA</t>
        </is>
      </c>
      <c r="F1477" t="inlineStr">
        <is>
          <t>Bergvik skog väst AB</t>
        </is>
      </c>
      <c r="G1477" t="n">
        <v>5.5</v>
      </c>
      <c r="H1477" t="n">
        <v>0</v>
      </c>
      <c r="I1477" t="n">
        <v>0</v>
      </c>
      <c r="J1477" t="n">
        <v>0</v>
      </c>
      <c r="K1477" t="n">
        <v>0</v>
      </c>
      <c r="L1477" t="n">
        <v>0</v>
      </c>
      <c r="M1477" t="n">
        <v>0</v>
      </c>
      <c r="N1477" t="n">
        <v>0</v>
      </c>
      <c r="O1477" t="n">
        <v>0</v>
      </c>
      <c r="P1477" t="n">
        <v>0</v>
      </c>
      <c r="Q1477" t="n">
        <v>0</v>
      </c>
      <c r="R1477" s="2" t="inlineStr"/>
    </row>
    <row r="1478" ht="15" customHeight="1">
      <c r="A1478" t="inlineStr">
        <is>
          <t>A 30828-2019</t>
        </is>
      </c>
      <c r="B1478" s="1" t="n">
        <v>43636</v>
      </c>
      <c r="C1478" s="1" t="n">
        <v>45227</v>
      </c>
      <c r="D1478" t="inlineStr">
        <is>
          <t>DALARNAS LÄN</t>
        </is>
      </c>
      <c r="E1478" t="inlineStr">
        <is>
          <t>MALUNG-SÄLEN</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31365-2019</t>
        </is>
      </c>
      <c r="B1479" s="1" t="n">
        <v>43636</v>
      </c>
      <c r="C1479" s="1" t="n">
        <v>45227</v>
      </c>
      <c r="D1479" t="inlineStr">
        <is>
          <t>DALARNAS LÄN</t>
        </is>
      </c>
      <c r="E1479" t="inlineStr">
        <is>
          <t>GAGNEF</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31099-2019</t>
        </is>
      </c>
      <c r="B1480" s="1" t="n">
        <v>43640</v>
      </c>
      <c r="C1480" s="1" t="n">
        <v>45227</v>
      </c>
      <c r="D1480" t="inlineStr">
        <is>
          <t>DALARNAS LÄN</t>
        </is>
      </c>
      <c r="E1480" t="inlineStr">
        <is>
          <t>ORSA</t>
        </is>
      </c>
      <c r="F1480" t="inlineStr">
        <is>
          <t>Allmännings- och besparingsskogar</t>
        </is>
      </c>
      <c r="G1480" t="n">
        <v>5</v>
      </c>
      <c r="H1480" t="n">
        <v>0</v>
      </c>
      <c r="I1480" t="n">
        <v>0</v>
      </c>
      <c r="J1480" t="n">
        <v>0</v>
      </c>
      <c r="K1480" t="n">
        <v>0</v>
      </c>
      <c r="L1480" t="n">
        <v>0</v>
      </c>
      <c r="M1480" t="n">
        <v>0</v>
      </c>
      <c r="N1480" t="n">
        <v>0</v>
      </c>
      <c r="O1480" t="n">
        <v>0</v>
      </c>
      <c r="P1480" t="n">
        <v>0</v>
      </c>
      <c r="Q1480" t="n">
        <v>0</v>
      </c>
      <c r="R1480" s="2" t="inlineStr"/>
    </row>
    <row r="1481" ht="15" customHeight="1">
      <c r="A1481" t="inlineStr">
        <is>
          <t>A 31143-2019</t>
        </is>
      </c>
      <c r="B1481" s="1" t="n">
        <v>43640</v>
      </c>
      <c r="C1481" s="1" t="n">
        <v>45227</v>
      </c>
      <c r="D1481" t="inlineStr">
        <is>
          <t>DALARNAS LÄN</t>
        </is>
      </c>
      <c r="E1481" t="inlineStr">
        <is>
          <t>FALUN</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31170-2019</t>
        </is>
      </c>
      <c r="B1482" s="1" t="n">
        <v>43640</v>
      </c>
      <c r="C1482" s="1" t="n">
        <v>45227</v>
      </c>
      <c r="D1482" t="inlineStr">
        <is>
          <t>DALARNAS LÄN</t>
        </is>
      </c>
      <c r="E1482" t="inlineStr">
        <is>
          <t>GAGNEF</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31007-2019</t>
        </is>
      </c>
      <c r="B1483" s="1" t="n">
        <v>43640</v>
      </c>
      <c r="C1483" s="1" t="n">
        <v>45227</v>
      </c>
      <c r="D1483" t="inlineStr">
        <is>
          <t>DALARNAS LÄN</t>
        </is>
      </c>
      <c r="E1483" t="inlineStr">
        <is>
          <t>MORA</t>
        </is>
      </c>
      <c r="G1483" t="n">
        <v>15.2</v>
      </c>
      <c r="H1483" t="n">
        <v>0</v>
      </c>
      <c r="I1483" t="n">
        <v>0</v>
      </c>
      <c r="J1483" t="n">
        <v>0</v>
      </c>
      <c r="K1483" t="n">
        <v>0</v>
      </c>
      <c r="L1483" t="n">
        <v>0</v>
      </c>
      <c r="M1483" t="n">
        <v>0</v>
      </c>
      <c r="N1483" t="n">
        <v>0</v>
      </c>
      <c r="O1483" t="n">
        <v>0</v>
      </c>
      <c r="P1483" t="n">
        <v>0</v>
      </c>
      <c r="Q1483" t="n">
        <v>0</v>
      </c>
      <c r="R1483" s="2" t="inlineStr"/>
    </row>
    <row r="1484" ht="15" customHeight="1">
      <c r="A1484" t="inlineStr">
        <is>
          <t>A 31247-2019</t>
        </is>
      </c>
      <c r="B1484" s="1" t="n">
        <v>43640</v>
      </c>
      <c r="C1484" s="1" t="n">
        <v>45227</v>
      </c>
      <c r="D1484" t="inlineStr">
        <is>
          <t>DALARNAS LÄN</t>
        </is>
      </c>
      <c r="E1484" t="inlineStr">
        <is>
          <t>GAGNEF</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31035-2019</t>
        </is>
      </c>
      <c r="B1485" s="1" t="n">
        <v>43640</v>
      </c>
      <c r="C1485" s="1" t="n">
        <v>45227</v>
      </c>
      <c r="D1485" t="inlineStr">
        <is>
          <t>DALARNAS LÄN</t>
        </is>
      </c>
      <c r="E1485" t="inlineStr">
        <is>
          <t>AVESTA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31160-2019</t>
        </is>
      </c>
      <c r="B1486" s="1" t="n">
        <v>43640</v>
      </c>
      <c r="C1486" s="1" t="n">
        <v>45227</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31478-2019</t>
        </is>
      </c>
      <c r="B1487" s="1" t="n">
        <v>43641</v>
      </c>
      <c r="C1487" s="1" t="n">
        <v>45227</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31399-2019</t>
        </is>
      </c>
      <c r="B1488" s="1" t="n">
        <v>43641</v>
      </c>
      <c r="C1488" s="1" t="n">
        <v>45227</v>
      </c>
      <c r="D1488" t="inlineStr">
        <is>
          <t>DALARNAS LÄN</t>
        </is>
      </c>
      <c r="E1488" t="inlineStr">
        <is>
          <t>VANSBRO</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31472-2019</t>
        </is>
      </c>
      <c r="B1489" s="1" t="n">
        <v>43641</v>
      </c>
      <c r="C1489" s="1" t="n">
        <v>45227</v>
      </c>
      <c r="D1489" t="inlineStr">
        <is>
          <t>DALARNAS LÄN</t>
        </is>
      </c>
      <c r="E1489" t="inlineStr">
        <is>
          <t>FALUN</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31455-2019</t>
        </is>
      </c>
      <c r="B1490" s="1" t="n">
        <v>43641</v>
      </c>
      <c r="C1490" s="1" t="n">
        <v>45227</v>
      </c>
      <c r="D1490" t="inlineStr">
        <is>
          <t>DALARNAS LÄN</t>
        </is>
      </c>
      <c r="E1490" t="inlineStr">
        <is>
          <t>GAGNEF</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31549-2019</t>
        </is>
      </c>
      <c r="B1491" s="1" t="n">
        <v>43641</v>
      </c>
      <c r="C1491" s="1" t="n">
        <v>45227</v>
      </c>
      <c r="D1491" t="inlineStr">
        <is>
          <t>DALARNAS LÄN</t>
        </is>
      </c>
      <c r="E1491" t="inlineStr">
        <is>
          <t>RÄTTVIK</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31732-2019</t>
        </is>
      </c>
      <c r="B1492" s="1" t="n">
        <v>43642</v>
      </c>
      <c r="C1492" s="1" t="n">
        <v>45227</v>
      </c>
      <c r="D1492" t="inlineStr">
        <is>
          <t>DALARNAS LÄN</t>
        </is>
      </c>
      <c r="E1492" t="inlineStr">
        <is>
          <t>GAGNEF</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31823-2019</t>
        </is>
      </c>
      <c r="B1493" s="1" t="n">
        <v>43642</v>
      </c>
      <c r="C1493" s="1" t="n">
        <v>45227</v>
      </c>
      <c r="D1493" t="inlineStr">
        <is>
          <t>DALARNAS LÄN</t>
        </is>
      </c>
      <c r="E1493" t="inlineStr">
        <is>
          <t>GAGNEF</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31847-2019</t>
        </is>
      </c>
      <c r="B1494" s="1" t="n">
        <v>43642</v>
      </c>
      <c r="C1494" s="1" t="n">
        <v>45227</v>
      </c>
      <c r="D1494" t="inlineStr">
        <is>
          <t>DALARNAS LÄN</t>
        </is>
      </c>
      <c r="E1494" t="inlineStr">
        <is>
          <t>FALUN</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31932-2019</t>
        </is>
      </c>
      <c r="B1495" s="1" t="n">
        <v>43642</v>
      </c>
      <c r="C1495" s="1" t="n">
        <v>45227</v>
      </c>
      <c r="D1495" t="inlineStr">
        <is>
          <t>DALARNAS LÄN</t>
        </is>
      </c>
      <c r="E1495" t="inlineStr">
        <is>
          <t>AVESTA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31786-2019</t>
        </is>
      </c>
      <c r="B1496" s="1" t="n">
        <v>43642</v>
      </c>
      <c r="C1496" s="1" t="n">
        <v>45227</v>
      </c>
      <c r="D1496" t="inlineStr">
        <is>
          <t>DALARNAS LÄN</t>
        </is>
      </c>
      <c r="E1496" t="inlineStr">
        <is>
          <t>MORA</t>
        </is>
      </c>
      <c r="F1496" t="inlineStr">
        <is>
          <t>Bergvik skog väst AB</t>
        </is>
      </c>
      <c r="G1496" t="n">
        <v>2.9</v>
      </c>
      <c r="H1496" t="n">
        <v>0</v>
      </c>
      <c r="I1496" t="n">
        <v>0</v>
      </c>
      <c r="J1496" t="n">
        <v>0</v>
      </c>
      <c r="K1496" t="n">
        <v>0</v>
      </c>
      <c r="L1496" t="n">
        <v>0</v>
      </c>
      <c r="M1496" t="n">
        <v>0</v>
      </c>
      <c r="N1496" t="n">
        <v>0</v>
      </c>
      <c r="O1496" t="n">
        <v>0</v>
      </c>
      <c r="P1496" t="n">
        <v>0</v>
      </c>
      <c r="Q1496" t="n">
        <v>0</v>
      </c>
      <c r="R1496" s="2" t="inlineStr"/>
    </row>
    <row r="1497" ht="15" customHeight="1">
      <c r="A1497" t="inlineStr">
        <is>
          <t>A 31833-2019</t>
        </is>
      </c>
      <c r="B1497" s="1" t="n">
        <v>43642</v>
      </c>
      <c r="C1497" s="1" t="n">
        <v>45227</v>
      </c>
      <c r="D1497" t="inlineStr">
        <is>
          <t>DALARNAS LÄN</t>
        </is>
      </c>
      <c r="E1497" t="inlineStr">
        <is>
          <t>BORLÄNGE</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31850-2019</t>
        </is>
      </c>
      <c r="B1498" s="1" t="n">
        <v>43642</v>
      </c>
      <c r="C1498" s="1" t="n">
        <v>45227</v>
      </c>
      <c r="D1498" t="inlineStr">
        <is>
          <t>DALARNAS LÄN</t>
        </is>
      </c>
      <c r="E1498" t="inlineStr">
        <is>
          <t>FALUN</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31956-2019</t>
        </is>
      </c>
      <c r="B1499" s="1" t="n">
        <v>43643</v>
      </c>
      <c r="C1499" s="1" t="n">
        <v>45227</v>
      </c>
      <c r="D1499" t="inlineStr">
        <is>
          <t>DALARNAS LÄN</t>
        </is>
      </c>
      <c r="E1499" t="inlineStr">
        <is>
          <t>ORSA</t>
        </is>
      </c>
      <c r="F1499" t="inlineStr">
        <is>
          <t>Bergvik skog öst AB</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32124-2019</t>
        </is>
      </c>
      <c r="B1500" s="1" t="n">
        <v>43643</v>
      </c>
      <c r="C1500" s="1" t="n">
        <v>45227</v>
      </c>
      <c r="D1500" t="inlineStr">
        <is>
          <t>DALARNAS LÄN</t>
        </is>
      </c>
      <c r="E1500" t="inlineStr">
        <is>
          <t>MALUNG-SÄLEN</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32085-2019</t>
        </is>
      </c>
      <c r="B1501" s="1" t="n">
        <v>43643</v>
      </c>
      <c r="C1501" s="1" t="n">
        <v>45227</v>
      </c>
      <c r="D1501" t="inlineStr">
        <is>
          <t>DALARNAS LÄN</t>
        </is>
      </c>
      <c r="E1501" t="inlineStr">
        <is>
          <t>MORA</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32094-2019</t>
        </is>
      </c>
      <c r="B1502" s="1" t="n">
        <v>43643</v>
      </c>
      <c r="C1502" s="1" t="n">
        <v>45227</v>
      </c>
      <c r="D1502" t="inlineStr">
        <is>
          <t>DALARNAS LÄN</t>
        </is>
      </c>
      <c r="E1502" t="inlineStr">
        <is>
          <t>ORSA</t>
        </is>
      </c>
      <c r="F1502" t="inlineStr">
        <is>
          <t>Bergvik skog väst AB</t>
        </is>
      </c>
      <c r="G1502" t="n">
        <v>19.2</v>
      </c>
      <c r="H1502" t="n">
        <v>0</v>
      </c>
      <c r="I1502" t="n">
        <v>0</v>
      </c>
      <c r="J1502" t="n">
        <v>0</v>
      </c>
      <c r="K1502" t="n">
        <v>0</v>
      </c>
      <c r="L1502" t="n">
        <v>0</v>
      </c>
      <c r="M1502" t="n">
        <v>0</v>
      </c>
      <c r="N1502" t="n">
        <v>0</v>
      </c>
      <c r="O1502" t="n">
        <v>0</v>
      </c>
      <c r="P1502" t="n">
        <v>0</v>
      </c>
      <c r="Q1502" t="n">
        <v>0</v>
      </c>
      <c r="R1502" s="2" t="inlineStr"/>
    </row>
    <row r="1503" ht="15" customHeight="1">
      <c r="A1503" t="inlineStr">
        <is>
          <t>A 32157-2019</t>
        </is>
      </c>
      <c r="B1503" s="1" t="n">
        <v>43643</v>
      </c>
      <c r="C1503" s="1" t="n">
        <v>45227</v>
      </c>
      <c r="D1503" t="inlineStr">
        <is>
          <t>DALARNAS LÄN</t>
        </is>
      </c>
      <c r="E1503" t="inlineStr">
        <is>
          <t>RÄTTVIK</t>
        </is>
      </c>
      <c r="F1503" t="inlineStr">
        <is>
          <t>Bergvik skog väst AB</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32138-2019</t>
        </is>
      </c>
      <c r="B1504" s="1" t="n">
        <v>43643</v>
      </c>
      <c r="C1504" s="1" t="n">
        <v>45227</v>
      </c>
      <c r="D1504" t="inlineStr">
        <is>
          <t>DALARNAS LÄN</t>
        </is>
      </c>
      <c r="E1504" t="inlineStr">
        <is>
          <t>SMEDJEBACKEN</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32158-2019</t>
        </is>
      </c>
      <c r="B1505" s="1" t="n">
        <v>43643</v>
      </c>
      <c r="C1505" s="1" t="n">
        <v>45227</v>
      </c>
      <c r="D1505" t="inlineStr">
        <is>
          <t>DALARNAS LÄN</t>
        </is>
      </c>
      <c r="E1505" t="inlineStr">
        <is>
          <t>RÄTTVIK</t>
        </is>
      </c>
      <c r="F1505" t="inlineStr">
        <is>
          <t>Bergvik skog väst AB</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32326-2019</t>
        </is>
      </c>
      <c r="B1506" s="1" t="n">
        <v>43644</v>
      </c>
      <c r="C1506" s="1" t="n">
        <v>45227</v>
      </c>
      <c r="D1506" t="inlineStr">
        <is>
          <t>DALARNAS LÄN</t>
        </is>
      </c>
      <c r="E1506" t="inlineStr">
        <is>
          <t>GAGNEF</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32441-2019</t>
        </is>
      </c>
      <c r="B1507" s="1" t="n">
        <v>43644</v>
      </c>
      <c r="C1507" s="1" t="n">
        <v>45227</v>
      </c>
      <c r="D1507" t="inlineStr">
        <is>
          <t>DALARNAS LÄN</t>
        </is>
      </c>
      <c r="E1507" t="inlineStr">
        <is>
          <t>AVESTA</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32463-2019</t>
        </is>
      </c>
      <c r="B1508" s="1" t="n">
        <v>43644</v>
      </c>
      <c r="C1508" s="1" t="n">
        <v>45227</v>
      </c>
      <c r="D1508" t="inlineStr">
        <is>
          <t>DALARNAS LÄN</t>
        </is>
      </c>
      <c r="E1508" t="inlineStr">
        <is>
          <t>GAGNEF</t>
        </is>
      </c>
      <c r="F1508" t="inlineStr">
        <is>
          <t>Bergvik skog väst AB</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32347-2019</t>
        </is>
      </c>
      <c r="B1509" s="1" t="n">
        <v>43644</v>
      </c>
      <c r="C1509" s="1" t="n">
        <v>45227</v>
      </c>
      <c r="D1509" t="inlineStr">
        <is>
          <t>DALARNAS LÄN</t>
        </is>
      </c>
      <c r="E1509" t="inlineStr">
        <is>
          <t>ÄLVDALEN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32357-2019</t>
        </is>
      </c>
      <c r="B1510" s="1" t="n">
        <v>43644</v>
      </c>
      <c r="C1510" s="1" t="n">
        <v>45227</v>
      </c>
      <c r="D1510" t="inlineStr">
        <is>
          <t>DALARNAS LÄN</t>
        </is>
      </c>
      <c r="E1510" t="inlineStr">
        <is>
          <t>ÄLVDALEN</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34243-2019</t>
        </is>
      </c>
      <c r="B1511" s="1" t="n">
        <v>43647</v>
      </c>
      <c r="C1511" s="1" t="n">
        <v>45227</v>
      </c>
      <c r="D1511" t="inlineStr">
        <is>
          <t>DALARNAS LÄN</t>
        </is>
      </c>
      <c r="E1511" t="inlineStr">
        <is>
          <t>MALUNG-SÄLEN</t>
        </is>
      </c>
      <c r="G1511" t="n">
        <v>8</v>
      </c>
      <c r="H1511" t="n">
        <v>0</v>
      </c>
      <c r="I1511" t="n">
        <v>0</v>
      </c>
      <c r="J1511" t="n">
        <v>0</v>
      </c>
      <c r="K1511" t="n">
        <v>0</v>
      </c>
      <c r="L1511" t="n">
        <v>0</v>
      </c>
      <c r="M1511" t="n">
        <v>0</v>
      </c>
      <c r="N1511" t="n">
        <v>0</v>
      </c>
      <c r="O1511" t="n">
        <v>0</v>
      </c>
      <c r="P1511" t="n">
        <v>0</v>
      </c>
      <c r="Q1511" t="n">
        <v>0</v>
      </c>
      <c r="R1511" s="2" t="inlineStr"/>
    </row>
    <row r="1512" ht="15" customHeight="1">
      <c r="A1512" t="inlineStr">
        <is>
          <t>A 34149-2019</t>
        </is>
      </c>
      <c r="B1512" s="1" t="n">
        <v>43647</v>
      </c>
      <c r="C1512" s="1" t="n">
        <v>45227</v>
      </c>
      <c r="D1512" t="inlineStr">
        <is>
          <t>DALARNAS LÄN</t>
        </is>
      </c>
      <c r="E1512" t="inlineStr">
        <is>
          <t>RÄTTVIK</t>
        </is>
      </c>
      <c r="F1512" t="inlineStr">
        <is>
          <t>Kommuner</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32826-2019</t>
        </is>
      </c>
      <c r="B1513" s="1" t="n">
        <v>43648</v>
      </c>
      <c r="C1513" s="1" t="n">
        <v>45227</v>
      </c>
      <c r="D1513" t="inlineStr">
        <is>
          <t>DALARNAS LÄN</t>
        </is>
      </c>
      <c r="E1513" t="inlineStr">
        <is>
          <t>BORLÄNGE</t>
        </is>
      </c>
      <c r="F1513" t="inlineStr">
        <is>
          <t>Kommuner</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32922-2019</t>
        </is>
      </c>
      <c r="B1514" s="1" t="n">
        <v>43648</v>
      </c>
      <c r="C1514" s="1" t="n">
        <v>45227</v>
      </c>
      <c r="D1514" t="inlineStr">
        <is>
          <t>DALARNAS LÄN</t>
        </is>
      </c>
      <c r="E1514" t="inlineStr">
        <is>
          <t>GAGNEF</t>
        </is>
      </c>
      <c r="F1514" t="inlineStr">
        <is>
          <t>Bergvik skog väst AB</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32933-2019</t>
        </is>
      </c>
      <c r="B1515" s="1" t="n">
        <v>43648</v>
      </c>
      <c r="C1515" s="1" t="n">
        <v>45227</v>
      </c>
      <c r="D1515" t="inlineStr">
        <is>
          <t>DALARNAS LÄN</t>
        </is>
      </c>
      <c r="E1515" t="inlineStr">
        <is>
          <t>ORSA</t>
        </is>
      </c>
      <c r="G1515" t="n">
        <v>6.3</v>
      </c>
      <c r="H1515" t="n">
        <v>0</v>
      </c>
      <c r="I1515" t="n">
        <v>0</v>
      </c>
      <c r="J1515" t="n">
        <v>0</v>
      </c>
      <c r="K1515" t="n">
        <v>0</v>
      </c>
      <c r="L1515" t="n">
        <v>0</v>
      </c>
      <c r="M1515" t="n">
        <v>0</v>
      </c>
      <c r="N1515" t="n">
        <v>0</v>
      </c>
      <c r="O1515" t="n">
        <v>0</v>
      </c>
      <c r="P1515" t="n">
        <v>0</v>
      </c>
      <c r="Q1515" t="n">
        <v>0</v>
      </c>
      <c r="R1515" s="2" t="inlineStr"/>
    </row>
    <row r="1516" ht="15" customHeight="1">
      <c r="A1516" t="inlineStr">
        <is>
          <t>A 33183-2019</t>
        </is>
      </c>
      <c r="B1516" s="1" t="n">
        <v>43649</v>
      </c>
      <c r="C1516" s="1" t="n">
        <v>45227</v>
      </c>
      <c r="D1516" t="inlineStr">
        <is>
          <t>DALARNAS LÄN</t>
        </is>
      </c>
      <c r="E1516" t="inlineStr">
        <is>
          <t>MORA</t>
        </is>
      </c>
      <c r="G1516" t="n">
        <v>20.1</v>
      </c>
      <c r="H1516" t="n">
        <v>0</v>
      </c>
      <c r="I1516" t="n">
        <v>0</v>
      </c>
      <c r="J1516" t="n">
        <v>0</v>
      </c>
      <c r="K1516" t="n">
        <v>0</v>
      </c>
      <c r="L1516" t="n">
        <v>0</v>
      </c>
      <c r="M1516" t="n">
        <v>0</v>
      </c>
      <c r="N1516" t="n">
        <v>0</v>
      </c>
      <c r="O1516" t="n">
        <v>0</v>
      </c>
      <c r="P1516" t="n">
        <v>0</v>
      </c>
      <c r="Q1516" t="n">
        <v>0</v>
      </c>
      <c r="R1516" s="2" t="inlineStr"/>
    </row>
    <row r="1517" ht="15" customHeight="1">
      <c r="A1517" t="inlineStr">
        <is>
          <t>A 33188-2019</t>
        </is>
      </c>
      <c r="B1517" s="1" t="n">
        <v>43649</v>
      </c>
      <c r="C1517" s="1" t="n">
        <v>45227</v>
      </c>
      <c r="D1517" t="inlineStr">
        <is>
          <t>DALARNAS LÄN</t>
        </is>
      </c>
      <c r="E1517" t="inlineStr">
        <is>
          <t>MORA</t>
        </is>
      </c>
      <c r="G1517" t="n">
        <v>3.9</v>
      </c>
      <c r="H1517" t="n">
        <v>0</v>
      </c>
      <c r="I1517" t="n">
        <v>0</v>
      </c>
      <c r="J1517" t="n">
        <v>0</v>
      </c>
      <c r="K1517" t="n">
        <v>0</v>
      </c>
      <c r="L1517" t="n">
        <v>0</v>
      </c>
      <c r="M1517" t="n">
        <v>0</v>
      </c>
      <c r="N1517" t="n">
        <v>0</v>
      </c>
      <c r="O1517" t="n">
        <v>0</v>
      </c>
      <c r="P1517" t="n">
        <v>0</v>
      </c>
      <c r="Q1517" t="n">
        <v>0</v>
      </c>
      <c r="R1517" s="2" t="inlineStr"/>
    </row>
    <row r="1518" ht="15" customHeight="1">
      <c r="A1518" t="inlineStr">
        <is>
          <t>A 33194-2019</t>
        </is>
      </c>
      <c r="B1518" s="1" t="n">
        <v>43649</v>
      </c>
      <c r="C1518" s="1" t="n">
        <v>45227</v>
      </c>
      <c r="D1518" t="inlineStr">
        <is>
          <t>DALARNAS LÄN</t>
        </is>
      </c>
      <c r="E1518" t="inlineStr">
        <is>
          <t>LUDVIKA</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33003-2019</t>
        </is>
      </c>
      <c r="B1519" s="1" t="n">
        <v>43649</v>
      </c>
      <c r="C1519" s="1" t="n">
        <v>45227</v>
      </c>
      <c r="D1519" t="inlineStr">
        <is>
          <t>DALARNAS LÄN</t>
        </is>
      </c>
      <c r="E1519" t="inlineStr">
        <is>
          <t>BORLÄNGE</t>
        </is>
      </c>
      <c r="F1519" t="inlineStr">
        <is>
          <t>Kommuner</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33187-2019</t>
        </is>
      </c>
      <c r="B1520" s="1" t="n">
        <v>43649</v>
      </c>
      <c r="C1520" s="1" t="n">
        <v>45227</v>
      </c>
      <c r="D1520" t="inlineStr">
        <is>
          <t>DALARNAS LÄN</t>
        </is>
      </c>
      <c r="E1520" t="inlineStr">
        <is>
          <t>MORA</t>
        </is>
      </c>
      <c r="G1520" t="n">
        <v>7.1</v>
      </c>
      <c r="H1520" t="n">
        <v>0</v>
      </c>
      <c r="I1520" t="n">
        <v>0</v>
      </c>
      <c r="J1520" t="n">
        <v>0</v>
      </c>
      <c r="K1520" t="n">
        <v>0</v>
      </c>
      <c r="L1520" t="n">
        <v>0</v>
      </c>
      <c r="M1520" t="n">
        <v>0</v>
      </c>
      <c r="N1520" t="n">
        <v>0</v>
      </c>
      <c r="O1520" t="n">
        <v>0</v>
      </c>
      <c r="P1520" t="n">
        <v>0</v>
      </c>
      <c r="Q1520" t="n">
        <v>0</v>
      </c>
      <c r="R1520" s="2" t="inlineStr"/>
    </row>
    <row r="1521" ht="15" customHeight="1">
      <c r="A1521" t="inlineStr">
        <is>
          <t>A 33184-2019</t>
        </is>
      </c>
      <c r="B1521" s="1" t="n">
        <v>43649</v>
      </c>
      <c r="C1521" s="1" t="n">
        <v>45227</v>
      </c>
      <c r="D1521" t="inlineStr">
        <is>
          <t>DALARNAS LÄN</t>
        </is>
      </c>
      <c r="E1521" t="inlineStr">
        <is>
          <t>MORA</t>
        </is>
      </c>
      <c r="G1521" t="n">
        <v>8.1</v>
      </c>
      <c r="H1521" t="n">
        <v>0</v>
      </c>
      <c r="I1521" t="n">
        <v>0</v>
      </c>
      <c r="J1521" t="n">
        <v>0</v>
      </c>
      <c r="K1521" t="n">
        <v>0</v>
      </c>
      <c r="L1521" t="n">
        <v>0</v>
      </c>
      <c r="M1521" t="n">
        <v>0</v>
      </c>
      <c r="N1521" t="n">
        <v>0</v>
      </c>
      <c r="O1521" t="n">
        <v>0</v>
      </c>
      <c r="P1521" t="n">
        <v>0</v>
      </c>
      <c r="Q1521" t="n">
        <v>0</v>
      </c>
      <c r="R1521" s="2" t="inlineStr"/>
    </row>
    <row r="1522" ht="15" customHeight="1">
      <c r="A1522" t="inlineStr">
        <is>
          <t>A 33318-2019</t>
        </is>
      </c>
      <c r="B1522" s="1" t="n">
        <v>43650</v>
      </c>
      <c r="C1522" s="1" t="n">
        <v>45227</v>
      </c>
      <c r="D1522" t="inlineStr">
        <is>
          <t>DALARNAS LÄN</t>
        </is>
      </c>
      <c r="E1522" t="inlineStr">
        <is>
          <t>MORA</t>
        </is>
      </c>
      <c r="G1522" t="n">
        <v>11.8</v>
      </c>
      <c r="H1522" t="n">
        <v>0</v>
      </c>
      <c r="I1522" t="n">
        <v>0</v>
      </c>
      <c r="J1522" t="n">
        <v>0</v>
      </c>
      <c r="K1522" t="n">
        <v>0</v>
      </c>
      <c r="L1522" t="n">
        <v>0</v>
      </c>
      <c r="M1522" t="n">
        <v>0</v>
      </c>
      <c r="N1522" t="n">
        <v>0</v>
      </c>
      <c r="O1522" t="n">
        <v>0</v>
      </c>
      <c r="P1522" t="n">
        <v>0</v>
      </c>
      <c r="Q1522" t="n">
        <v>0</v>
      </c>
      <c r="R1522" s="2" t="inlineStr"/>
    </row>
    <row r="1523" ht="15" customHeight="1">
      <c r="A1523" t="inlineStr">
        <is>
          <t>A 33229-2019</t>
        </is>
      </c>
      <c r="B1523" s="1" t="n">
        <v>43650</v>
      </c>
      <c r="C1523" s="1" t="n">
        <v>45227</v>
      </c>
      <c r="D1523" t="inlineStr">
        <is>
          <t>DALARNAS LÄN</t>
        </is>
      </c>
      <c r="E1523" t="inlineStr">
        <is>
          <t>GAGNEF</t>
        </is>
      </c>
      <c r="G1523" t="n">
        <v>4.8</v>
      </c>
      <c r="H1523" t="n">
        <v>0</v>
      </c>
      <c r="I1523" t="n">
        <v>0</v>
      </c>
      <c r="J1523" t="n">
        <v>0</v>
      </c>
      <c r="K1523" t="n">
        <v>0</v>
      </c>
      <c r="L1523" t="n">
        <v>0</v>
      </c>
      <c r="M1523" t="n">
        <v>0</v>
      </c>
      <c r="N1523" t="n">
        <v>0</v>
      </c>
      <c r="O1523" t="n">
        <v>0</v>
      </c>
      <c r="P1523" t="n">
        <v>0</v>
      </c>
      <c r="Q1523" t="n">
        <v>0</v>
      </c>
      <c r="R1523" s="2" t="inlineStr"/>
    </row>
    <row r="1524" ht="15" customHeight="1">
      <c r="A1524" t="inlineStr">
        <is>
          <t>A 33227-2019</t>
        </is>
      </c>
      <c r="B1524" s="1" t="n">
        <v>43650</v>
      </c>
      <c r="C1524" s="1" t="n">
        <v>45227</v>
      </c>
      <c r="D1524" t="inlineStr">
        <is>
          <t>DALARNAS LÄN</t>
        </is>
      </c>
      <c r="E1524" t="inlineStr">
        <is>
          <t>GAGNEF</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35215-2019</t>
        </is>
      </c>
      <c r="B1525" s="1" t="n">
        <v>43651</v>
      </c>
      <c r="C1525" s="1" t="n">
        <v>45227</v>
      </c>
      <c r="D1525" t="inlineStr">
        <is>
          <t>DALARNAS LÄN</t>
        </is>
      </c>
      <c r="E1525" t="inlineStr">
        <is>
          <t>RÄTTVIK</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33559-2019</t>
        </is>
      </c>
      <c r="B1526" s="1" t="n">
        <v>43651</v>
      </c>
      <c r="C1526" s="1" t="n">
        <v>45227</v>
      </c>
      <c r="D1526" t="inlineStr">
        <is>
          <t>DALARNAS LÄN</t>
        </is>
      </c>
      <c r="E1526" t="inlineStr">
        <is>
          <t>MALUNG-SÄLEN</t>
        </is>
      </c>
      <c r="G1526" t="n">
        <v>14.1</v>
      </c>
      <c r="H1526" t="n">
        <v>0</v>
      </c>
      <c r="I1526" t="n">
        <v>0</v>
      </c>
      <c r="J1526" t="n">
        <v>0</v>
      </c>
      <c r="K1526" t="n">
        <v>0</v>
      </c>
      <c r="L1526" t="n">
        <v>0</v>
      </c>
      <c r="M1526" t="n">
        <v>0</v>
      </c>
      <c r="N1526" t="n">
        <v>0</v>
      </c>
      <c r="O1526" t="n">
        <v>0</v>
      </c>
      <c r="P1526" t="n">
        <v>0</v>
      </c>
      <c r="Q1526" t="n">
        <v>0</v>
      </c>
      <c r="R1526" s="2" t="inlineStr"/>
    </row>
    <row r="1527" ht="15" customHeight="1">
      <c r="A1527" t="inlineStr">
        <is>
          <t>A 35211-2019</t>
        </is>
      </c>
      <c r="B1527" s="1" t="n">
        <v>43651</v>
      </c>
      <c r="C1527" s="1" t="n">
        <v>45227</v>
      </c>
      <c r="D1527" t="inlineStr">
        <is>
          <t>DALARNAS LÄN</t>
        </is>
      </c>
      <c r="E1527" t="inlineStr">
        <is>
          <t>RÄTTVIK</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35360-2019</t>
        </is>
      </c>
      <c r="B1528" s="1" t="n">
        <v>43651</v>
      </c>
      <c r="C1528" s="1" t="n">
        <v>45227</v>
      </c>
      <c r="D1528" t="inlineStr">
        <is>
          <t>DALARNAS LÄN</t>
        </is>
      </c>
      <c r="E1528" t="inlineStr">
        <is>
          <t>MORA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33859-2019</t>
        </is>
      </c>
      <c r="B1529" s="1" t="n">
        <v>43652</v>
      </c>
      <c r="C1529" s="1" t="n">
        <v>45227</v>
      </c>
      <c r="D1529" t="inlineStr">
        <is>
          <t>DALARNAS LÄN</t>
        </is>
      </c>
      <c r="E1529" t="inlineStr">
        <is>
          <t>SMEDJEBACKEN</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33903-2019</t>
        </is>
      </c>
      <c r="B1530" s="1" t="n">
        <v>43654</v>
      </c>
      <c r="C1530" s="1" t="n">
        <v>45227</v>
      </c>
      <c r="D1530" t="inlineStr">
        <is>
          <t>DALARNAS LÄN</t>
        </is>
      </c>
      <c r="E1530" t="inlineStr">
        <is>
          <t>LEKSAND</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34027-2019</t>
        </is>
      </c>
      <c r="B1531" s="1" t="n">
        <v>43654</v>
      </c>
      <c r="C1531" s="1" t="n">
        <v>45227</v>
      </c>
      <c r="D1531" t="inlineStr">
        <is>
          <t>DALARNAS LÄN</t>
        </is>
      </c>
      <c r="E1531" t="inlineStr">
        <is>
          <t>HEDEMORA</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35529-2019</t>
        </is>
      </c>
      <c r="B1532" s="1" t="n">
        <v>43654</v>
      </c>
      <c r="C1532" s="1" t="n">
        <v>45227</v>
      </c>
      <c r="D1532" t="inlineStr">
        <is>
          <t>DALARNAS LÄN</t>
        </is>
      </c>
      <c r="E1532" t="inlineStr">
        <is>
          <t>ÄLVDALEN</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34085-2019</t>
        </is>
      </c>
      <c r="B1533" s="1" t="n">
        <v>43654</v>
      </c>
      <c r="C1533" s="1" t="n">
        <v>45227</v>
      </c>
      <c r="D1533" t="inlineStr">
        <is>
          <t>DALARNAS LÄN</t>
        </is>
      </c>
      <c r="E1533" t="inlineStr">
        <is>
          <t>MALUNG-SÄLEN</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34071-2019</t>
        </is>
      </c>
      <c r="B1534" s="1" t="n">
        <v>43654</v>
      </c>
      <c r="C1534" s="1" t="n">
        <v>45227</v>
      </c>
      <c r="D1534" t="inlineStr">
        <is>
          <t>DALARNAS LÄN</t>
        </is>
      </c>
      <c r="E1534" t="inlineStr">
        <is>
          <t>MALUNG-SÄLEN</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34238-2019</t>
        </is>
      </c>
      <c r="B1535" s="1" t="n">
        <v>43655</v>
      </c>
      <c r="C1535" s="1" t="n">
        <v>45227</v>
      </c>
      <c r="D1535" t="inlineStr">
        <is>
          <t>DALARNAS LÄN</t>
        </is>
      </c>
      <c r="E1535" t="inlineStr">
        <is>
          <t>SÄTER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34198-2019</t>
        </is>
      </c>
      <c r="B1536" s="1" t="n">
        <v>43655</v>
      </c>
      <c r="C1536" s="1" t="n">
        <v>45227</v>
      </c>
      <c r="D1536" t="inlineStr">
        <is>
          <t>DALARNAS LÄN</t>
        </is>
      </c>
      <c r="E1536" t="inlineStr">
        <is>
          <t>SÄTER</t>
        </is>
      </c>
      <c r="F1536" t="inlineStr">
        <is>
          <t>Bergvik skog väst AB</t>
        </is>
      </c>
      <c r="G1536" t="n">
        <v>0.4</v>
      </c>
      <c r="H1536" t="n">
        <v>0</v>
      </c>
      <c r="I1536" t="n">
        <v>0</v>
      </c>
      <c r="J1536" t="n">
        <v>0</v>
      </c>
      <c r="K1536" t="n">
        <v>0</v>
      </c>
      <c r="L1536" t="n">
        <v>0</v>
      </c>
      <c r="M1536" t="n">
        <v>0</v>
      </c>
      <c r="N1536" t="n">
        <v>0</v>
      </c>
      <c r="O1536" t="n">
        <v>0</v>
      </c>
      <c r="P1536" t="n">
        <v>0</v>
      </c>
      <c r="Q1536" t="n">
        <v>0</v>
      </c>
      <c r="R1536" s="2" t="inlineStr"/>
    </row>
    <row r="1537" ht="15" customHeight="1">
      <c r="A1537" t="inlineStr">
        <is>
          <t>A 34161-2019</t>
        </is>
      </c>
      <c r="B1537" s="1" t="n">
        <v>43655</v>
      </c>
      <c r="C1537" s="1" t="n">
        <v>45227</v>
      </c>
      <c r="D1537" t="inlineStr">
        <is>
          <t>DALARNAS LÄN</t>
        </is>
      </c>
      <c r="E1537" t="inlineStr">
        <is>
          <t>GAGNEF</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34257-2019</t>
        </is>
      </c>
      <c r="B1538" s="1" t="n">
        <v>43655</v>
      </c>
      <c r="C1538" s="1" t="n">
        <v>45227</v>
      </c>
      <c r="D1538" t="inlineStr">
        <is>
          <t>DALARNAS LÄN</t>
        </is>
      </c>
      <c r="E1538" t="inlineStr">
        <is>
          <t>ORSA</t>
        </is>
      </c>
      <c r="G1538" t="n">
        <v>2.9</v>
      </c>
      <c r="H1538" t="n">
        <v>0</v>
      </c>
      <c r="I1538" t="n">
        <v>0</v>
      </c>
      <c r="J1538" t="n">
        <v>0</v>
      </c>
      <c r="K1538" t="n">
        <v>0</v>
      </c>
      <c r="L1538" t="n">
        <v>0</v>
      </c>
      <c r="M1538" t="n">
        <v>0</v>
      </c>
      <c r="N1538" t="n">
        <v>0</v>
      </c>
      <c r="O1538" t="n">
        <v>0</v>
      </c>
      <c r="P1538" t="n">
        <v>0</v>
      </c>
      <c r="Q1538" t="n">
        <v>0</v>
      </c>
      <c r="R1538" s="2" t="inlineStr"/>
    </row>
    <row r="1539" ht="15" customHeight="1">
      <c r="A1539" t="inlineStr">
        <is>
          <t>A 35793-2019</t>
        </is>
      </c>
      <c r="B1539" s="1" t="n">
        <v>43656</v>
      </c>
      <c r="C1539" s="1" t="n">
        <v>45227</v>
      </c>
      <c r="D1539" t="inlineStr">
        <is>
          <t>DALARNAS LÄN</t>
        </is>
      </c>
      <c r="E1539" t="inlineStr">
        <is>
          <t>MALUNG-SÄLEN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34330-2019</t>
        </is>
      </c>
      <c r="B1540" s="1" t="n">
        <v>43656</v>
      </c>
      <c r="C1540" s="1" t="n">
        <v>45227</v>
      </c>
      <c r="D1540" t="inlineStr">
        <is>
          <t>DALARNAS LÄN</t>
        </is>
      </c>
      <c r="E1540" t="inlineStr">
        <is>
          <t>MORA</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34404-2019</t>
        </is>
      </c>
      <c r="B1541" s="1" t="n">
        <v>43656</v>
      </c>
      <c r="C1541" s="1" t="n">
        <v>45227</v>
      </c>
      <c r="D1541" t="inlineStr">
        <is>
          <t>DALARNAS LÄN</t>
        </is>
      </c>
      <c r="E1541" t="inlineStr">
        <is>
          <t>GAGNEF</t>
        </is>
      </c>
      <c r="F1541" t="inlineStr">
        <is>
          <t>Bergvik skog väst AB</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34472-2019</t>
        </is>
      </c>
      <c r="B1542" s="1" t="n">
        <v>43656</v>
      </c>
      <c r="C1542" s="1" t="n">
        <v>45227</v>
      </c>
      <c r="D1542" t="inlineStr">
        <is>
          <t>DALARNAS LÄN</t>
        </is>
      </c>
      <c r="E1542" t="inlineStr">
        <is>
          <t>LUDVIKA</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34329-2019</t>
        </is>
      </c>
      <c r="B1543" s="1" t="n">
        <v>43656</v>
      </c>
      <c r="C1543" s="1" t="n">
        <v>45227</v>
      </c>
      <c r="D1543" t="inlineStr">
        <is>
          <t>DALARNAS LÄN</t>
        </is>
      </c>
      <c r="E1543" t="inlineStr">
        <is>
          <t>RÄTTVIK</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36006-2019</t>
        </is>
      </c>
      <c r="B1544" s="1" t="n">
        <v>43657</v>
      </c>
      <c r="C1544" s="1" t="n">
        <v>45227</v>
      </c>
      <c r="D1544" t="inlineStr">
        <is>
          <t>DALARNAS LÄN</t>
        </is>
      </c>
      <c r="E1544" t="inlineStr">
        <is>
          <t>MALUNG-SÄLEN</t>
        </is>
      </c>
      <c r="G1544" t="n">
        <v>10.4</v>
      </c>
      <c r="H1544" t="n">
        <v>0</v>
      </c>
      <c r="I1544" t="n">
        <v>0</v>
      </c>
      <c r="J1544" t="n">
        <v>0</v>
      </c>
      <c r="K1544" t="n">
        <v>0</v>
      </c>
      <c r="L1544" t="n">
        <v>0</v>
      </c>
      <c r="M1544" t="n">
        <v>0</v>
      </c>
      <c r="N1544" t="n">
        <v>0</v>
      </c>
      <c r="O1544" t="n">
        <v>0</v>
      </c>
      <c r="P1544" t="n">
        <v>0</v>
      </c>
      <c r="Q1544" t="n">
        <v>0</v>
      </c>
      <c r="R1544" s="2" t="inlineStr"/>
    </row>
    <row r="1545" ht="15" customHeight="1">
      <c r="A1545" t="inlineStr">
        <is>
          <t>A 36080-2019</t>
        </is>
      </c>
      <c r="B1545" s="1" t="n">
        <v>43657</v>
      </c>
      <c r="C1545" s="1" t="n">
        <v>45227</v>
      </c>
      <c r="D1545" t="inlineStr">
        <is>
          <t>DALARNAS LÄN</t>
        </is>
      </c>
      <c r="E1545" t="inlineStr">
        <is>
          <t>ÄLVDALEN</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36023-2019</t>
        </is>
      </c>
      <c r="B1546" s="1" t="n">
        <v>43657</v>
      </c>
      <c r="C1546" s="1" t="n">
        <v>45227</v>
      </c>
      <c r="D1546" t="inlineStr">
        <is>
          <t>DALARNAS LÄN</t>
        </is>
      </c>
      <c r="E1546" t="inlineStr">
        <is>
          <t>LEKSAND</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34550-2019</t>
        </is>
      </c>
      <c r="B1547" s="1" t="n">
        <v>43657</v>
      </c>
      <c r="C1547" s="1" t="n">
        <v>45227</v>
      </c>
      <c r="D1547" t="inlineStr">
        <is>
          <t>DALARNAS LÄN</t>
        </is>
      </c>
      <c r="E1547" t="inlineStr">
        <is>
          <t>ÄLVDALEN</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36014-2019</t>
        </is>
      </c>
      <c r="B1548" s="1" t="n">
        <v>43657</v>
      </c>
      <c r="C1548" s="1" t="n">
        <v>45227</v>
      </c>
      <c r="D1548" t="inlineStr">
        <is>
          <t>DALARNAS LÄN</t>
        </is>
      </c>
      <c r="E1548" t="inlineStr">
        <is>
          <t>LEKSAND</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34647-2019</t>
        </is>
      </c>
      <c r="B1549" s="1" t="n">
        <v>43657</v>
      </c>
      <c r="C1549" s="1" t="n">
        <v>45227</v>
      </c>
      <c r="D1549" t="inlineStr">
        <is>
          <t>DALARNAS LÄN</t>
        </is>
      </c>
      <c r="E1549" t="inlineStr">
        <is>
          <t>VANSBRO</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36028-2019</t>
        </is>
      </c>
      <c r="B1550" s="1" t="n">
        <v>43657</v>
      </c>
      <c r="C1550" s="1" t="n">
        <v>45227</v>
      </c>
      <c r="D1550" t="inlineStr">
        <is>
          <t>DALARNAS LÄN</t>
        </is>
      </c>
      <c r="E1550" t="inlineStr">
        <is>
          <t>RÄTTVIK</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36119-2019</t>
        </is>
      </c>
      <c r="B1551" s="1" t="n">
        <v>43658</v>
      </c>
      <c r="C1551" s="1" t="n">
        <v>45227</v>
      </c>
      <c r="D1551" t="inlineStr">
        <is>
          <t>DALARNAS LÄN</t>
        </is>
      </c>
      <c r="E1551" t="inlineStr">
        <is>
          <t>MALUNG-SÄLEN</t>
        </is>
      </c>
      <c r="F1551" t="inlineStr">
        <is>
          <t>Allmännings- och besparingsskogar</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34992-2019</t>
        </is>
      </c>
      <c r="B1552" s="1" t="n">
        <v>43660</v>
      </c>
      <c r="C1552" s="1" t="n">
        <v>45227</v>
      </c>
      <c r="D1552" t="inlineStr">
        <is>
          <t>DALARNAS LÄN</t>
        </is>
      </c>
      <c r="E1552" t="inlineStr">
        <is>
          <t>BORLÄNGE</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36274-2019</t>
        </is>
      </c>
      <c r="B1553" s="1" t="n">
        <v>43661</v>
      </c>
      <c r="C1553" s="1" t="n">
        <v>45227</v>
      </c>
      <c r="D1553" t="inlineStr">
        <is>
          <t>DALARNAS LÄN</t>
        </is>
      </c>
      <c r="E1553" t="inlineStr">
        <is>
          <t>ORSA</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36275-2019</t>
        </is>
      </c>
      <c r="B1554" s="1" t="n">
        <v>43661</v>
      </c>
      <c r="C1554" s="1" t="n">
        <v>45227</v>
      </c>
      <c r="D1554" t="inlineStr">
        <is>
          <t>DALARNAS LÄN</t>
        </is>
      </c>
      <c r="E1554" t="inlineStr">
        <is>
          <t>MORA</t>
        </is>
      </c>
      <c r="G1554" t="n">
        <v>7.3</v>
      </c>
      <c r="H1554" t="n">
        <v>0</v>
      </c>
      <c r="I1554" t="n">
        <v>0</v>
      </c>
      <c r="J1554" t="n">
        <v>0</v>
      </c>
      <c r="K1554" t="n">
        <v>0</v>
      </c>
      <c r="L1554" t="n">
        <v>0</v>
      </c>
      <c r="M1554" t="n">
        <v>0</v>
      </c>
      <c r="N1554" t="n">
        <v>0</v>
      </c>
      <c r="O1554" t="n">
        <v>0</v>
      </c>
      <c r="P1554" t="n">
        <v>0</v>
      </c>
      <c r="Q1554" t="n">
        <v>0</v>
      </c>
      <c r="R1554" s="2" t="inlineStr"/>
    </row>
    <row r="1555" ht="15" customHeight="1">
      <c r="A1555" t="inlineStr">
        <is>
          <t>A 35136-2019</t>
        </is>
      </c>
      <c r="B1555" s="1" t="n">
        <v>43661</v>
      </c>
      <c r="C1555" s="1" t="n">
        <v>45227</v>
      </c>
      <c r="D1555" t="inlineStr">
        <is>
          <t>DALARNAS LÄN</t>
        </is>
      </c>
      <c r="E1555" t="inlineStr">
        <is>
          <t>ÄLVDALEN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36382-2019</t>
        </is>
      </c>
      <c r="B1556" s="1" t="n">
        <v>43662</v>
      </c>
      <c r="C1556" s="1" t="n">
        <v>45227</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36380-2019</t>
        </is>
      </c>
      <c r="B1557" s="1" t="n">
        <v>43662</v>
      </c>
      <c r="C1557" s="1" t="n">
        <v>45227</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35230-2019</t>
        </is>
      </c>
      <c r="B1558" s="1" t="n">
        <v>43662</v>
      </c>
      <c r="C1558" s="1" t="n">
        <v>45227</v>
      </c>
      <c r="D1558" t="inlineStr">
        <is>
          <t>DALARNAS LÄN</t>
        </is>
      </c>
      <c r="E1558" t="inlineStr">
        <is>
          <t>LUDVIKA</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35410-2019</t>
        </is>
      </c>
      <c r="B1559" s="1" t="n">
        <v>43663</v>
      </c>
      <c r="C1559" s="1" t="n">
        <v>45227</v>
      </c>
      <c r="D1559" t="inlineStr">
        <is>
          <t>DALARNAS LÄN</t>
        </is>
      </c>
      <c r="E1559" t="inlineStr">
        <is>
          <t>RÄTTVIK</t>
        </is>
      </c>
      <c r="F1559" t="inlineStr">
        <is>
          <t>Sveaskog</t>
        </is>
      </c>
      <c r="G1559" t="n">
        <v>2</v>
      </c>
      <c r="H1559" t="n">
        <v>0</v>
      </c>
      <c r="I1559" t="n">
        <v>0</v>
      </c>
      <c r="J1559" t="n">
        <v>0</v>
      </c>
      <c r="K1559" t="n">
        <v>0</v>
      </c>
      <c r="L1559" t="n">
        <v>0</v>
      </c>
      <c r="M1559" t="n">
        <v>0</v>
      </c>
      <c r="N1559" t="n">
        <v>0</v>
      </c>
      <c r="O1559" t="n">
        <v>0</v>
      </c>
      <c r="P1559" t="n">
        <v>0</v>
      </c>
      <c r="Q1559" t="n">
        <v>0</v>
      </c>
      <c r="R1559" s="2" t="inlineStr"/>
      <c r="U1559">
        <f>HYPERLINK("https://klasma.github.io/Logging_2031/knärot/A 35410-2019 karta knärot.png", "A 35410-2019")</f>
        <v/>
      </c>
      <c r="V1559">
        <f>HYPERLINK("https://klasma.github.io/Logging_2031/klagomål/A 35410-2019 FSC-klagomål.docx", "A 35410-2019")</f>
        <v/>
      </c>
      <c r="W1559">
        <f>HYPERLINK("https://klasma.github.io/Logging_2031/klagomålsmail/A 35410-2019 FSC-klagomål mail.docx", "A 35410-2019")</f>
        <v/>
      </c>
      <c r="X1559">
        <f>HYPERLINK("https://klasma.github.io/Logging_2031/tillsyn/A 35410-2019 tillsynsbegäran.docx", "A 35410-2019")</f>
        <v/>
      </c>
      <c r="Y1559">
        <f>HYPERLINK("https://klasma.github.io/Logging_2031/tillsynsmail/A 35410-2019 tillsynsbegäran mail.docx", "A 35410-2019")</f>
        <v/>
      </c>
    </row>
    <row r="1560" ht="15" customHeight="1">
      <c r="A1560" t="inlineStr">
        <is>
          <t>A 35457-2019</t>
        </is>
      </c>
      <c r="B1560" s="1" t="n">
        <v>43663</v>
      </c>
      <c r="C1560" s="1" t="n">
        <v>45227</v>
      </c>
      <c r="D1560" t="inlineStr">
        <is>
          <t>DALARNAS LÄN</t>
        </is>
      </c>
      <c r="E1560" t="inlineStr">
        <is>
          <t>ÄLVDALEN</t>
        </is>
      </c>
      <c r="F1560" t="inlineStr">
        <is>
          <t>Sveaskog</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35496-2019</t>
        </is>
      </c>
      <c r="B1561" s="1" t="n">
        <v>43663</v>
      </c>
      <c r="C1561" s="1" t="n">
        <v>45227</v>
      </c>
      <c r="D1561" t="inlineStr">
        <is>
          <t>DALARNAS LÄN</t>
        </is>
      </c>
      <c r="E1561" t="inlineStr">
        <is>
          <t>FALUN</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35463-2019</t>
        </is>
      </c>
      <c r="B1562" s="1" t="n">
        <v>43663</v>
      </c>
      <c r="C1562" s="1" t="n">
        <v>45227</v>
      </c>
      <c r="D1562" t="inlineStr">
        <is>
          <t>DALARNAS LÄN</t>
        </is>
      </c>
      <c r="E1562" t="inlineStr">
        <is>
          <t>ÄLVDALEN</t>
        </is>
      </c>
      <c r="F1562" t="inlineStr">
        <is>
          <t>Sveaskog</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35423-2019</t>
        </is>
      </c>
      <c r="B1563" s="1" t="n">
        <v>43663</v>
      </c>
      <c r="C1563" s="1" t="n">
        <v>45227</v>
      </c>
      <c r="D1563" t="inlineStr">
        <is>
          <t>DALARNAS LÄN</t>
        </is>
      </c>
      <c r="E1563" t="inlineStr">
        <is>
          <t>RÄTTVIK</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35458-2019</t>
        </is>
      </c>
      <c r="B1564" s="1" t="n">
        <v>43663</v>
      </c>
      <c r="C1564" s="1" t="n">
        <v>45227</v>
      </c>
      <c r="D1564" t="inlineStr">
        <is>
          <t>DALARNAS LÄN</t>
        </is>
      </c>
      <c r="E1564" t="inlineStr">
        <is>
          <t>ÄLVDALEN</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35408-2019</t>
        </is>
      </c>
      <c r="B1565" s="1" t="n">
        <v>43663</v>
      </c>
      <c r="C1565" s="1" t="n">
        <v>45227</v>
      </c>
      <c r="D1565" t="inlineStr">
        <is>
          <t>DALARNAS LÄN</t>
        </is>
      </c>
      <c r="E1565" t="inlineStr">
        <is>
          <t>RÄTTVIK</t>
        </is>
      </c>
      <c r="F1565" t="inlineStr">
        <is>
          <t>Sveaskog</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35418-2019</t>
        </is>
      </c>
      <c r="B1566" s="1" t="n">
        <v>43663</v>
      </c>
      <c r="C1566" s="1" t="n">
        <v>45227</v>
      </c>
      <c r="D1566" t="inlineStr">
        <is>
          <t>DALARNAS LÄN</t>
        </is>
      </c>
      <c r="E1566" t="inlineStr">
        <is>
          <t>RÄTTVIK</t>
        </is>
      </c>
      <c r="F1566" t="inlineStr">
        <is>
          <t>Sveaskog</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35663-2019</t>
        </is>
      </c>
      <c r="B1567" s="1" t="n">
        <v>43664</v>
      </c>
      <c r="C1567" s="1" t="n">
        <v>45227</v>
      </c>
      <c r="D1567" t="inlineStr">
        <is>
          <t>DALARNAS LÄN</t>
        </is>
      </c>
      <c r="E1567" t="inlineStr">
        <is>
          <t>ORSA</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35708-2019</t>
        </is>
      </c>
      <c r="B1568" s="1" t="n">
        <v>43664</v>
      </c>
      <c r="C1568" s="1" t="n">
        <v>45227</v>
      </c>
      <c r="D1568" t="inlineStr">
        <is>
          <t>DALARNAS LÄN</t>
        </is>
      </c>
      <c r="E1568" t="inlineStr">
        <is>
          <t>ÄLVDALEN</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35609-2019</t>
        </is>
      </c>
      <c r="B1569" s="1" t="n">
        <v>43664</v>
      </c>
      <c r="C1569" s="1" t="n">
        <v>45227</v>
      </c>
      <c r="D1569" t="inlineStr">
        <is>
          <t>DALARNAS LÄN</t>
        </is>
      </c>
      <c r="E1569" t="inlineStr">
        <is>
          <t>ÄLVDALEN</t>
        </is>
      </c>
      <c r="F1569" t="inlineStr">
        <is>
          <t>Övriga Aktiebolag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35707-2019</t>
        </is>
      </c>
      <c r="B1570" s="1" t="n">
        <v>43664</v>
      </c>
      <c r="C1570" s="1" t="n">
        <v>45227</v>
      </c>
      <c r="D1570" t="inlineStr">
        <is>
          <t>DALARNAS LÄN</t>
        </is>
      </c>
      <c r="E1570" t="inlineStr">
        <is>
          <t>ÄLVDALEN</t>
        </is>
      </c>
      <c r="G1570" t="n">
        <v>4.8</v>
      </c>
      <c r="H1570" t="n">
        <v>0</v>
      </c>
      <c r="I1570" t="n">
        <v>0</v>
      </c>
      <c r="J1570" t="n">
        <v>0</v>
      </c>
      <c r="K1570" t="n">
        <v>0</v>
      </c>
      <c r="L1570" t="n">
        <v>0</v>
      </c>
      <c r="M1570" t="n">
        <v>0</v>
      </c>
      <c r="N1570" t="n">
        <v>0</v>
      </c>
      <c r="O1570" t="n">
        <v>0</v>
      </c>
      <c r="P1570" t="n">
        <v>0</v>
      </c>
      <c r="Q1570" t="n">
        <v>0</v>
      </c>
      <c r="R1570" s="2" t="inlineStr"/>
    </row>
    <row r="1571" ht="15" customHeight="1">
      <c r="A1571" t="inlineStr">
        <is>
          <t>A 35578-2019</t>
        </is>
      </c>
      <c r="B1571" s="1" t="n">
        <v>43664</v>
      </c>
      <c r="C1571" s="1" t="n">
        <v>45227</v>
      </c>
      <c r="D1571" t="inlineStr">
        <is>
          <t>DALARNAS LÄN</t>
        </is>
      </c>
      <c r="E1571" t="inlineStr">
        <is>
          <t>AVESTA</t>
        </is>
      </c>
      <c r="G1571" t="n">
        <v>4.7</v>
      </c>
      <c r="H1571" t="n">
        <v>0</v>
      </c>
      <c r="I1571" t="n">
        <v>0</v>
      </c>
      <c r="J1571" t="n">
        <v>0</v>
      </c>
      <c r="K1571" t="n">
        <v>0</v>
      </c>
      <c r="L1571" t="n">
        <v>0</v>
      </c>
      <c r="M1571" t="n">
        <v>0</v>
      </c>
      <c r="N1571" t="n">
        <v>0</v>
      </c>
      <c r="O1571" t="n">
        <v>0</v>
      </c>
      <c r="P1571" t="n">
        <v>0</v>
      </c>
      <c r="Q1571" t="n">
        <v>0</v>
      </c>
      <c r="R1571" s="2" t="inlineStr"/>
    </row>
    <row r="1572" ht="15" customHeight="1">
      <c r="A1572" t="inlineStr">
        <is>
          <t>A 35634-2019</t>
        </is>
      </c>
      <c r="B1572" s="1" t="n">
        <v>43664</v>
      </c>
      <c r="C1572" s="1" t="n">
        <v>45227</v>
      </c>
      <c r="D1572" t="inlineStr">
        <is>
          <t>DALARNAS LÄN</t>
        </is>
      </c>
      <c r="E1572" t="inlineStr">
        <is>
          <t>LUDVIKA</t>
        </is>
      </c>
      <c r="F1572" t="inlineStr">
        <is>
          <t>Bergvik skog väst AB</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36440-2019</t>
        </is>
      </c>
      <c r="B1573" s="1" t="n">
        <v>43664</v>
      </c>
      <c r="C1573" s="1" t="n">
        <v>45227</v>
      </c>
      <c r="D1573" t="inlineStr">
        <is>
          <t>DALARNAS LÄN</t>
        </is>
      </c>
      <c r="E1573" t="inlineStr">
        <is>
          <t>MORA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35855-2019</t>
        </is>
      </c>
      <c r="B1574" s="1" t="n">
        <v>43665</v>
      </c>
      <c r="C1574" s="1" t="n">
        <v>45227</v>
      </c>
      <c r="D1574" t="inlineStr">
        <is>
          <t>DALARNAS LÄN</t>
        </is>
      </c>
      <c r="E1574" t="inlineStr">
        <is>
          <t>HEDEMORA</t>
        </is>
      </c>
      <c r="F1574" t="inlineStr">
        <is>
          <t>Sveaskog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36010-2019</t>
        </is>
      </c>
      <c r="B1575" s="1" t="n">
        <v>43668</v>
      </c>
      <c r="C1575" s="1" t="n">
        <v>45227</v>
      </c>
      <c r="D1575" t="inlineStr">
        <is>
          <t>DALARNAS LÄN</t>
        </is>
      </c>
      <c r="E1575" t="inlineStr">
        <is>
          <t>AVESTA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36063-2019</t>
        </is>
      </c>
      <c r="B1576" s="1" t="n">
        <v>43668</v>
      </c>
      <c r="C1576" s="1" t="n">
        <v>45227</v>
      </c>
      <c r="D1576" t="inlineStr">
        <is>
          <t>DALARNAS LÄN</t>
        </is>
      </c>
      <c r="E1576" t="inlineStr">
        <is>
          <t>ÄLVDALEN</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36079-2019</t>
        </is>
      </c>
      <c r="B1577" s="1" t="n">
        <v>43668</v>
      </c>
      <c r="C1577" s="1" t="n">
        <v>45227</v>
      </c>
      <c r="D1577" t="inlineStr">
        <is>
          <t>DALARNAS LÄN</t>
        </is>
      </c>
      <c r="E1577" t="inlineStr">
        <is>
          <t>FALUN</t>
        </is>
      </c>
      <c r="F1577" t="inlineStr">
        <is>
          <t>Bergvik skog väst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36482-2019</t>
        </is>
      </c>
      <c r="B1578" s="1" t="n">
        <v>43668</v>
      </c>
      <c r="C1578" s="1" t="n">
        <v>45227</v>
      </c>
      <c r="D1578" t="inlineStr">
        <is>
          <t>DALARNAS LÄN</t>
        </is>
      </c>
      <c r="E1578" t="inlineStr">
        <is>
          <t>ÄLVDALEN</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36025-2019</t>
        </is>
      </c>
      <c r="B1579" s="1" t="n">
        <v>43668</v>
      </c>
      <c r="C1579" s="1" t="n">
        <v>45227</v>
      </c>
      <c r="D1579" t="inlineStr">
        <is>
          <t>DALARNAS LÄN</t>
        </is>
      </c>
      <c r="E1579" t="inlineStr">
        <is>
          <t>AVESTA</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36287-2019</t>
        </is>
      </c>
      <c r="B1580" s="1" t="n">
        <v>43669</v>
      </c>
      <c r="C1580" s="1" t="n">
        <v>45227</v>
      </c>
      <c r="D1580" t="inlineStr">
        <is>
          <t>DALARNAS LÄN</t>
        </is>
      </c>
      <c r="E1580" t="inlineStr">
        <is>
          <t>LEKSAND</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36381-2019</t>
        </is>
      </c>
      <c r="B1581" s="1" t="n">
        <v>43670</v>
      </c>
      <c r="C1581" s="1" t="n">
        <v>45227</v>
      </c>
      <c r="D1581" t="inlineStr">
        <is>
          <t>DALARNAS LÄN</t>
        </is>
      </c>
      <c r="E1581" t="inlineStr">
        <is>
          <t>FALUN</t>
        </is>
      </c>
      <c r="F1581" t="inlineStr">
        <is>
          <t>Bergvik skog väst AB</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36798-2019</t>
        </is>
      </c>
      <c r="B1582" s="1" t="n">
        <v>43672</v>
      </c>
      <c r="C1582" s="1" t="n">
        <v>45227</v>
      </c>
      <c r="D1582" t="inlineStr">
        <is>
          <t>DALARNAS LÄN</t>
        </is>
      </c>
      <c r="E1582" t="inlineStr">
        <is>
          <t>GAGNEF</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36729-2019</t>
        </is>
      </c>
      <c r="B1583" s="1" t="n">
        <v>43672</v>
      </c>
      <c r="C1583" s="1" t="n">
        <v>45227</v>
      </c>
      <c r="D1583" t="inlineStr">
        <is>
          <t>DALARNAS LÄN</t>
        </is>
      </c>
      <c r="E1583" t="inlineStr">
        <is>
          <t>FALUN</t>
        </is>
      </c>
      <c r="F1583" t="inlineStr">
        <is>
          <t>Kyrkan</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36800-2019</t>
        </is>
      </c>
      <c r="B1584" s="1" t="n">
        <v>43672</v>
      </c>
      <c r="C1584" s="1" t="n">
        <v>45227</v>
      </c>
      <c r="D1584" t="inlineStr">
        <is>
          <t>DALARNAS LÄN</t>
        </is>
      </c>
      <c r="E1584" t="inlineStr">
        <is>
          <t>VANSBRO</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36726-2019</t>
        </is>
      </c>
      <c r="B1585" s="1" t="n">
        <v>43672</v>
      </c>
      <c r="C1585" s="1" t="n">
        <v>45227</v>
      </c>
      <c r="D1585" t="inlineStr">
        <is>
          <t>DALARNAS LÄN</t>
        </is>
      </c>
      <c r="E1585" t="inlineStr">
        <is>
          <t>FALUN</t>
        </is>
      </c>
      <c r="F1585" t="inlineStr">
        <is>
          <t>Kyrkan</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36797-2019</t>
        </is>
      </c>
      <c r="B1586" s="1" t="n">
        <v>43672</v>
      </c>
      <c r="C1586" s="1" t="n">
        <v>45227</v>
      </c>
      <c r="D1586" t="inlineStr">
        <is>
          <t>DALARNAS LÄN</t>
        </is>
      </c>
      <c r="E1586" t="inlineStr">
        <is>
          <t>GAGNEF</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36823-2019</t>
        </is>
      </c>
      <c r="B1587" s="1" t="n">
        <v>43674</v>
      </c>
      <c r="C1587" s="1" t="n">
        <v>45227</v>
      </c>
      <c r="D1587" t="inlineStr">
        <is>
          <t>DALARNAS LÄN</t>
        </is>
      </c>
      <c r="E1587" t="inlineStr">
        <is>
          <t>AVESTA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36824-2019</t>
        </is>
      </c>
      <c r="B1588" s="1" t="n">
        <v>43674</v>
      </c>
      <c r="C1588" s="1" t="n">
        <v>45227</v>
      </c>
      <c r="D1588" t="inlineStr">
        <is>
          <t>DALARNAS LÄN</t>
        </is>
      </c>
      <c r="E1588" t="inlineStr">
        <is>
          <t>AVESTA</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36878-2019</t>
        </is>
      </c>
      <c r="B1589" s="1" t="n">
        <v>43675</v>
      </c>
      <c r="C1589" s="1" t="n">
        <v>45227</v>
      </c>
      <c r="D1589" t="inlineStr">
        <is>
          <t>DALARNAS LÄN</t>
        </is>
      </c>
      <c r="E1589" t="inlineStr">
        <is>
          <t>MALUNG-SÄLEN</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37801-2019</t>
        </is>
      </c>
      <c r="B1590" s="1" t="n">
        <v>43675</v>
      </c>
      <c r="C1590" s="1" t="n">
        <v>45227</v>
      </c>
      <c r="D1590" t="inlineStr">
        <is>
          <t>DALARNAS LÄN</t>
        </is>
      </c>
      <c r="E1590" t="inlineStr">
        <is>
          <t>MORA</t>
        </is>
      </c>
      <c r="F1590" t="inlineStr">
        <is>
          <t>Allmännings- och besparingsskogar</t>
        </is>
      </c>
      <c r="G1590" t="n">
        <v>6.2</v>
      </c>
      <c r="H1590" t="n">
        <v>0</v>
      </c>
      <c r="I1590" t="n">
        <v>0</v>
      </c>
      <c r="J1590" t="n">
        <v>0</v>
      </c>
      <c r="K1590" t="n">
        <v>0</v>
      </c>
      <c r="L1590" t="n">
        <v>0</v>
      </c>
      <c r="M1590" t="n">
        <v>0</v>
      </c>
      <c r="N1590" t="n">
        <v>0</v>
      </c>
      <c r="O1590" t="n">
        <v>0</v>
      </c>
      <c r="P1590" t="n">
        <v>0</v>
      </c>
      <c r="Q1590" t="n">
        <v>0</v>
      </c>
      <c r="R1590" s="2" t="inlineStr"/>
    </row>
    <row r="1591" ht="15" customHeight="1">
      <c r="A1591" t="inlineStr">
        <is>
          <t>A 36873-2019</t>
        </is>
      </c>
      <c r="B1591" s="1" t="n">
        <v>43675</v>
      </c>
      <c r="C1591" s="1" t="n">
        <v>45227</v>
      </c>
      <c r="D1591" t="inlineStr">
        <is>
          <t>DALARNAS LÄN</t>
        </is>
      </c>
      <c r="E1591" t="inlineStr">
        <is>
          <t>MALUNG-SÄLEN</t>
        </is>
      </c>
      <c r="F1591" t="inlineStr">
        <is>
          <t>Allmännings- och besparingsskogar</t>
        </is>
      </c>
      <c r="G1591" t="n">
        <v>16.3</v>
      </c>
      <c r="H1591" t="n">
        <v>0</v>
      </c>
      <c r="I1591" t="n">
        <v>0</v>
      </c>
      <c r="J1591" t="n">
        <v>0</v>
      </c>
      <c r="K1591" t="n">
        <v>0</v>
      </c>
      <c r="L1591" t="n">
        <v>0</v>
      </c>
      <c r="M1591" t="n">
        <v>0</v>
      </c>
      <c r="N1591" t="n">
        <v>0</v>
      </c>
      <c r="O1591" t="n">
        <v>0</v>
      </c>
      <c r="P1591" t="n">
        <v>0</v>
      </c>
      <c r="Q1591" t="n">
        <v>0</v>
      </c>
      <c r="R1591" s="2" t="inlineStr"/>
    </row>
    <row r="1592" ht="15" customHeight="1">
      <c r="A1592" t="inlineStr">
        <is>
          <t>A 36933-2019</t>
        </is>
      </c>
      <c r="B1592" s="1" t="n">
        <v>43675</v>
      </c>
      <c r="C1592" s="1" t="n">
        <v>45227</v>
      </c>
      <c r="D1592" t="inlineStr">
        <is>
          <t>DALARNAS LÄN</t>
        </is>
      </c>
      <c r="E1592" t="inlineStr">
        <is>
          <t>GAGNEF</t>
        </is>
      </c>
      <c r="F1592" t="inlineStr">
        <is>
          <t>Bergvik skog väst AB</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37816-2019</t>
        </is>
      </c>
      <c r="B1593" s="1" t="n">
        <v>43675</v>
      </c>
      <c r="C1593" s="1" t="n">
        <v>45227</v>
      </c>
      <c r="D1593" t="inlineStr">
        <is>
          <t>DALARNAS LÄN</t>
        </is>
      </c>
      <c r="E1593" t="inlineStr">
        <is>
          <t>MORA</t>
        </is>
      </c>
      <c r="F1593" t="inlineStr">
        <is>
          <t>Allmännings- och besparingsskogar</t>
        </is>
      </c>
      <c r="G1593" t="n">
        <v>29.9</v>
      </c>
      <c r="H1593" t="n">
        <v>0</v>
      </c>
      <c r="I1593" t="n">
        <v>0</v>
      </c>
      <c r="J1593" t="n">
        <v>0</v>
      </c>
      <c r="K1593" t="n">
        <v>0</v>
      </c>
      <c r="L1593" t="n">
        <v>0</v>
      </c>
      <c r="M1593" t="n">
        <v>0</v>
      </c>
      <c r="N1593" t="n">
        <v>0</v>
      </c>
      <c r="O1593" t="n">
        <v>0</v>
      </c>
      <c r="P1593" t="n">
        <v>0</v>
      </c>
      <c r="Q1593" t="n">
        <v>0</v>
      </c>
      <c r="R1593" s="2" t="inlineStr"/>
    </row>
    <row r="1594" ht="15" customHeight="1">
      <c r="A1594" t="inlineStr">
        <is>
          <t>A 37001-2019</t>
        </is>
      </c>
      <c r="B1594" s="1" t="n">
        <v>43676</v>
      </c>
      <c r="C1594" s="1" t="n">
        <v>45227</v>
      </c>
      <c r="D1594" t="inlineStr">
        <is>
          <t>DALARNAS LÄN</t>
        </is>
      </c>
      <c r="E1594" t="inlineStr">
        <is>
          <t>ORSA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36991-2019</t>
        </is>
      </c>
      <c r="B1595" s="1" t="n">
        <v>43676</v>
      </c>
      <c r="C1595" s="1" t="n">
        <v>45227</v>
      </c>
      <c r="D1595" t="inlineStr">
        <is>
          <t>DALARNAS LÄN</t>
        </is>
      </c>
      <c r="E1595" t="inlineStr">
        <is>
          <t>MORA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36989-2019</t>
        </is>
      </c>
      <c r="B1596" s="1" t="n">
        <v>43676</v>
      </c>
      <c r="C1596" s="1" t="n">
        <v>45227</v>
      </c>
      <c r="D1596" t="inlineStr">
        <is>
          <t>DALARNAS LÄN</t>
        </is>
      </c>
      <c r="E1596" t="inlineStr">
        <is>
          <t>ORSA</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37055-2019</t>
        </is>
      </c>
      <c r="B1597" s="1" t="n">
        <v>43676</v>
      </c>
      <c r="C1597" s="1" t="n">
        <v>45227</v>
      </c>
      <c r="D1597" t="inlineStr">
        <is>
          <t>DALARNAS LÄN</t>
        </is>
      </c>
      <c r="E1597" t="inlineStr">
        <is>
          <t>FALUN</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37179-2019</t>
        </is>
      </c>
      <c r="B1598" s="1" t="n">
        <v>43677</v>
      </c>
      <c r="C1598" s="1" t="n">
        <v>45227</v>
      </c>
      <c r="D1598" t="inlineStr">
        <is>
          <t>DALARNAS LÄN</t>
        </is>
      </c>
      <c r="E1598" t="inlineStr">
        <is>
          <t>MALUNG-SÄLEN</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37368-2019</t>
        </is>
      </c>
      <c r="B1599" s="1" t="n">
        <v>43678</v>
      </c>
      <c r="C1599" s="1" t="n">
        <v>45227</v>
      </c>
      <c r="D1599" t="inlineStr">
        <is>
          <t>DALARNAS LÄN</t>
        </is>
      </c>
      <c r="E1599" t="inlineStr">
        <is>
          <t>SMEDJEBACKEN</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37536-2019</t>
        </is>
      </c>
      <c r="B1600" s="1" t="n">
        <v>43679</v>
      </c>
      <c r="C1600" s="1" t="n">
        <v>45227</v>
      </c>
      <c r="D1600" t="inlineStr">
        <is>
          <t>DALARNAS LÄN</t>
        </is>
      </c>
      <c r="E1600" t="inlineStr">
        <is>
          <t>VANSBRO</t>
        </is>
      </c>
      <c r="F1600" t="inlineStr">
        <is>
          <t>Kyrkan</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37612-2019</t>
        </is>
      </c>
      <c r="B1601" s="1" t="n">
        <v>43681</v>
      </c>
      <c r="C1601" s="1" t="n">
        <v>45227</v>
      </c>
      <c r="D1601" t="inlineStr">
        <is>
          <t>DALARNAS LÄN</t>
        </is>
      </c>
      <c r="E1601" t="inlineStr">
        <is>
          <t>LUDVIKA</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37822-2019</t>
        </is>
      </c>
      <c r="B1602" s="1" t="n">
        <v>43682</v>
      </c>
      <c r="C1602" s="1" t="n">
        <v>45227</v>
      </c>
      <c r="D1602" t="inlineStr">
        <is>
          <t>DALARNAS LÄN</t>
        </is>
      </c>
      <c r="E1602" t="inlineStr">
        <is>
          <t>LEKSAND</t>
        </is>
      </c>
      <c r="G1602" t="n">
        <v>8.9</v>
      </c>
      <c r="H1602" t="n">
        <v>0</v>
      </c>
      <c r="I1602" t="n">
        <v>0</v>
      </c>
      <c r="J1602" t="n">
        <v>0</v>
      </c>
      <c r="K1602" t="n">
        <v>0</v>
      </c>
      <c r="L1602" t="n">
        <v>0</v>
      </c>
      <c r="M1602" t="n">
        <v>0</v>
      </c>
      <c r="N1602" t="n">
        <v>0</v>
      </c>
      <c r="O1602" t="n">
        <v>0</v>
      </c>
      <c r="P1602" t="n">
        <v>0</v>
      </c>
      <c r="Q1602" t="n">
        <v>0</v>
      </c>
      <c r="R1602" s="2" t="inlineStr"/>
    </row>
    <row r="1603" ht="15" customHeight="1">
      <c r="A1603" t="inlineStr">
        <is>
          <t>A 38821-2019</t>
        </is>
      </c>
      <c r="B1603" s="1" t="n">
        <v>43682</v>
      </c>
      <c r="C1603" s="1" t="n">
        <v>45227</v>
      </c>
      <c r="D1603" t="inlineStr">
        <is>
          <t>DALARNAS LÄN</t>
        </is>
      </c>
      <c r="E1603" t="inlineStr">
        <is>
          <t>MORA</t>
        </is>
      </c>
      <c r="F1603" t="inlineStr">
        <is>
          <t>Allmännings- och besparingsskogar</t>
        </is>
      </c>
      <c r="G1603" t="n">
        <v>7.1</v>
      </c>
      <c r="H1603" t="n">
        <v>0</v>
      </c>
      <c r="I1603" t="n">
        <v>0</v>
      </c>
      <c r="J1603" t="n">
        <v>0</v>
      </c>
      <c r="K1603" t="n">
        <v>0</v>
      </c>
      <c r="L1603" t="n">
        <v>0</v>
      </c>
      <c r="M1603" t="n">
        <v>0</v>
      </c>
      <c r="N1603" t="n">
        <v>0</v>
      </c>
      <c r="O1603" t="n">
        <v>0</v>
      </c>
      <c r="P1603" t="n">
        <v>0</v>
      </c>
      <c r="Q1603" t="n">
        <v>0</v>
      </c>
      <c r="R1603" s="2" t="inlineStr"/>
    </row>
    <row r="1604" ht="15" customHeight="1">
      <c r="A1604" t="inlineStr">
        <is>
          <t>A 37645-2019</t>
        </is>
      </c>
      <c r="B1604" s="1" t="n">
        <v>43682</v>
      </c>
      <c r="C1604" s="1" t="n">
        <v>45227</v>
      </c>
      <c r="D1604" t="inlineStr">
        <is>
          <t>DALARNAS LÄN</t>
        </is>
      </c>
      <c r="E1604" t="inlineStr">
        <is>
          <t>ÄLVDALEN</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37733-2019</t>
        </is>
      </c>
      <c r="B1605" s="1" t="n">
        <v>43682</v>
      </c>
      <c r="C1605" s="1" t="n">
        <v>45227</v>
      </c>
      <c r="D1605" t="inlineStr">
        <is>
          <t>DALARNAS LÄN</t>
        </is>
      </c>
      <c r="E1605" t="inlineStr">
        <is>
          <t>LEKSAND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37809-2019</t>
        </is>
      </c>
      <c r="B1606" s="1" t="n">
        <v>43682</v>
      </c>
      <c r="C1606" s="1" t="n">
        <v>45227</v>
      </c>
      <c r="D1606" t="inlineStr">
        <is>
          <t>DALARNAS LÄN</t>
        </is>
      </c>
      <c r="E1606" t="inlineStr">
        <is>
          <t>ORSA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37991-2019</t>
        </is>
      </c>
      <c r="B1607" s="1" t="n">
        <v>43683</v>
      </c>
      <c r="C1607" s="1" t="n">
        <v>45227</v>
      </c>
      <c r="D1607" t="inlineStr">
        <is>
          <t>DALARNAS LÄN</t>
        </is>
      </c>
      <c r="E1607" t="inlineStr">
        <is>
          <t>ÄLVDALEN</t>
        </is>
      </c>
      <c r="G1607" t="n">
        <v>5.8</v>
      </c>
      <c r="H1607" t="n">
        <v>0</v>
      </c>
      <c r="I1607" t="n">
        <v>0</v>
      </c>
      <c r="J1607" t="n">
        <v>0</v>
      </c>
      <c r="K1607" t="n">
        <v>0</v>
      </c>
      <c r="L1607" t="n">
        <v>0</v>
      </c>
      <c r="M1607" t="n">
        <v>0</v>
      </c>
      <c r="N1607" t="n">
        <v>0</v>
      </c>
      <c r="O1607" t="n">
        <v>0</v>
      </c>
      <c r="P1607" t="n">
        <v>0</v>
      </c>
      <c r="Q1607" t="n">
        <v>0</v>
      </c>
      <c r="R1607" s="2" t="inlineStr"/>
    </row>
    <row r="1608" ht="15" customHeight="1">
      <c r="A1608" t="inlineStr">
        <is>
          <t>A 38039-2019</t>
        </is>
      </c>
      <c r="B1608" s="1" t="n">
        <v>43683</v>
      </c>
      <c r="C1608" s="1" t="n">
        <v>45227</v>
      </c>
      <c r="D1608" t="inlineStr">
        <is>
          <t>DALARNAS LÄN</t>
        </is>
      </c>
      <c r="E1608" t="inlineStr">
        <is>
          <t>ÄLVDALEN</t>
        </is>
      </c>
      <c r="F1608" t="inlineStr">
        <is>
          <t>Övriga statliga verk och myndigheter</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38050-2019</t>
        </is>
      </c>
      <c r="B1609" s="1" t="n">
        <v>43683</v>
      </c>
      <c r="C1609" s="1" t="n">
        <v>45227</v>
      </c>
      <c r="D1609" t="inlineStr">
        <is>
          <t>DALARNAS LÄN</t>
        </is>
      </c>
      <c r="E1609" t="inlineStr">
        <is>
          <t>FALUN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37952-2019</t>
        </is>
      </c>
      <c r="B1610" s="1" t="n">
        <v>43683</v>
      </c>
      <c r="C1610" s="1" t="n">
        <v>45227</v>
      </c>
      <c r="D1610" t="inlineStr">
        <is>
          <t>DALARNAS LÄN</t>
        </is>
      </c>
      <c r="E1610" t="inlineStr">
        <is>
          <t>MALUNG-SÄLEN</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37939-2019</t>
        </is>
      </c>
      <c r="B1611" s="1" t="n">
        <v>43683</v>
      </c>
      <c r="C1611" s="1" t="n">
        <v>45227</v>
      </c>
      <c r="D1611" t="inlineStr">
        <is>
          <t>DALARNAS LÄN</t>
        </is>
      </c>
      <c r="E1611" t="inlineStr">
        <is>
          <t>ÄLVDALEN</t>
        </is>
      </c>
      <c r="F1611" t="inlineStr">
        <is>
          <t>Övriga statliga verk och myndigheter</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38021-2019</t>
        </is>
      </c>
      <c r="B1612" s="1" t="n">
        <v>43683</v>
      </c>
      <c r="C1612" s="1" t="n">
        <v>45227</v>
      </c>
      <c r="D1612" t="inlineStr">
        <is>
          <t>DALARNAS LÄN</t>
        </is>
      </c>
      <c r="E1612" t="inlineStr">
        <is>
          <t>ÄLVDALEN</t>
        </is>
      </c>
      <c r="F1612" t="inlineStr">
        <is>
          <t>Övriga statliga verk och myndigheter</t>
        </is>
      </c>
      <c r="G1612" t="n">
        <v>4.7</v>
      </c>
      <c r="H1612" t="n">
        <v>0</v>
      </c>
      <c r="I1612" t="n">
        <v>0</v>
      </c>
      <c r="J1612" t="n">
        <v>0</v>
      </c>
      <c r="K1612" t="n">
        <v>0</v>
      </c>
      <c r="L1612" t="n">
        <v>0</v>
      </c>
      <c r="M1612" t="n">
        <v>0</v>
      </c>
      <c r="N1612" t="n">
        <v>0</v>
      </c>
      <c r="O1612" t="n">
        <v>0</v>
      </c>
      <c r="P1612" t="n">
        <v>0</v>
      </c>
      <c r="Q1612" t="n">
        <v>0</v>
      </c>
      <c r="R1612" s="2" t="inlineStr"/>
    </row>
    <row r="1613" ht="15" customHeight="1">
      <c r="A1613" t="inlineStr">
        <is>
          <t>A 38152-2019</t>
        </is>
      </c>
      <c r="B1613" s="1" t="n">
        <v>43684</v>
      </c>
      <c r="C1613" s="1" t="n">
        <v>45227</v>
      </c>
      <c r="D1613" t="inlineStr">
        <is>
          <t>DALARNAS LÄN</t>
        </is>
      </c>
      <c r="E1613" t="inlineStr">
        <is>
          <t>SMEDJEBACKEN</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38149-2019</t>
        </is>
      </c>
      <c r="B1614" s="1" t="n">
        <v>43684</v>
      </c>
      <c r="C1614" s="1" t="n">
        <v>45227</v>
      </c>
      <c r="D1614" t="inlineStr">
        <is>
          <t>DALARNAS LÄN</t>
        </is>
      </c>
      <c r="E1614" t="inlineStr">
        <is>
          <t>SMEDJEBACKEN</t>
        </is>
      </c>
      <c r="G1614" t="n">
        <v>3.5</v>
      </c>
      <c r="H1614" t="n">
        <v>0</v>
      </c>
      <c r="I1614" t="n">
        <v>0</v>
      </c>
      <c r="J1614" t="n">
        <v>0</v>
      </c>
      <c r="K1614" t="n">
        <v>0</v>
      </c>
      <c r="L1614" t="n">
        <v>0</v>
      </c>
      <c r="M1614" t="n">
        <v>0</v>
      </c>
      <c r="N1614" t="n">
        <v>0</v>
      </c>
      <c r="O1614" t="n">
        <v>0</v>
      </c>
      <c r="P1614" t="n">
        <v>0</v>
      </c>
      <c r="Q1614" t="n">
        <v>0</v>
      </c>
      <c r="R1614" s="2" t="inlineStr"/>
    </row>
    <row r="1615" ht="15" customHeight="1">
      <c r="A1615" t="inlineStr">
        <is>
          <t>A 38157-2019</t>
        </is>
      </c>
      <c r="B1615" s="1" t="n">
        <v>43684</v>
      </c>
      <c r="C1615" s="1" t="n">
        <v>45227</v>
      </c>
      <c r="D1615" t="inlineStr">
        <is>
          <t>DALARNAS LÄN</t>
        </is>
      </c>
      <c r="E1615" t="inlineStr">
        <is>
          <t>SÄTER</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38173-2019</t>
        </is>
      </c>
      <c r="B1616" s="1" t="n">
        <v>43684</v>
      </c>
      <c r="C1616" s="1" t="n">
        <v>45227</v>
      </c>
      <c r="D1616" t="inlineStr">
        <is>
          <t>DALARNAS LÄN</t>
        </is>
      </c>
      <c r="E1616" t="inlineStr">
        <is>
          <t>MALUNG-SÄLEN</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38282-2019</t>
        </is>
      </c>
      <c r="B1617" s="1" t="n">
        <v>43684</v>
      </c>
      <c r="C1617" s="1" t="n">
        <v>45227</v>
      </c>
      <c r="D1617" t="inlineStr">
        <is>
          <t>DALARNAS LÄN</t>
        </is>
      </c>
      <c r="E1617" t="inlineStr">
        <is>
          <t>GAGNEF</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38350-2019</t>
        </is>
      </c>
      <c r="B1618" s="1" t="n">
        <v>43685</v>
      </c>
      <c r="C1618" s="1" t="n">
        <v>45227</v>
      </c>
      <c r="D1618" t="inlineStr">
        <is>
          <t>DALARNAS LÄN</t>
        </is>
      </c>
      <c r="E1618" t="inlineStr">
        <is>
          <t>LEKSAND</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38514-2019</t>
        </is>
      </c>
      <c r="B1619" s="1" t="n">
        <v>43685</v>
      </c>
      <c r="C1619" s="1" t="n">
        <v>45227</v>
      </c>
      <c r="D1619" t="inlineStr">
        <is>
          <t>DALARNAS LÄN</t>
        </is>
      </c>
      <c r="E1619" t="inlineStr">
        <is>
          <t>MORA</t>
        </is>
      </c>
      <c r="F1619" t="inlineStr">
        <is>
          <t>Bergvik skog öst AB</t>
        </is>
      </c>
      <c r="G1619" t="n">
        <v>7.4</v>
      </c>
      <c r="H1619" t="n">
        <v>0</v>
      </c>
      <c r="I1619" t="n">
        <v>0</v>
      </c>
      <c r="J1619" t="n">
        <v>0</v>
      </c>
      <c r="K1619" t="n">
        <v>0</v>
      </c>
      <c r="L1619" t="n">
        <v>0</v>
      </c>
      <c r="M1619" t="n">
        <v>0</v>
      </c>
      <c r="N1619" t="n">
        <v>0</v>
      </c>
      <c r="O1619" t="n">
        <v>0</v>
      </c>
      <c r="P1619" t="n">
        <v>0</v>
      </c>
      <c r="Q1619" t="n">
        <v>0</v>
      </c>
      <c r="R1619" s="2" t="inlineStr"/>
    </row>
    <row r="1620" ht="15" customHeight="1">
      <c r="A1620" t="inlineStr">
        <is>
          <t>A 38526-2019</t>
        </is>
      </c>
      <c r="B1620" s="1" t="n">
        <v>43685</v>
      </c>
      <c r="C1620" s="1" t="n">
        <v>45227</v>
      </c>
      <c r="D1620" t="inlineStr">
        <is>
          <t>DALARNAS LÄN</t>
        </is>
      </c>
      <c r="E1620" t="inlineStr">
        <is>
          <t>AVESTA</t>
        </is>
      </c>
      <c r="G1620" t="n">
        <v>3.9</v>
      </c>
      <c r="H1620" t="n">
        <v>0</v>
      </c>
      <c r="I1620" t="n">
        <v>0</v>
      </c>
      <c r="J1620" t="n">
        <v>0</v>
      </c>
      <c r="K1620" t="n">
        <v>0</v>
      </c>
      <c r="L1620" t="n">
        <v>0</v>
      </c>
      <c r="M1620" t="n">
        <v>0</v>
      </c>
      <c r="N1620" t="n">
        <v>0</v>
      </c>
      <c r="O1620" t="n">
        <v>0</v>
      </c>
      <c r="P1620" t="n">
        <v>0</v>
      </c>
      <c r="Q1620" t="n">
        <v>0</v>
      </c>
      <c r="R1620" s="2" t="inlineStr"/>
    </row>
    <row r="1621" ht="15" customHeight="1">
      <c r="A1621" t="inlineStr">
        <is>
          <t>A 38370-2019</t>
        </is>
      </c>
      <c r="B1621" s="1" t="n">
        <v>43685</v>
      </c>
      <c r="C1621" s="1" t="n">
        <v>45227</v>
      </c>
      <c r="D1621" t="inlineStr">
        <is>
          <t>DALARNAS LÄN</t>
        </is>
      </c>
      <c r="E1621" t="inlineStr">
        <is>
          <t>GAGNEF</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39281-2019</t>
        </is>
      </c>
      <c r="B1622" s="1" t="n">
        <v>43686</v>
      </c>
      <c r="C1622" s="1" t="n">
        <v>45227</v>
      </c>
      <c r="D1622" t="inlineStr">
        <is>
          <t>DALARNAS LÄN</t>
        </is>
      </c>
      <c r="E1622" t="inlineStr">
        <is>
          <t>MALUNG-SÄLEN</t>
        </is>
      </c>
      <c r="F1622" t="inlineStr">
        <is>
          <t>Allmännings- och besparingsskogar</t>
        </is>
      </c>
      <c r="G1622" t="n">
        <v>12.8</v>
      </c>
      <c r="H1622" t="n">
        <v>0</v>
      </c>
      <c r="I1622" t="n">
        <v>0</v>
      </c>
      <c r="J1622" t="n">
        <v>0</v>
      </c>
      <c r="K1622" t="n">
        <v>0</v>
      </c>
      <c r="L1622" t="n">
        <v>0</v>
      </c>
      <c r="M1622" t="n">
        <v>0</v>
      </c>
      <c r="N1622" t="n">
        <v>0</v>
      </c>
      <c r="O1622" t="n">
        <v>0</v>
      </c>
      <c r="P1622" t="n">
        <v>0</v>
      </c>
      <c r="Q1622" t="n">
        <v>0</v>
      </c>
      <c r="R1622" s="2" t="inlineStr"/>
    </row>
    <row r="1623" ht="15" customHeight="1">
      <c r="A1623" t="inlineStr">
        <is>
          <t>A 39556-2019</t>
        </is>
      </c>
      <c r="B1623" s="1" t="n">
        <v>43686</v>
      </c>
      <c r="C1623" s="1" t="n">
        <v>45227</v>
      </c>
      <c r="D1623" t="inlineStr">
        <is>
          <t>DALARNAS LÄN</t>
        </is>
      </c>
      <c r="E1623" t="inlineStr">
        <is>
          <t>RÄTTVIK</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38595-2019</t>
        </is>
      </c>
      <c r="B1624" s="1" t="n">
        <v>43686</v>
      </c>
      <c r="C1624" s="1" t="n">
        <v>45227</v>
      </c>
      <c r="D1624" t="inlineStr">
        <is>
          <t>DALARNAS LÄN</t>
        </is>
      </c>
      <c r="E1624" t="inlineStr">
        <is>
          <t>VANSBRO</t>
        </is>
      </c>
      <c r="G1624" t="n">
        <v>11.7</v>
      </c>
      <c r="H1624" t="n">
        <v>0</v>
      </c>
      <c r="I1624" t="n">
        <v>0</v>
      </c>
      <c r="J1624" t="n">
        <v>0</v>
      </c>
      <c r="K1624" t="n">
        <v>0</v>
      </c>
      <c r="L1624" t="n">
        <v>0</v>
      </c>
      <c r="M1624" t="n">
        <v>0</v>
      </c>
      <c r="N1624" t="n">
        <v>0</v>
      </c>
      <c r="O1624" t="n">
        <v>0</v>
      </c>
      <c r="P1624" t="n">
        <v>0</v>
      </c>
      <c r="Q1624" t="n">
        <v>0</v>
      </c>
      <c r="R1624" s="2" t="inlineStr"/>
    </row>
    <row r="1625" ht="15" customHeight="1">
      <c r="A1625" t="inlineStr">
        <is>
          <t>A 38748-2019</t>
        </is>
      </c>
      <c r="B1625" s="1" t="n">
        <v>43686</v>
      </c>
      <c r="C1625" s="1" t="n">
        <v>45227</v>
      </c>
      <c r="D1625" t="inlineStr">
        <is>
          <t>DALARNAS LÄN</t>
        </is>
      </c>
      <c r="E1625" t="inlineStr">
        <is>
          <t>RÄTTVIK</t>
        </is>
      </c>
      <c r="F1625" t="inlineStr">
        <is>
          <t>Sveaskog</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39287-2019</t>
        </is>
      </c>
      <c r="B1626" s="1" t="n">
        <v>43686</v>
      </c>
      <c r="C1626" s="1" t="n">
        <v>45227</v>
      </c>
      <c r="D1626" t="inlineStr">
        <is>
          <t>DALARNAS LÄN</t>
        </is>
      </c>
      <c r="E1626" t="inlineStr">
        <is>
          <t>MALUNG-SÄLEN</t>
        </is>
      </c>
      <c r="F1626" t="inlineStr">
        <is>
          <t>Allmännings- och besparingsskogar</t>
        </is>
      </c>
      <c r="G1626" t="n">
        <v>10</v>
      </c>
      <c r="H1626" t="n">
        <v>0</v>
      </c>
      <c r="I1626" t="n">
        <v>0</v>
      </c>
      <c r="J1626" t="n">
        <v>0</v>
      </c>
      <c r="K1626" t="n">
        <v>0</v>
      </c>
      <c r="L1626" t="n">
        <v>0</v>
      </c>
      <c r="M1626" t="n">
        <v>0</v>
      </c>
      <c r="N1626" t="n">
        <v>0</v>
      </c>
      <c r="O1626" t="n">
        <v>0</v>
      </c>
      <c r="P1626" t="n">
        <v>0</v>
      </c>
      <c r="Q1626" t="n">
        <v>0</v>
      </c>
      <c r="R1626" s="2" t="inlineStr"/>
    </row>
    <row r="1627" ht="15" customHeight="1">
      <c r="A1627" t="inlineStr">
        <is>
          <t>A 38842-2019</t>
        </is>
      </c>
      <c r="B1627" s="1" t="n">
        <v>43689</v>
      </c>
      <c r="C1627" s="1" t="n">
        <v>45227</v>
      </c>
      <c r="D1627" t="inlineStr">
        <is>
          <t>DALARNAS LÄN</t>
        </is>
      </c>
      <c r="E1627" t="inlineStr">
        <is>
          <t>SMEDJEBACKEN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38857-2019</t>
        </is>
      </c>
      <c r="B1628" s="1" t="n">
        <v>43689</v>
      </c>
      <c r="C1628" s="1" t="n">
        <v>45227</v>
      </c>
      <c r="D1628" t="inlineStr">
        <is>
          <t>DALARNAS LÄN</t>
        </is>
      </c>
      <c r="E1628" t="inlineStr">
        <is>
          <t>ORSA</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39012-2019</t>
        </is>
      </c>
      <c r="B1629" s="1" t="n">
        <v>43689</v>
      </c>
      <c r="C1629" s="1" t="n">
        <v>45227</v>
      </c>
      <c r="D1629" t="inlineStr">
        <is>
          <t>DALARNAS LÄN</t>
        </is>
      </c>
      <c r="E1629" t="inlineStr">
        <is>
          <t>FALUN</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39032-2019</t>
        </is>
      </c>
      <c r="B1630" s="1" t="n">
        <v>43689</v>
      </c>
      <c r="C1630" s="1" t="n">
        <v>45227</v>
      </c>
      <c r="D1630" t="inlineStr">
        <is>
          <t>DALARNAS LÄN</t>
        </is>
      </c>
      <c r="E1630" t="inlineStr">
        <is>
          <t>FALUN</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38858-2019</t>
        </is>
      </c>
      <c r="B1631" s="1" t="n">
        <v>43689</v>
      </c>
      <c r="C1631" s="1" t="n">
        <v>45227</v>
      </c>
      <c r="D1631" t="inlineStr">
        <is>
          <t>DALARNAS LÄN</t>
        </is>
      </c>
      <c r="E1631" t="inlineStr">
        <is>
          <t>ORSA</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39005-2019</t>
        </is>
      </c>
      <c r="B1632" s="1" t="n">
        <v>43689</v>
      </c>
      <c r="C1632" s="1" t="n">
        <v>45227</v>
      </c>
      <c r="D1632" t="inlineStr">
        <is>
          <t>DALARNAS LÄN</t>
        </is>
      </c>
      <c r="E1632" t="inlineStr">
        <is>
          <t>RÄTTVIK</t>
        </is>
      </c>
      <c r="F1632" t="inlineStr">
        <is>
          <t>Sveaskog</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39025-2019</t>
        </is>
      </c>
      <c r="B1633" s="1" t="n">
        <v>43689</v>
      </c>
      <c r="C1633" s="1" t="n">
        <v>45227</v>
      </c>
      <c r="D1633" t="inlineStr">
        <is>
          <t>DALARNAS LÄN</t>
        </is>
      </c>
      <c r="E1633" t="inlineStr">
        <is>
          <t>LEKSAND</t>
        </is>
      </c>
      <c r="F1633" t="inlineStr">
        <is>
          <t>Bergvik skog väst AB</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39708-2019</t>
        </is>
      </c>
      <c r="B1634" s="1" t="n">
        <v>43689</v>
      </c>
      <c r="C1634" s="1" t="n">
        <v>45227</v>
      </c>
      <c r="D1634" t="inlineStr">
        <is>
          <t>DALARNAS LÄN</t>
        </is>
      </c>
      <c r="E1634" t="inlineStr">
        <is>
          <t>FALUN</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40304-2019</t>
        </is>
      </c>
      <c r="B1635" s="1" t="n">
        <v>43690</v>
      </c>
      <c r="C1635" s="1" t="n">
        <v>45227</v>
      </c>
      <c r="D1635" t="inlineStr">
        <is>
          <t>DALARNAS LÄN</t>
        </is>
      </c>
      <c r="E1635" t="inlineStr">
        <is>
          <t>RÄTTVIK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39221-2019</t>
        </is>
      </c>
      <c r="B1636" s="1" t="n">
        <v>43690</v>
      </c>
      <c r="C1636" s="1" t="n">
        <v>45227</v>
      </c>
      <c r="D1636" t="inlineStr">
        <is>
          <t>DALARNAS LÄN</t>
        </is>
      </c>
      <c r="E1636" t="inlineStr">
        <is>
          <t>FALUN</t>
        </is>
      </c>
      <c r="F1636" t="inlineStr">
        <is>
          <t>Bergvik skog väst AB</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39298-2019</t>
        </is>
      </c>
      <c r="B1637" s="1" t="n">
        <v>43690</v>
      </c>
      <c r="C1637" s="1" t="n">
        <v>45227</v>
      </c>
      <c r="D1637" t="inlineStr">
        <is>
          <t>DALARNAS LÄN</t>
        </is>
      </c>
      <c r="E1637" t="inlineStr">
        <is>
          <t>MALUNG-SÄLEN</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39861-2019</t>
        </is>
      </c>
      <c r="B1638" s="1" t="n">
        <v>43692</v>
      </c>
      <c r="C1638" s="1" t="n">
        <v>45227</v>
      </c>
      <c r="D1638" t="inlineStr">
        <is>
          <t>DALARNAS LÄN</t>
        </is>
      </c>
      <c r="E1638" t="inlineStr">
        <is>
          <t>VANSBRO</t>
        </is>
      </c>
      <c r="F1638" t="inlineStr">
        <is>
          <t>Bergvik skog öst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39809-2019</t>
        </is>
      </c>
      <c r="B1639" s="1" t="n">
        <v>43692</v>
      </c>
      <c r="C1639" s="1" t="n">
        <v>45227</v>
      </c>
      <c r="D1639" t="inlineStr">
        <is>
          <t>DALARNAS LÄN</t>
        </is>
      </c>
      <c r="E1639" t="inlineStr">
        <is>
          <t>MORA</t>
        </is>
      </c>
      <c r="F1639" t="inlineStr">
        <is>
          <t>Bergvik skog öst AB</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40066-2019</t>
        </is>
      </c>
      <c r="B1640" s="1" t="n">
        <v>43693</v>
      </c>
      <c r="C1640" s="1" t="n">
        <v>45227</v>
      </c>
      <c r="D1640" t="inlineStr">
        <is>
          <t>DALARNAS LÄN</t>
        </is>
      </c>
      <c r="E1640" t="inlineStr">
        <is>
          <t>AVESTA</t>
        </is>
      </c>
      <c r="F1640" t="inlineStr">
        <is>
          <t>Sveaskog</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40163-2019</t>
        </is>
      </c>
      <c r="B1641" s="1" t="n">
        <v>43693</v>
      </c>
      <c r="C1641" s="1" t="n">
        <v>45227</v>
      </c>
      <c r="D1641" t="inlineStr">
        <is>
          <t>DALARNAS LÄN</t>
        </is>
      </c>
      <c r="E1641" t="inlineStr">
        <is>
          <t>VANSBRO</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41087-2019</t>
        </is>
      </c>
      <c r="B1642" s="1" t="n">
        <v>43693</v>
      </c>
      <c r="C1642" s="1" t="n">
        <v>45227</v>
      </c>
      <c r="D1642" t="inlineStr">
        <is>
          <t>DALARNAS LÄN</t>
        </is>
      </c>
      <c r="E1642" t="inlineStr">
        <is>
          <t>SÄTER</t>
        </is>
      </c>
      <c r="F1642" t="inlineStr">
        <is>
          <t>Bergvik skog väst AB</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40035-2019</t>
        </is>
      </c>
      <c r="B1643" s="1" t="n">
        <v>43693</v>
      </c>
      <c r="C1643" s="1" t="n">
        <v>45227</v>
      </c>
      <c r="D1643" t="inlineStr">
        <is>
          <t>DALARNAS LÄN</t>
        </is>
      </c>
      <c r="E1643" t="inlineStr">
        <is>
          <t>GAGNEF</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40068-2019</t>
        </is>
      </c>
      <c r="B1644" s="1" t="n">
        <v>43693</v>
      </c>
      <c r="C1644" s="1" t="n">
        <v>45227</v>
      </c>
      <c r="D1644" t="inlineStr">
        <is>
          <t>DALARNAS LÄN</t>
        </is>
      </c>
      <c r="E1644" t="inlineStr">
        <is>
          <t>AVESTA</t>
        </is>
      </c>
      <c r="F1644" t="inlineStr">
        <is>
          <t>Sveaskog</t>
        </is>
      </c>
      <c r="G1644" t="n">
        <v>4.7</v>
      </c>
      <c r="H1644" t="n">
        <v>0</v>
      </c>
      <c r="I1644" t="n">
        <v>0</v>
      </c>
      <c r="J1644" t="n">
        <v>0</v>
      </c>
      <c r="K1644" t="n">
        <v>0</v>
      </c>
      <c r="L1644" t="n">
        <v>0</v>
      </c>
      <c r="M1644" t="n">
        <v>0</v>
      </c>
      <c r="N1644" t="n">
        <v>0</v>
      </c>
      <c r="O1644" t="n">
        <v>0</v>
      </c>
      <c r="P1644" t="n">
        <v>0</v>
      </c>
      <c r="Q1644" t="n">
        <v>0</v>
      </c>
      <c r="R1644" s="2" t="inlineStr"/>
    </row>
    <row r="1645" ht="15" customHeight="1">
      <c r="A1645" t="inlineStr">
        <is>
          <t>A 40201-2019</t>
        </is>
      </c>
      <c r="B1645" s="1" t="n">
        <v>43693</v>
      </c>
      <c r="C1645" s="1" t="n">
        <v>45227</v>
      </c>
      <c r="D1645" t="inlineStr">
        <is>
          <t>DALARNAS LÄN</t>
        </is>
      </c>
      <c r="E1645" t="inlineStr">
        <is>
          <t>VANSBRO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40920-2019</t>
        </is>
      </c>
      <c r="B1646" s="1" t="n">
        <v>43693</v>
      </c>
      <c r="C1646" s="1" t="n">
        <v>45227</v>
      </c>
      <c r="D1646" t="inlineStr">
        <is>
          <t>DALARNAS LÄN</t>
        </is>
      </c>
      <c r="E1646" t="inlineStr">
        <is>
          <t>SÄTER</t>
        </is>
      </c>
      <c r="F1646" t="inlineStr">
        <is>
          <t>Bergvik skog väst AB</t>
        </is>
      </c>
      <c r="G1646" t="n">
        <v>5</v>
      </c>
      <c r="H1646" t="n">
        <v>0</v>
      </c>
      <c r="I1646" t="n">
        <v>0</v>
      </c>
      <c r="J1646" t="n">
        <v>0</v>
      </c>
      <c r="K1646" t="n">
        <v>0</v>
      </c>
      <c r="L1646" t="n">
        <v>0</v>
      </c>
      <c r="M1646" t="n">
        <v>0</v>
      </c>
      <c r="N1646" t="n">
        <v>0</v>
      </c>
      <c r="O1646" t="n">
        <v>0</v>
      </c>
      <c r="P1646" t="n">
        <v>0</v>
      </c>
      <c r="Q1646" t="n">
        <v>0</v>
      </c>
      <c r="R1646" s="2" t="inlineStr"/>
    </row>
    <row r="1647" ht="15" customHeight="1">
      <c r="A1647" t="inlineStr">
        <is>
          <t>A 40100-2019</t>
        </is>
      </c>
      <c r="B1647" s="1" t="n">
        <v>43693</v>
      </c>
      <c r="C1647" s="1" t="n">
        <v>45227</v>
      </c>
      <c r="D1647" t="inlineStr">
        <is>
          <t>DALARNAS LÄN</t>
        </is>
      </c>
      <c r="E1647" t="inlineStr">
        <is>
          <t>AVESTA</t>
        </is>
      </c>
      <c r="F1647" t="inlineStr">
        <is>
          <t>Sveaskog</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40203-2019</t>
        </is>
      </c>
      <c r="B1648" s="1" t="n">
        <v>43693</v>
      </c>
      <c r="C1648" s="1" t="n">
        <v>45227</v>
      </c>
      <c r="D1648" t="inlineStr">
        <is>
          <t>DALARNAS LÄN</t>
        </is>
      </c>
      <c r="E1648" t="inlineStr">
        <is>
          <t>VANSBRO</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40058-2019</t>
        </is>
      </c>
      <c r="B1649" s="1" t="n">
        <v>43693</v>
      </c>
      <c r="C1649" s="1" t="n">
        <v>45227</v>
      </c>
      <c r="D1649" t="inlineStr">
        <is>
          <t>DALARNAS LÄN</t>
        </is>
      </c>
      <c r="E1649" t="inlineStr">
        <is>
          <t>AVESTA</t>
        </is>
      </c>
      <c r="F1649" t="inlineStr">
        <is>
          <t>Sveaskog</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40067-2019</t>
        </is>
      </c>
      <c r="B1650" s="1" t="n">
        <v>43693</v>
      </c>
      <c r="C1650" s="1" t="n">
        <v>45227</v>
      </c>
      <c r="D1650" t="inlineStr">
        <is>
          <t>DALARNAS LÄN</t>
        </is>
      </c>
      <c r="E1650" t="inlineStr">
        <is>
          <t>SMEDJEBACKEN</t>
        </is>
      </c>
      <c r="F1650" t="inlineStr">
        <is>
          <t>Sveaskog</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40088-2019</t>
        </is>
      </c>
      <c r="B1651" s="1" t="n">
        <v>43693</v>
      </c>
      <c r="C1651" s="1" t="n">
        <v>45227</v>
      </c>
      <c r="D1651" t="inlineStr">
        <is>
          <t>DALARNAS LÄN</t>
        </is>
      </c>
      <c r="E1651" t="inlineStr">
        <is>
          <t>AVESTA</t>
        </is>
      </c>
      <c r="F1651" t="inlineStr">
        <is>
          <t>Sveaskog</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40129-2019</t>
        </is>
      </c>
      <c r="B1652" s="1" t="n">
        <v>43693</v>
      </c>
      <c r="C1652" s="1" t="n">
        <v>45227</v>
      </c>
      <c r="D1652" t="inlineStr">
        <is>
          <t>DALARNAS LÄN</t>
        </is>
      </c>
      <c r="E1652" t="inlineStr">
        <is>
          <t>SMEDJEBACKEN</t>
        </is>
      </c>
      <c r="F1652" t="inlineStr">
        <is>
          <t>Sveaskog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40910-2019</t>
        </is>
      </c>
      <c r="B1653" s="1" t="n">
        <v>43693</v>
      </c>
      <c r="C1653" s="1" t="n">
        <v>45227</v>
      </c>
      <c r="D1653" t="inlineStr">
        <is>
          <t>DALARNAS LÄN</t>
        </is>
      </c>
      <c r="E1653" t="inlineStr">
        <is>
          <t>MORA</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40937-2019</t>
        </is>
      </c>
      <c r="B1654" s="1" t="n">
        <v>43693</v>
      </c>
      <c r="C1654" s="1" t="n">
        <v>45227</v>
      </c>
      <c r="D1654" t="inlineStr">
        <is>
          <t>DALARNAS LÄN</t>
        </is>
      </c>
      <c r="E1654" t="inlineStr">
        <is>
          <t>SÄTER</t>
        </is>
      </c>
      <c r="F1654" t="inlineStr">
        <is>
          <t>Bergvik skog väst AB</t>
        </is>
      </c>
      <c r="G1654" t="n">
        <v>4.8</v>
      </c>
      <c r="H1654" t="n">
        <v>0</v>
      </c>
      <c r="I1654" t="n">
        <v>0</v>
      </c>
      <c r="J1654" t="n">
        <v>0</v>
      </c>
      <c r="K1654" t="n">
        <v>0</v>
      </c>
      <c r="L1654" t="n">
        <v>0</v>
      </c>
      <c r="M1654" t="n">
        <v>0</v>
      </c>
      <c r="N1654" t="n">
        <v>0</v>
      </c>
      <c r="O1654" t="n">
        <v>0</v>
      </c>
      <c r="P1654" t="n">
        <v>0</v>
      </c>
      <c r="Q1654" t="n">
        <v>0</v>
      </c>
      <c r="R1654" s="2" t="inlineStr"/>
    </row>
    <row r="1655" ht="15" customHeight="1">
      <c r="A1655" t="inlineStr">
        <is>
          <t>A 40358-2019</t>
        </is>
      </c>
      <c r="B1655" s="1" t="n">
        <v>43696</v>
      </c>
      <c r="C1655" s="1" t="n">
        <v>45227</v>
      </c>
      <c r="D1655" t="inlineStr">
        <is>
          <t>DALARNAS LÄN</t>
        </is>
      </c>
      <c r="E1655" t="inlineStr">
        <is>
          <t>LUDVIKA</t>
        </is>
      </c>
      <c r="F1655" t="inlineStr">
        <is>
          <t>Bergvik skog väst AB</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40568-2019</t>
        </is>
      </c>
      <c r="B1656" s="1" t="n">
        <v>43696</v>
      </c>
      <c r="C1656" s="1" t="n">
        <v>45227</v>
      </c>
      <c r="D1656" t="inlineStr">
        <is>
          <t>DALARNAS LÄN</t>
        </is>
      </c>
      <c r="E1656" t="inlineStr">
        <is>
          <t>SÄTER</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40728-2019</t>
        </is>
      </c>
      <c r="B1657" s="1" t="n">
        <v>43697</v>
      </c>
      <c r="C1657" s="1" t="n">
        <v>45227</v>
      </c>
      <c r="D1657" t="inlineStr">
        <is>
          <t>DALARNAS LÄN</t>
        </is>
      </c>
      <c r="E1657" t="inlineStr">
        <is>
          <t>VANSBRO</t>
        </is>
      </c>
      <c r="F1657" t="inlineStr">
        <is>
          <t>Bergvik skog väst AB</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40828-2019</t>
        </is>
      </c>
      <c r="B1658" s="1" t="n">
        <v>43697</v>
      </c>
      <c r="C1658" s="1" t="n">
        <v>45227</v>
      </c>
      <c r="D1658" t="inlineStr">
        <is>
          <t>DALARNAS LÄN</t>
        </is>
      </c>
      <c r="E1658" t="inlineStr">
        <is>
          <t>SMEDJEBACKEN</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41395-2019</t>
        </is>
      </c>
      <c r="B1659" s="1" t="n">
        <v>43698</v>
      </c>
      <c r="C1659" s="1" t="n">
        <v>45227</v>
      </c>
      <c r="D1659" t="inlineStr">
        <is>
          <t>DALARNAS LÄN</t>
        </is>
      </c>
      <c r="E1659" t="inlineStr">
        <is>
          <t>LUDVIKA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42530-2019</t>
        </is>
      </c>
      <c r="B1660" s="1" t="n">
        <v>43698</v>
      </c>
      <c r="C1660" s="1" t="n">
        <v>45227</v>
      </c>
      <c r="D1660" t="inlineStr">
        <is>
          <t>DALARNAS LÄN</t>
        </is>
      </c>
      <c r="E1660" t="inlineStr">
        <is>
          <t>MORA</t>
        </is>
      </c>
      <c r="G1660" t="n">
        <v>4.7</v>
      </c>
      <c r="H1660" t="n">
        <v>0</v>
      </c>
      <c r="I1660" t="n">
        <v>0</v>
      </c>
      <c r="J1660" t="n">
        <v>0</v>
      </c>
      <c r="K1660" t="n">
        <v>0</v>
      </c>
      <c r="L1660" t="n">
        <v>0</v>
      </c>
      <c r="M1660" t="n">
        <v>0</v>
      </c>
      <c r="N1660" t="n">
        <v>0</v>
      </c>
      <c r="O1660" t="n">
        <v>0</v>
      </c>
      <c r="P1660" t="n">
        <v>0</v>
      </c>
      <c r="Q1660" t="n">
        <v>0</v>
      </c>
      <c r="R1660" s="2" t="inlineStr"/>
    </row>
    <row r="1661" ht="15" customHeight="1">
      <c r="A1661" t="inlineStr">
        <is>
          <t>A 41335-2019</t>
        </is>
      </c>
      <c r="B1661" s="1" t="n">
        <v>43698</v>
      </c>
      <c r="C1661" s="1" t="n">
        <v>45227</v>
      </c>
      <c r="D1661" t="inlineStr">
        <is>
          <t>DALARNAS LÄN</t>
        </is>
      </c>
      <c r="E1661" t="inlineStr">
        <is>
          <t>AVESTA</t>
        </is>
      </c>
      <c r="F1661" t="inlineStr">
        <is>
          <t>Sveaskog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41066-2019</t>
        </is>
      </c>
      <c r="B1662" s="1" t="n">
        <v>43698</v>
      </c>
      <c r="C1662" s="1" t="n">
        <v>45227</v>
      </c>
      <c r="D1662" t="inlineStr">
        <is>
          <t>DALARNAS LÄN</t>
        </is>
      </c>
      <c r="E1662" t="inlineStr">
        <is>
          <t>AVESTA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41329-2019</t>
        </is>
      </c>
      <c r="B1663" s="1" t="n">
        <v>43698</v>
      </c>
      <c r="C1663" s="1" t="n">
        <v>45227</v>
      </c>
      <c r="D1663" t="inlineStr">
        <is>
          <t>DALARNAS LÄN</t>
        </is>
      </c>
      <c r="E1663" t="inlineStr">
        <is>
          <t>LEKSAND</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41421-2019</t>
        </is>
      </c>
      <c r="B1664" s="1" t="n">
        <v>43698</v>
      </c>
      <c r="C1664" s="1" t="n">
        <v>45227</v>
      </c>
      <c r="D1664" t="inlineStr">
        <is>
          <t>DALARNAS LÄN</t>
        </is>
      </c>
      <c r="E1664" t="inlineStr">
        <is>
          <t>SMEDJEBACKEN</t>
        </is>
      </c>
      <c r="F1664" t="inlineStr">
        <is>
          <t>Kyrkan</t>
        </is>
      </c>
      <c r="G1664" t="n">
        <v>5.8</v>
      </c>
      <c r="H1664" t="n">
        <v>0</v>
      </c>
      <c r="I1664" t="n">
        <v>0</v>
      </c>
      <c r="J1664" t="n">
        <v>0</v>
      </c>
      <c r="K1664" t="n">
        <v>0</v>
      </c>
      <c r="L1664" t="n">
        <v>0</v>
      </c>
      <c r="M1664" t="n">
        <v>0</v>
      </c>
      <c r="N1664" t="n">
        <v>0</v>
      </c>
      <c r="O1664" t="n">
        <v>0</v>
      </c>
      <c r="P1664" t="n">
        <v>0</v>
      </c>
      <c r="Q1664" t="n">
        <v>0</v>
      </c>
      <c r="R1664" s="2" t="inlineStr"/>
    </row>
    <row r="1665" ht="15" customHeight="1">
      <c r="A1665" t="inlineStr">
        <is>
          <t>A 41062-2019</t>
        </is>
      </c>
      <c r="B1665" s="1" t="n">
        <v>43698</v>
      </c>
      <c r="C1665" s="1" t="n">
        <v>45227</v>
      </c>
      <c r="D1665" t="inlineStr">
        <is>
          <t>DALARNAS LÄN</t>
        </is>
      </c>
      <c r="E1665" t="inlineStr">
        <is>
          <t>AVESTA</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41399-2019</t>
        </is>
      </c>
      <c r="B1666" s="1" t="n">
        <v>43698</v>
      </c>
      <c r="C1666" s="1" t="n">
        <v>45227</v>
      </c>
      <c r="D1666" t="inlineStr">
        <is>
          <t>DALARNAS LÄN</t>
        </is>
      </c>
      <c r="E1666" t="inlineStr">
        <is>
          <t>HEDEMORA</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41472-2019</t>
        </is>
      </c>
      <c r="B1667" s="1" t="n">
        <v>43699</v>
      </c>
      <c r="C1667" s="1" t="n">
        <v>45227</v>
      </c>
      <c r="D1667" t="inlineStr">
        <is>
          <t>DALARNAS LÄN</t>
        </is>
      </c>
      <c r="E1667" t="inlineStr">
        <is>
          <t>SÄTER</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41853-2019</t>
        </is>
      </c>
      <c r="B1668" s="1" t="n">
        <v>43700</v>
      </c>
      <c r="C1668" s="1" t="n">
        <v>45227</v>
      </c>
      <c r="D1668" t="inlineStr">
        <is>
          <t>DALARNAS LÄN</t>
        </is>
      </c>
      <c r="E1668" t="inlineStr">
        <is>
          <t>GAGNEF</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41995-2019</t>
        </is>
      </c>
      <c r="B1669" s="1" t="n">
        <v>43700</v>
      </c>
      <c r="C1669" s="1" t="n">
        <v>45227</v>
      </c>
      <c r="D1669" t="inlineStr">
        <is>
          <t>DALARNAS LÄN</t>
        </is>
      </c>
      <c r="E1669" t="inlineStr">
        <is>
          <t>VANSBRO</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42846-2019</t>
        </is>
      </c>
      <c r="B1670" s="1" t="n">
        <v>43700</v>
      </c>
      <c r="C1670" s="1" t="n">
        <v>45227</v>
      </c>
      <c r="D1670" t="inlineStr">
        <is>
          <t>DALARNAS LÄN</t>
        </is>
      </c>
      <c r="E1670" t="inlineStr">
        <is>
          <t>RÄTTVIK</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42889-2019</t>
        </is>
      </c>
      <c r="B1671" s="1" t="n">
        <v>43700</v>
      </c>
      <c r="C1671" s="1" t="n">
        <v>45227</v>
      </c>
      <c r="D1671" t="inlineStr">
        <is>
          <t>DALARNAS LÄN</t>
        </is>
      </c>
      <c r="E1671" t="inlineStr">
        <is>
          <t>MALUNG-SÄLEN</t>
        </is>
      </c>
      <c r="F1671" t="inlineStr">
        <is>
          <t>Allmännings- och besparingsskogar</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42881-2019</t>
        </is>
      </c>
      <c r="B1672" s="1" t="n">
        <v>43700</v>
      </c>
      <c r="C1672" s="1" t="n">
        <v>45227</v>
      </c>
      <c r="D1672" t="inlineStr">
        <is>
          <t>DALARNAS LÄN</t>
        </is>
      </c>
      <c r="E1672" t="inlineStr">
        <is>
          <t>MALUNG-SÄLEN</t>
        </is>
      </c>
      <c r="F1672" t="inlineStr">
        <is>
          <t>Allmännings- och besparingsskogar</t>
        </is>
      </c>
      <c r="G1672" t="n">
        <v>8</v>
      </c>
      <c r="H1672" t="n">
        <v>0</v>
      </c>
      <c r="I1672" t="n">
        <v>0</v>
      </c>
      <c r="J1672" t="n">
        <v>0</v>
      </c>
      <c r="K1672" t="n">
        <v>0</v>
      </c>
      <c r="L1672" t="n">
        <v>0</v>
      </c>
      <c r="M1672" t="n">
        <v>0</v>
      </c>
      <c r="N1672" t="n">
        <v>0</v>
      </c>
      <c r="O1672" t="n">
        <v>0</v>
      </c>
      <c r="P1672" t="n">
        <v>0</v>
      </c>
      <c r="Q1672" t="n">
        <v>0</v>
      </c>
      <c r="R1672" s="2" t="inlineStr"/>
    </row>
    <row r="1673" ht="15" customHeight="1">
      <c r="A1673" t="inlineStr">
        <is>
          <t>A 41986-2019</t>
        </is>
      </c>
      <c r="B1673" s="1" t="n">
        <v>43700</v>
      </c>
      <c r="C1673" s="1" t="n">
        <v>45227</v>
      </c>
      <c r="D1673" t="inlineStr">
        <is>
          <t>DALARNAS LÄN</t>
        </is>
      </c>
      <c r="E1673" t="inlineStr">
        <is>
          <t>SMEDJEBACKEN</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42849-2019</t>
        </is>
      </c>
      <c r="B1674" s="1" t="n">
        <v>43700</v>
      </c>
      <c r="C1674" s="1" t="n">
        <v>45227</v>
      </c>
      <c r="D1674" t="inlineStr">
        <is>
          <t>DALARNAS LÄN</t>
        </is>
      </c>
      <c r="E1674" t="inlineStr">
        <is>
          <t>LUDVIKA</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41803-2019</t>
        </is>
      </c>
      <c r="B1675" s="1" t="n">
        <v>43700</v>
      </c>
      <c r="C1675" s="1" t="n">
        <v>45227</v>
      </c>
      <c r="D1675" t="inlineStr">
        <is>
          <t>DALARNAS LÄN</t>
        </is>
      </c>
      <c r="E1675" t="inlineStr">
        <is>
          <t>SMEDJEBACKEN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42684-2019</t>
        </is>
      </c>
      <c r="B1676" s="1" t="n">
        <v>43703</v>
      </c>
      <c r="C1676" s="1" t="n">
        <v>45227</v>
      </c>
      <c r="D1676" t="inlineStr">
        <is>
          <t>DALARNAS LÄN</t>
        </is>
      </c>
      <c r="E1676" t="inlineStr">
        <is>
          <t>SMEDJEBACKEN</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42186-2019</t>
        </is>
      </c>
      <c r="B1677" s="1" t="n">
        <v>43703</v>
      </c>
      <c r="C1677" s="1" t="n">
        <v>45227</v>
      </c>
      <c r="D1677" t="inlineStr">
        <is>
          <t>DALARNAS LÄN</t>
        </is>
      </c>
      <c r="E1677" t="inlineStr">
        <is>
          <t>SMEDJEBACKEN</t>
        </is>
      </c>
      <c r="G1677" t="n">
        <v>8</v>
      </c>
      <c r="H1677" t="n">
        <v>0</v>
      </c>
      <c r="I1677" t="n">
        <v>0</v>
      </c>
      <c r="J1677" t="n">
        <v>0</v>
      </c>
      <c r="K1677" t="n">
        <v>0</v>
      </c>
      <c r="L1677" t="n">
        <v>0</v>
      </c>
      <c r="M1677" t="n">
        <v>0</v>
      </c>
      <c r="N1677" t="n">
        <v>0</v>
      </c>
      <c r="O1677" t="n">
        <v>0</v>
      </c>
      <c r="P1677" t="n">
        <v>0</v>
      </c>
      <c r="Q1677" t="n">
        <v>0</v>
      </c>
      <c r="R1677" s="2" t="inlineStr"/>
    </row>
    <row r="1678" ht="15" customHeight="1">
      <c r="A1678" t="inlineStr">
        <is>
          <t>A 42201-2019</t>
        </is>
      </c>
      <c r="B1678" s="1" t="n">
        <v>43703</v>
      </c>
      <c r="C1678" s="1" t="n">
        <v>45227</v>
      </c>
      <c r="D1678" t="inlineStr">
        <is>
          <t>DALARNAS LÄN</t>
        </is>
      </c>
      <c r="E1678" t="inlineStr">
        <is>
          <t>SMEDJEBACKEN</t>
        </is>
      </c>
      <c r="G1678" t="n">
        <v>5.4</v>
      </c>
      <c r="H1678" t="n">
        <v>0</v>
      </c>
      <c r="I1678" t="n">
        <v>0</v>
      </c>
      <c r="J1678" t="n">
        <v>0</v>
      </c>
      <c r="K1678" t="n">
        <v>0</v>
      </c>
      <c r="L1678" t="n">
        <v>0</v>
      </c>
      <c r="M1678" t="n">
        <v>0</v>
      </c>
      <c r="N1678" t="n">
        <v>0</v>
      </c>
      <c r="O1678" t="n">
        <v>0</v>
      </c>
      <c r="P1678" t="n">
        <v>0</v>
      </c>
      <c r="Q1678" t="n">
        <v>0</v>
      </c>
      <c r="R1678" s="2" t="inlineStr"/>
    </row>
    <row r="1679" ht="15" customHeight="1">
      <c r="A1679" t="inlineStr">
        <is>
          <t>A 43290-2019</t>
        </is>
      </c>
      <c r="B1679" s="1" t="n">
        <v>43703</v>
      </c>
      <c r="C1679" s="1" t="n">
        <v>45227</v>
      </c>
      <c r="D1679" t="inlineStr">
        <is>
          <t>DALARNAS LÄN</t>
        </is>
      </c>
      <c r="E1679" t="inlineStr">
        <is>
          <t>VANSBRO</t>
        </is>
      </c>
      <c r="G1679" t="n">
        <v>9.300000000000001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43396-2019</t>
        </is>
      </c>
      <c r="B1680" s="1" t="n">
        <v>43703</v>
      </c>
      <c r="C1680" s="1" t="n">
        <v>45227</v>
      </c>
      <c r="D1680" t="inlineStr">
        <is>
          <t>DALARNAS LÄN</t>
        </is>
      </c>
      <c r="E1680" t="inlineStr">
        <is>
          <t>MORA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42172-2019</t>
        </is>
      </c>
      <c r="B1681" s="1" t="n">
        <v>43703</v>
      </c>
      <c r="C1681" s="1" t="n">
        <v>45227</v>
      </c>
      <c r="D1681" t="inlineStr">
        <is>
          <t>DALARNAS LÄN</t>
        </is>
      </c>
      <c r="E1681" t="inlineStr">
        <is>
          <t>MALUNG-SÄLEN</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42531-2019</t>
        </is>
      </c>
      <c r="B1682" s="1" t="n">
        <v>43704</v>
      </c>
      <c r="C1682" s="1" t="n">
        <v>45227</v>
      </c>
      <c r="D1682" t="inlineStr">
        <is>
          <t>DALARNAS LÄN</t>
        </is>
      </c>
      <c r="E1682" t="inlineStr">
        <is>
          <t>BORLÄNGE</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42540-2019</t>
        </is>
      </c>
      <c r="B1683" s="1" t="n">
        <v>43704</v>
      </c>
      <c r="C1683" s="1" t="n">
        <v>45227</v>
      </c>
      <c r="D1683" t="inlineStr">
        <is>
          <t>DALARNAS LÄN</t>
        </is>
      </c>
      <c r="E1683" t="inlineStr">
        <is>
          <t>BORLÄNGE</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42576-2019</t>
        </is>
      </c>
      <c r="B1684" s="1" t="n">
        <v>43704</v>
      </c>
      <c r="C1684" s="1" t="n">
        <v>45227</v>
      </c>
      <c r="D1684" t="inlineStr">
        <is>
          <t>DALARNAS LÄN</t>
        </is>
      </c>
      <c r="E1684" t="inlineStr">
        <is>
          <t>SMEDJEBACKEN</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42743-2019</t>
        </is>
      </c>
      <c r="B1685" s="1" t="n">
        <v>43704</v>
      </c>
      <c r="C1685" s="1" t="n">
        <v>45227</v>
      </c>
      <c r="D1685" t="inlineStr">
        <is>
          <t>DALARNAS LÄN</t>
        </is>
      </c>
      <c r="E1685" t="inlineStr">
        <is>
          <t>VANSBRO</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43082-2019</t>
        </is>
      </c>
      <c r="B1686" s="1" t="n">
        <v>43705</v>
      </c>
      <c r="C1686" s="1" t="n">
        <v>45227</v>
      </c>
      <c r="D1686" t="inlineStr">
        <is>
          <t>DALARNAS LÄN</t>
        </is>
      </c>
      <c r="E1686" t="inlineStr">
        <is>
          <t>LEKSAND</t>
        </is>
      </c>
      <c r="F1686" t="inlineStr">
        <is>
          <t>Bergvik skog väst AB</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42949-2019</t>
        </is>
      </c>
      <c r="B1687" s="1" t="n">
        <v>43705</v>
      </c>
      <c r="C1687" s="1" t="n">
        <v>45227</v>
      </c>
      <c r="D1687" t="inlineStr">
        <is>
          <t>DALARNAS LÄN</t>
        </is>
      </c>
      <c r="E1687" t="inlineStr">
        <is>
          <t>RÄTTVIK</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43074-2019</t>
        </is>
      </c>
      <c r="B1688" s="1" t="n">
        <v>43705</v>
      </c>
      <c r="C1688" s="1" t="n">
        <v>45227</v>
      </c>
      <c r="D1688" t="inlineStr">
        <is>
          <t>DALARNAS LÄN</t>
        </is>
      </c>
      <c r="E1688" t="inlineStr">
        <is>
          <t>LUDVIKA</t>
        </is>
      </c>
      <c r="F1688" t="inlineStr">
        <is>
          <t>Bergvik skog väst AB</t>
        </is>
      </c>
      <c r="G1688" t="n">
        <v>3.2</v>
      </c>
      <c r="H1688" t="n">
        <v>0</v>
      </c>
      <c r="I1688" t="n">
        <v>0</v>
      </c>
      <c r="J1688" t="n">
        <v>0</v>
      </c>
      <c r="K1688" t="n">
        <v>0</v>
      </c>
      <c r="L1688" t="n">
        <v>0</v>
      </c>
      <c r="M1688" t="n">
        <v>0</v>
      </c>
      <c r="N1688" t="n">
        <v>0</v>
      </c>
      <c r="O1688" t="n">
        <v>0</v>
      </c>
      <c r="P1688" t="n">
        <v>0</v>
      </c>
      <c r="Q1688" t="n">
        <v>0</v>
      </c>
      <c r="R1688" s="2" t="inlineStr"/>
    </row>
    <row r="1689" ht="15" customHeight="1">
      <c r="A1689" t="inlineStr">
        <is>
          <t>A 44384-2019</t>
        </is>
      </c>
      <c r="B1689" s="1" t="n">
        <v>43705</v>
      </c>
      <c r="C1689" s="1" t="n">
        <v>45227</v>
      </c>
      <c r="D1689" t="inlineStr">
        <is>
          <t>DALARNAS LÄN</t>
        </is>
      </c>
      <c r="E1689" t="inlineStr">
        <is>
          <t>GAGNEF</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43543-2019</t>
        </is>
      </c>
      <c r="B1690" s="1" t="n">
        <v>43706</v>
      </c>
      <c r="C1690" s="1" t="n">
        <v>45227</v>
      </c>
      <c r="D1690" t="inlineStr">
        <is>
          <t>DALARNAS LÄN</t>
        </is>
      </c>
      <c r="E1690" t="inlineStr">
        <is>
          <t>ÄLVDALEN</t>
        </is>
      </c>
      <c r="F1690" t="inlineStr">
        <is>
          <t>Sveaskog</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43510-2019</t>
        </is>
      </c>
      <c r="B1691" s="1" t="n">
        <v>43706</v>
      </c>
      <c r="C1691" s="1" t="n">
        <v>45227</v>
      </c>
      <c r="D1691" t="inlineStr">
        <is>
          <t>DALARNAS LÄN</t>
        </is>
      </c>
      <c r="E1691" t="inlineStr">
        <is>
          <t>SMEDJEBACKEN</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43530-2019</t>
        </is>
      </c>
      <c r="B1692" s="1" t="n">
        <v>43706</v>
      </c>
      <c r="C1692" s="1" t="n">
        <v>45227</v>
      </c>
      <c r="D1692" t="inlineStr">
        <is>
          <t>DALARNAS LÄN</t>
        </is>
      </c>
      <c r="E1692" t="inlineStr">
        <is>
          <t>HEDEMORA</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43540-2019</t>
        </is>
      </c>
      <c r="B1693" s="1" t="n">
        <v>43706</v>
      </c>
      <c r="C1693" s="1" t="n">
        <v>45227</v>
      </c>
      <c r="D1693" t="inlineStr">
        <is>
          <t>DALARNAS LÄN</t>
        </is>
      </c>
      <c r="E1693" t="inlineStr">
        <is>
          <t>ÄLVDALEN</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43523-2019</t>
        </is>
      </c>
      <c r="B1694" s="1" t="n">
        <v>43706</v>
      </c>
      <c r="C1694" s="1" t="n">
        <v>45227</v>
      </c>
      <c r="D1694" t="inlineStr">
        <is>
          <t>DALARNAS LÄN</t>
        </is>
      </c>
      <c r="E1694" t="inlineStr">
        <is>
          <t>AVESTA</t>
        </is>
      </c>
      <c r="F1694" t="inlineStr">
        <is>
          <t>Kyrkan</t>
        </is>
      </c>
      <c r="G1694" t="n">
        <v>3.3</v>
      </c>
      <c r="H1694" t="n">
        <v>0</v>
      </c>
      <c r="I1694" t="n">
        <v>0</v>
      </c>
      <c r="J1694" t="n">
        <v>0</v>
      </c>
      <c r="K1694" t="n">
        <v>0</v>
      </c>
      <c r="L1694" t="n">
        <v>0</v>
      </c>
      <c r="M1694" t="n">
        <v>0</v>
      </c>
      <c r="N1694" t="n">
        <v>0</v>
      </c>
      <c r="O1694" t="n">
        <v>0</v>
      </c>
      <c r="P1694" t="n">
        <v>0</v>
      </c>
      <c r="Q1694" t="n">
        <v>0</v>
      </c>
      <c r="R1694" s="2" t="inlineStr"/>
    </row>
    <row r="1695" ht="15" customHeight="1">
      <c r="A1695" t="inlineStr">
        <is>
          <t>A 43835-2019</t>
        </is>
      </c>
      <c r="B1695" s="1" t="n">
        <v>43707</v>
      </c>
      <c r="C1695" s="1" t="n">
        <v>45227</v>
      </c>
      <c r="D1695" t="inlineStr">
        <is>
          <t>DALARNAS LÄN</t>
        </is>
      </c>
      <c r="E1695" t="inlineStr">
        <is>
          <t>BORLÄNGE</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43887-2019</t>
        </is>
      </c>
      <c r="B1696" s="1" t="n">
        <v>43707</v>
      </c>
      <c r="C1696" s="1" t="n">
        <v>45227</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43884-2019</t>
        </is>
      </c>
      <c r="B1697" s="1" t="n">
        <v>43707</v>
      </c>
      <c r="C1697" s="1" t="n">
        <v>45227</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44766-2019</t>
        </is>
      </c>
      <c r="B1698" s="1" t="n">
        <v>43707</v>
      </c>
      <c r="C1698" s="1" t="n">
        <v>45227</v>
      </c>
      <c r="D1698" t="inlineStr">
        <is>
          <t>DALARNAS LÄN</t>
        </is>
      </c>
      <c r="E1698" t="inlineStr">
        <is>
          <t>MORA</t>
        </is>
      </c>
      <c r="F1698" t="inlineStr">
        <is>
          <t>Allmännings- och besparingsskogar</t>
        </is>
      </c>
      <c r="G1698" t="n">
        <v>32.2</v>
      </c>
      <c r="H1698" t="n">
        <v>0</v>
      </c>
      <c r="I1698" t="n">
        <v>0</v>
      </c>
      <c r="J1698" t="n">
        <v>0</v>
      </c>
      <c r="K1698" t="n">
        <v>0</v>
      </c>
      <c r="L1698" t="n">
        <v>0</v>
      </c>
      <c r="M1698" t="n">
        <v>0</v>
      </c>
      <c r="N1698" t="n">
        <v>0</v>
      </c>
      <c r="O1698" t="n">
        <v>0</v>
      </c>
      <c r="P1698" t="n">
        <v>0</v>
      </c>
      <c r="Q1698" t="n">
        <v>0</v>
      </c>
      <c r="R1698" s="2" t="inlineStr"/>
    </row>
    <row r="1699" ht="15" customHeight="1">
      <c r="A1699" t="inlineStr">
        <is>
          <t>A 43718-2019</t>
        </is>
      </c>
      <c r="B1699" s="1" t="n">
        <v>43707</v>
      </c>
      <c r="C1699" s="1" t="n">
        <v>45227</v>
      </c>
      <c r="D1699" t="inlineStr">
        <is>
          <t>DALARNAS LÄN</t>
        </is>
      </c>
      <c r="E1699" t="inlineStr">
        <is>
          <t>MORA</t>
        </is>
      </c>
      <c r="G1699" t="n">
        <v>10.7</v>
      </c>
      <c r="H1699" t="n">
        <v>0</v>
      </c>
      <c r="I1699" t="n">
        <v>0</v>
      </c>
      <c r="J1699" t="n">
        <v>0</v>
      </c>
      <c r="K1699" t="n">
        <v>0</v>
      </c>
      <c r="L1699" t="n">
        <v>0</v>
      </c>
      <c r="M1699" t="n">
        <v>0</v>
      </c>
      <c r="N1699" t="n">
        <v>0</v>
      </c>
      <c r="O1699" t="n">
        <v>0</v>
      </c>
      <c r="P1699" t="n">
        <v>0</v>
      </c>
      <c r="Q1699" t="n">
        <v>0</v>
      </c>
      <c r="R1699" s="2" t="inlineStr"/>
    </row>
    <row r="1700" ht="15" customHeight="1">
      <c r="A1700" t="inlineStr">
        <is>
          <t>A 44759-2019</t>
        </is>
      </c>
      <c r="B1700" s="1" t="n">
        <v>43707</v>
      </c>
      <c r="C1700" s="1" t="n">
        <v>45227</v>
      </c>
      <c r="D1700" t="inlineStr">
        <is>
          <t>DALARNAS LÄN</t>
        </is>
      </c>
      <c r="E1700" t="inlineStr">
        <is>
          <t>MORA</t>
        </is>
      </c>
      <c r="F1700" t="inlineStr">
        <is>
          <t>Allmännings- och besparingsskogar</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44058-2019</t>
        </is>
      </c>
      <c r="B1701" s="1" t="n">
        <v>43710</v>
      </c>
      <c r="C1701" s="1" t="n">
        <v>45227</v>
      </c>
      <c r="D1701" t="inlineStr">
        <is>
          <t>DALARNAS LÄN</t>
        </is>
      </c>
      <c r="E1701" t="inlineStr">
        <is>
          <t>LEKSAND</t>
        </is>
      </c>
      <c r="F1701" t="inlineStr">
        <is>
          <t>Kyrkan</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44126-2019</t>
        </is>
      </c>
      <c r="B1702" s="1" t="n">
        <v>43710</v>
      </c>
      <c r="C1702" s="1" t="n">
        <v>45227</v>
      </c>
      <c r="D1702" t="inlineStr">
        <is>
          <t>DALARNAS LÄN</t>
        </is>
      </c>
      <c r="E1702" t="inlineStr">
        <is>
          <t>VANSBRO</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44092-2019</t>
        </is>
      </c>
      <c r="B1703" s="1" t="n">
        <v>43710</v>
      </c>
      <c r="C1703" s="1" t="n">
        <v>45227</v>
      </c>
      <c r="D1703" t="inlineStr">
        <is>
          <t>DALARNAS LÄN</t>
        </is>
      </c>
      <c r="E1703" t="inlineStr">
        <is>
          <t>FALUN</t>
        </is>
      </c>
      <c r="F1703" t="inlineStr">
        <is>
          <t>Bergvik skog väst AB</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44118-2019</t>
        </is>
      </c>
      <c r="B1704" s="1" t="n">
        <v>43710</v>
      </c>
      <c r="C1704" s="1" t="n">
        <v>45227</v>
      </c>
      <c r="D1704" t="inlineStr">
        <is>
          <t>DALARNAS LÄN</t>
        </is>
      </c>
      <c r="E1704" t="inlineStr">
        <is>
          <t>VANSBRO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44601-2019</t>
        </is>
      </c>
      <c r="B1705" s="1" t="n">
        <v>43711</v>
      </c>
      <c r="C1705" s="1" t="n">
        <v>45227</v>
      </c>
      <c r="D1705" t="inlineStr">
        <is>
          <t>DALARNAS LÄN</t>
        </is>
      </c>
      <c r="E1705" t="inlineStr">
        <is>
          <t>SÄTER</t>
        </is>
      </c>
      <c r="G1705" t="n">
        <v>6.8</v>
      </c>
      <c r="H1705" t="n">
        <v>0</v>
      </c>
      <c r="I1705" t="n">
        <v>0</v>
      </c>
      <c r="J1705" t="n">
        <v>0</v>
      </c>
      <c r="K1705" t="n">
        <v>0</v>
      </c>
      <c r="L1705" t="n">
        <v>0</v>
      </c>
      <c r="M1705" t="n">
        <v>0</v>
      </c>
      <c r="N1705" t="n">
        <v>0</v>
      </c>
      <c r="O1705" t="n">
        <v>0</v>
      </c>
      <c r="P1705" t="n">
        <v>0</v>
      </c>
      <c r="Q1705" t="n">
        <v>0</v>
      </c>
      <c r="R1705" s="2" t="inlineStr"/>
    </row>
    <row r="1706" ht="15" customHeight="1">
      <c r="A1706" t="inlineStr">
        <is>
          <t>A 44376-2019</t>
        </is>
      </c>
      <c r="B1706" s="1" t="n">
        <v>43711</v>
      </c>
      <c r="C1706" s="1" t="n">
        <v>45227</v>
      </c>
      <c r="D1706" t="inlineStr">
        <is>
          <t>DALARNAS LÄN</t>
        </is>
      </c>
      <c r="E1706" t="inlineStr">
        <is>
          <t>RÄTTVIK</t>
        </is>
      </c>
      <c r="F1706" t="inlineStr">
        <is>
          <t>Bergvik skog väst AB</t>
        </is>
      </c>
      <c r="G1706" t="n">
        <v>17.4</v>
      </c>
      <c r="H1706" t="n">
        <v>0</v>
      </c>
      <c r="I1706" t="n">
        <v>0</v>
      </c>
      <c r="J1706" t="n">
        <v>0</v>
      </c>
      <c r="K1706" t="n">
        <v>0</v>
      </c>
      <c r="L1706" t="n">
        <v>0</v>
      </c>
      <c r="M1706" t="n">
        <v>0</v>
      </c>
      <c r="N1706" t="n">
        <v>0</v>
      </c>
      <c r="O1706" t="n">
        <v>0</v>
      </c>
      <c r="P1706" t="n">
        <v>0</v>
      </c>
      <c r="Q1706" t="n">
        <v>0</v>
      </c>
      <c r="R1706" s="2" t="inlineStr"/>
    </row>
    <row r="1707" ht="15" customHeight="1">
      <c r="A1707" t="inlineStr">
        <is>
          <t>A 44697-2019</t>
        </is>
      </c>
      <c r="B1707" s="1" t="n">
        <v>43712</v>
      </c>
      <c r="C1707" s="1" t="n">
        <v>45227</v>
      </c>
      <c r="D1707" t="inlineStr">
        <is>
          <t>DALARNAS LÄN</t>
        </is>
      </c>
      <c r="E1707" t="inlineStr">
        <is>
          <t>RÄTTVIK</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44663-2019</t>
        </is>
      </c>
      <c r="B1708" s="1" t="n">
        <v>43712</v>
      </c>
      <c r="C1708" s="1" t="n">
        <v>45227</v>
      </c>
      <c r="D1708" t="inlineStr">
        <is>
          <t>DALARNAS LÄN</t>
        </is>
      </c>
      <c r="E1708" t="inlineStr">
        <is>
          <t>AVESTA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46167-2019</t>
        </is>
      </c>
      <c r="B1709" s="1" t="n">
        <v>43712</v>
      </c>
      <c r="C1709" s="1" t="n">
        <v>45227</v>
      </c>
      <c r="D1709" t="inlineStr">
        <is>
          <t>DALARNAS LÄN</t>
        </is>
      </c>
      <c r="E1709" t="inlineStr">
        <is>
          <t>GAGNEF</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44937-2019</t>
        </is>
      </c>
      <c r="B1710" s="1" t="n">
        <v>43713</v>
      </c>
      <c r="C1710" s="1" t="n">
        <v>45227</v>
      </c>
      <c r="D1710" t="inlineStr">
        <is>
          <t>DALARNAS LÄN</t>
        </is>
      </c>
      <c r="E1710" t="inlineStr">
        <is>
          <t>FALUN</t>
        </is>
      </c>
      <c r="F1710" t="inlineStr">
        <is>
          <t>Bergvik skog väst AB</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44944-2019</t>
        </is>
      </c>
      <c r="B1711" s="1" t="n">
        <v>43713</v>
      </c>
      <c r="C1711" s="1" t="n">
        <v>45227</v>
      </c>
      <c r="D1711" t="inlineStr">
        <is>
          <t>DALARNAS LÄN</t>
        </is>
      </c>
      <c r="E1711" t="inlineStr">
        <is>
          <t>FALUN</t>
        </is>
      </c>
      <c r="F1711" t="inlineStr">
        <is>
          <t>Bergvik skog väst AB</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45991-2019</t>
        </is>
      </c>
      <c r="B1712" s="1" t="n">
        <v>43713</v>
      </c>
      <c r="C1712" s="1" t="n">
        <v>45227</v>
      </c>
      <c r="D1712" t="inlineStr">
        <is>
          <t>DALARNAS LÄN</t>
        </is>
      </c>
      <c r="E1712" t="inlineStr">
        <is>
          <t>RÄTTVIK</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47233-2019</t>
        </is>
      </c>
      <c r="B1713" s="1" t="n">
        <v>43713</v>
      </c>
      <c r="C1713" s="1" t="n">
        <v>45227</v>
      </c>
      <c r="D1713" t="inlineStr">
        <is>
          <t>DALARNAS LÄN</t>
        </is>
      </c>
      <c r="E1713" t="inlineStr">
        <is>
          <t>MALUNG-SÄLEN</t>
        </is>
      </c>
      <c r="G1713" t="n">
        <v>6.7</v>
      </c>
      <c r="H1713" t="n">
        <v>0</v>
      </c>
      <c r="I1713" t="n">
        <v>0</v>
      </c>
      <c r="J1713" t="n">
        <v>0</v>
      </c>
      <c r="K1713" t="n">
        <v>0</v>
      </c>
      <c r="L1713" t="n">
        <v>0</v>
      </c>
      <c r="M1713" t="n">
        <v>0</v>
      </c>
      <c r="N1713" t="n">
        <v>0</v>
      </c>
      <c r="O1713" t="n">
        <v>0</v>
      </c>
      <c r="P1713" t="n">
        <v>0</v>
      </c>
      <c r="Q1713" t="n">
        <v>0</v>
      </c>
      <c r="R1713" s="2" t="inlineStr"/>
    </row>
    <row r="1714" ht="15" customHeight="1">
      <c r="A1714" t="inlineStr">
        <is>
          <t>A 44909-2019</t>
        </is>
      </c>
      <c r="B1714" s="1" t="n">
        <v>43713</v>
      </c>
      <c r="C1714" s="1" t="n">
        <v>45227</v>
      </c>
      <c r="D1714" t="inlineStr">
        <is>
          <t>DALARNAS LÄN</t>
        </is>
      </c>
      <c r="E1714" t="inlineStr">
        <is>
          <t>VANSBRO</t>
        </is>
      </c>
      <c r="F1714" t="inlineStr">
        <is>
          <t>Bergvik skog väst AB</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45135-2019</t>
        </is>
      </c>
      <c r="B1715" s="1" t="n">
        <v>43713</v>
      </c>
      <c r="C1715" s="1" t="n">
        <v>45227</v>
      </c>
      <c r="D1715" t="inlineStr">
        <is>
          <t>DALARNAS LÄN</t>
        </is>
      </c>
      <c r="E1715" t="inlineStr">
        <is>
          <t>MALUNG-SÄLEN</t>
        </is>
      </c>
      <c r="G1715" t="n">
        <v>4.3</v>
      </c>
      <c r="H1715" t="n">
        <v>0</v>
      </c>
      <c r="I1715" t="n">
        <v>0</v>
      </c>
      <c r="J1715" t="n">
        <v>0</v>
      </c>
      <c r="K1715" t="n">
        <v>0</v>
      </c>
      <c r="L1715" t="n">
        <v>0</v>
      </c>
      <c r="M1715" t="n">
        <v>0</v>
      </c>
      <c r="N1715" t="n">
        <v>0</v>
      </c>
      <c r="O1715" t="n">
        <v>0</v>
      </c>
      <c r="P1715" t="n">
        <v>0</v>
      </c>
      <c r="Q1715" t="n">
        <v>0</v>
      </c>
      <c r="R1715" s="2" t="inlineStr"/>
    </row>
    <row r="1716" ht="15" customHeight="1">
      <c r="A1716" t="inlineStr">
        <is>
          <t>A 45996-2019</t>
        </is>
      </c>
      <c r="B1716" s="1" t="n">
        <v>43713</v>
      </c>
      <c r="C1716" s="1" t="n">
        <v>45227</v>
      </c>
      <c r="D1716" t="inlineStr">
        <is>
          <t>DALARNAS LÄN</t>
        </is>
      </c>
      <c r="E1716" t="inlineStr">
        <is>
          <t>ORSA</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47236-2019</t>
        </is>
      </c>
      <c r="B1717" s="1" t="n">
        <v>43713</v>
      </c>
      <c r="C1717" s="1" t="n">
        <v>45227</v>
      </c>
      <c r="D1717" t="inlineStr">
        <is>
          <t>DALARNAS LÄN</t>
        </is>
      </c>
      <c r="E1717" t="inlineStr">
        <is>
          <t>MALUNG-SÄLEN</t>
        </is>
      </c>
      <c r="G1717" t="n">
        <v>7.9</v>
      </c>
      <c r="H1717" t="n">
        <v>0</v>
      </c>
      <c r="I1717" t="n">
        <v>0</v>
      </c>
      <c r="J1717" t="n">
        <v>0</v>
      </c>
      <c r="K1717" t="n">
        <v>0</v>
      </c>
      <c r="L1717" t="n">
        <v>0</v>
      </c>
      <c r="M1717" t="n">
        <v>0</v>
      </c>
      <c r="N1717" t="n">
        <v>0</v>
      </c>
      <c r="O1717" t="n">
        <v>0</v>
      </c>
      <c r="P1717" t="n">
        <v>0</v>
      </c>
      <c r="Q1717" t="n">
        <v>0</v>
      </c>
      <c r="R1717" s="2" t="inlineStr"/>
    </row>
    <row r="1718" ht="15" customHeight="1">
      <c r="A1718" t="inlineStr">
        <is>
          <t>A 45119-2019</t>
        </is>
      </c>
      <c r="B1718" s="1" t="n">
        <v>43713</v>
      </c>
      <c r="C1718" s="1" t="n">
        <v>45227</v>
      </c>
      <c r="D1718" t="inlineStr">
        <is>
          <t>DALARNAS LÄN</t>
        </is>
      </c>
      <c r="E1718" t="inlineStr">
        <is>
          <t>FALUN</t>
        </is>
      </c>
      <c r="F1718" t="inlineStr">
        <is>
          <t>Bergvik skog väst AB</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46213-2019</t>
        </is>
      </c>
      <c r="B1719" s="1" t="n">
        <v>43714</v>
      </c>
      <c r="C1719" s="1" t="n">
        <v>45227</v>
      </c>
      <c r="D1719" t="inlineStr">
        <is>
          <t>DALARNAS LÄN</t>
        </is>
      </c>
      <c r="E1719" t="inlineStr">
        <is>
          <t>RÄTTVIK</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45513-2019</t>
        </is>
      </c>
      <c r="B1720" s="1" t="n">
        <v>43714</v>
      </c>
      <c r="C1720" s="1" t="n">
        <v>45227</v>
      </c>
      <c r="D1720" t="inlineStr">
        <is>
          <t>DALARNAS LÄN</t>
        </is>
      </c>
      <c r="E1720" t="inlineStr">
        <is>
          <t>VANSBRO</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45526-2019</t>
        </is>
      </c>
      <c r="B1721" s="1" t="n">
        <v>43714</v>
      </c>
      <c r="C1721" s="1" t="n">
        <v>45227</v>
      </c>
      <c r="D1721" t="inlineStr">
        <is>
          <t>DALARNAS LÄN</t>
        </is>
      </c>
      <c r="E1721" t="inlineStr">
        <is>
          <t>LEKSAND</t>
        </is>
      </c>
      <c r="F1721" t="inlineStr">
        <is>
          <t>Bergvik skog väst AB</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46214-2019</t>
        </is>
      </c>
      <c r="B1722" s="1" t="n">
        <v>43714</v>
      </c>
      <c r="C1722" s="1" t="n">
        <v>45227</v>
      </c>
      <c r="D1722" t="inlineStr">
        <is>
          <t>DALARNAS LÄN</t>
        </is>
      </c>
      <c r="E1722" t="inlineStr">
        <is>
          <t>RÄTTVIK</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45283-2019</t>
        </is>
      </c>
      <c r="B1723" s="1" t="n">
        <v>43714</v>
      </c>
      <c r="C1723" s="1" t="n">
        <v>45227</v>
      </c>
      <c r="D1723" t="inlineStr">
        <is>
          <t>DALARNAS LÄN</t>
        </is>
      </c>
      <c r="E1723" t="inlineStr">
        <is>
          <t>FALUN</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45480-2019</t>
        </is>
      </c>
      <c r="B1724" s="1" t="n">
        <v>43714</v>
      </c>
      <c r="C1724" s="1" t="n">
        <v>45227</v>
      </c>
      <c r="D1724" t="inlineStr">
        <is>
          <t>DALARNAS LÄN</t>
        </is>
      </c>
      <c r="E1724" t="inlineStr">
        <is>
          <t>LUDVIKA</t>
        </is>
      </c>
      <c r="F1724" t="inlineStr">
        <is>
          <t>Bergvik skog väst AB</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46240-2019</t>
        </is>
      </c>
      <c r="B1725" s="1" t="n">
        <v>43714</v>
      </c>
      <c r="C1725" s="1" t="n">
        <v>45227</v>
      </c>
      <c r="D1725" t="inlineStr">
        <is>
          <t>DALARNAS LÄN</t>
        </is>
      </c>
      <c r="E1725" t="inlineStr">
        <is>
          <t>ÄLVDALEN</t>
        </is>
      </c>
      <c r="G1725" t="n">
        <v>19.4</v>
      </c>
      <c r="H1725" t="n">
        <v>0</v>
      </c>
      <c r="I1725" t="n">
        <v>0</v>
      </c>
      <c r="J1725" t="n">
        <v>0</v>
      </c>
      <c r="K1725" t="n">
        <v>0</v>
      </c>
      <c r="L1725" t="n">
        <v>0</v>
      </c>
      <c r="M1725" t="n">
        <v>0</v>
      </c>
      <c r="N1725" t="n">
        <v>0</v>
      </c>
      <c r="O1725" t="n">
        <v>0</v>
      </c>
      <c r="P1725" t="n">
        <v>0</v>
      </c>
      <c r="Q1725" t="n">
        <v>0</v>
      </c>
      <c r="R1725" s="2" t="inlineStr"/>
    </row>
    <row r="1726" ht="15" customHeight="1">
      <c r="A1726" t="inlineStr">
        <is>
          <t>A 45572-2019</t>
        </is>
      </c>
      <c r="B1726" s="1" t="n">
        <v>43716</v>
      </c>
      <c r="C1726" s="1" t="n">
        <v>45227</v>
      </c>
      <c r="D1726" t="inlineStr">
        <is>
          <t>DALARNAS LÄN</t>
        </is>
      </c>
      <c r="E1726" t="inlineStr">
        <is>
          <t>LEKSAND</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45738-2019</t>
        </is>
      </c>
      <c r="B1727" s="1" t="n">
        <v>43717</v>
      </c>
      <c r="C1727" s="1" t="n">
        <v>45227</v>
      </c>
      <c r="D1727" t="inlineStr">
        <is>
          <t>DALARNAS LÄN</t>
        </is>
      </c>
      <c r="E1727" t="inlineStr">
        <is>
          <t>MALUNG-SÄLEN</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45750-2019</t>
        </is>
      </c>
      <c r="B1728" s="1" t="n">
        <v>43717</v>
      </c>
      <c r="C1728" s="1" t="n">
        <v>45227</v>
      </c>
      <c r="D1728" t="inlineStr">
        <is>
          <t>DALARNAS LÄN</t>
        </is>
      </c>
      <c r="E1728" t="inlineStr">
        <is>
          <t>MALUNG-SÄLEN</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45827-2019</t>
        </is>
      </c>
      <c r="B1729" s="1" t="n">
        <v>43717</v>
      </c>
      <c r="C1729" s="1" t="n">
        <v>45227</v>
      </c>
      <c r="D1729" t="inlineStr">
        <is>
          <t>DALARNAS LÄN</t>
        </is>
      </c>
      <c r="E1729" t="inlineStr">
        <is>
          <t>AVESTA</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45612-2019</t>
        </is>
      </c>
      <c r="B1730" s="1" t="n">
        <v>43717</v>
      </c>
      <c r="C1730" s="1" t="n">
        <v>45227</v>
      </c>
      <c r="D1730" t="inlineStr">
        <is>
          <t>DALARNAS LÄN</t>
        </is>
      </c>
      <c r="E1730" t="inlineStr">
        <is>
          <t>ORSA</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45697-2019</t>
        </is>
      </c>
      <c r="B1731" s="1" t="n">
        <v>43717</v>
      </c>
      <c r="C1731" s="1" t="n">
        <v>45227</v>
      </c>
      <c r="D1731" t="inlineStr">
        <is>
          <t>DALARNAS LÄN</t>
        </is>
      </c>
      <c r="E1731" t="inlineStr">
        <is>
          <t>MALUNG-SÄLEN</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46525-2019</t>
        </is>
      </c>
      <c r="B1732" s="1" t="n">
        <v>43717</v>
      </c>
      <c r="C1732" s="1" t="n">
        <v>45227</v>
      </c>
      <c r="D1732" t="inlineStr">
        <is>
          <t>DALARNAS LÄN</t>
        </is>
      </c>
      <c r="E1732" t="inlineStr">
        <is>
          <t>RÄTTVIK</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45942-2019</t>
        </is>
      </c>
      <c r="B1733" s="1" t="n">
        <v>43718</v>
      </c>
      <c r="C1733" s="1" t="n">
        <v>45227</v>
      </c>
      <c r="D1733" t="inlineStr">
        <is>
          <t>DALARNAS LÄN</t>
        </is>
      </c>
      <c r="E1733" t="inlineStr">
        <is>
          <t>VANSBRO</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45943-2019</t>
        </is>
      </c>
      <c r="B1734" s="1" t="n">
        <v>43718</v>
      </c>
      <c r="C1734" s="1" t="n">
        <v>45227</v>
      </c>
      <c r="D1734" t="inlineStr">
        <is>
          <t>DALARNAS LÄN</t>
        </is>
      </c>
      <c r="E1734" t="inlineStr">
        <is>
          <t>VANSBRO</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45598-2019</t>
        </is>
      </c>
      <c r="B1735" s="1" t="n">
        <v>43718</v>
      </c>
      <c r="C1735" s="1" t="n">
        <v>45227</v>
      </c>
      <c r="D1735" t="inlineStr">
        <is>
          <t>DALARNAS LÄN</t>
        </is>
      </c>
      <c r="E1735" t="inlineStr">
        <is>
          <t>RÄTTVIK</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45989-2019</t>
        </is>
      </c>
      <c r="B1736" s="1" t="n">
        <v>43718</v>
      </c>
      <c r="C1736" s="1" t="n">
        <v>45227</v>
      </c>
      <c r="D1736" t="inlineStr">
        <is>
          <t>DALARNAS LÄN</t>
        </is>
      </c>
      <c r="E1736" t="inlineStr">
        <is>
          <t>MORA</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46171-2019</t>
        </is>
      </c>
      <c r="B1737" s="1" t="n">
        <v>43718</v>
      </c>
      <c r="C1737" s="1" t="n">
        <v>45227</v>
      </c>
      <c r="D1737" t="inlineStr">
        <is>
          <t>DALARNAS LÄN</t>
        </is>
      </c>
      <c r="E1737" t="inlineStr">
        <is>
          <t>MORA</t>
        </is>
      </c>
      <c r="G1737" t="n">
        <v>6.1</v>
      </c>
      <c r="H1737" t="n">
        <v>0</v>
      </c>
      <c r="I1737" t="n">
        <v>0</v>
      </c>
      <c r="J1737" t="n">
        <v>0</v>
      </c>
      <c r="K1737" t="n">
        <v>0</v>
      </c>
      <c r="L1737" t="n">
        <v>0</v>
      </c>
      <c r="M1737" t="n">
        <v>0</v>
      </c>
      <c r="N1737" t="n">
        <v>0</v>
      </c>
      <c r="O1737" t="n">
        <v>0</v>
      </c>
      <c r="P1737" t="n">
        <v>0</v>
      </c>
      <c r="Q1737" t="n">
        <v>0</v>
      </c>
      <c r="R1737" s="2" t="inlineStr"/>
    </row>
    <row r="1738" ht="15" customHeight="1">
      <c r="A1738" t="inlineStr">
        <is>
          <t>A 46119-2019</t>
        </is>
      </c>
      <c r="B1738" s="1" t="n">
        <v>43718</v>
      </c>
      <c r="C1738" s="1" t="n">
        <v>45227</v>
      </c>
      <c r="D1738" t="inlineStr">
        <is>
          <t>DALARNAS LÄN</t>
        </is>
      </c>
      <c r="E1738" t="inlineStr">
        <is>
          <t>MORA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46740-2019</t>
        </is>
      </c>
      <c r="B1739" s="1" t="n">
        <v>43719</v>
      </c>
      <c r="C1739" s="1" t="n">
        <v>45227</v>
      </c>
      <c r="D1739" t="inlineStr">
        <is>
          <t>DALARNAS LÄN</t>
        </is>
      </c>
      <c r="E1739" t="inlineStr">
        <is>
          <t>LEKSAND</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46637-2019</t>
        </is>
      </c>
      <c r="B1740" s="1" t="n">
        <v>43719</v>
      </c>
      <c r="C1740" s="1" t="n">
        <v>45227</v>
      </c>
      <c r="D1740" t="inlineStr">
        <is>
          <t>DALARNAS LÄN</t>
        </is>
      </c>
      <c r="E1740" t="inlineStr">
        <is>
          <t>SÄTER</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46739-2019</t>
        </is>
      </c>
      <c r="B1741" s="1" t="n">
        <v>43719</v>
      </c>
      <c r="C1741" s="1" t="n">
        <v>45227</v>
      </c>
      <c r="D1741" t="inlineStr">
        <is>
          <t>DALARNAS LÄN</t>
        </is>
      </c>
      <c r="E1741" t="inlineStr">
        <is>
          <t>LEKSAND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47067-2019</t>
        </is>
      </c>
      <c r="B1742" s="1" t="n">
        <v>43720</v>
      </c>
      <c r="C1742" s="1" t="n">
        <v>45227</v>
      </c>
      <c r="D1742" t="inlineStr">
        <is>
          <t>DALARNAS LÄN</t>
        </is>
      </c>
      <c r="E1742" t="inlineStr">
        <is>
          <t>MALUNG-SÄLEN</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46795-2019</t>
        </is>
      </c>
      <c r="B1743" s="1" t="n">
        <v>43720</v>
      </c>
      <c r="C1743" s="1" t="n">
        <v>45227</v>
      </c>
      <c r="D1743" t="inlineStr">
        <is>
          <t>DALARNAS LÄN</t>
        </is>
      </c>
      <c r="E1743" t="inlineStr">
        <is>
          <t>HEDEMORA</t>
        </is>
      </c>
      <c r="F1743" t="inlineStr">
        <is>
          <t>Sveaskog</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47005-2019</t>
        </is>
      </c>
      <c r="B1744" s="1" t="n">
        <v>43720</v>
      </c>
      <c r="C1744" s="1" t="n">
        <v>45227</v>
      </c>
      <c r="D1744" t="inlineStr">
        <is>
          <t>DALARNAS LÄN</t>
        </is>
      </c>
      <c r="E1744" t="inlineStr">
        <is>
          <t>FALUN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47068-2019</t>
        </is>
      </c>
      <c r="B1745" s="1" t="n">
        <v>43720</v>
      </c>
      <c r="C1745" s="1" t="n">
        <v>45227</v>
      </c>
      <c r="D1745" t="inlineStr">
        <is>
          <t>DALARNAS LÄN</t>
        </is>
      </c>
      <c r="E1745" t="inlineStr">
        <is>
          <t>MALUNG-SÄLEN</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46775-2019</t>
        </is>
      </c>
      <c r="B1746" s="1" t="n">
        <v>43720</v>
      </c>
      <c r="C1746" s="1" t="n">
        <v>45227</v>
      </c>
      <c r="D1746" t="inlineStr">
        <is>
          <t>DALARNAS LÄN</t>
        </is>
      </c>
      <c r="E1746" t="inlineStr">
        <is>
          <t>HEDEMORA</t>
        </is>
      </c>
      <c r="F1746" t="inlineStr">
        <is>
          <t>Sveaskog</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46927-2019</t>
        </is>
      </c>
      <c r="B1747" s="1" t="n">
        <v>43720</v>
      </c>
      <c r="C1747" s="1" t="n">
        <v>45227</v>
      </c>
      <c r="D1747" t="inlineStr">
        <is>
          <t>DALARNAS LÄN</t>
        </is>
      </c>
      <c r="E1747" t="inlineStr">
        <is>
          <t>FALUN</t>
        </is>
      </c>
      <c r="G1747" t="n">
        <v>13.7</v>
      </c>
      <c r="H1747" t="n">
        <v>0</v>
      </c>
      <c r="I1747" t="n">
        <v>0</v>
      </c>
      <c r="J1747" t="n">
        <v>0</v>
      </c>
      <c r="K1747" t="n">
        <v>0</v>
      </c>
      <c r="L1747" t="n">
        <v>0</v>
      </c>
      <c r="M1747" t="n">
        <v>0</v>
      </c>
      <c r="N1747" t="n">
        <v>0</v>
      </c>
      <c r="O1747" t="n">
        <v>0</v>
      </c>
      <c r="P1747" t="n">
        <v>0</v>
      </c>
      <c r="Q1747" t="n">
        <v>0</v>
      </c>
      <c r="R1747" s="2" t="inlineStr"/>
    </row>
    <row r="1748" ht="15" customHeight="1">
      <c r="A1748" t="inlineStr">
        <is>
          <t>A 47012-2019</t>
        </is>
      </c>
      <c r="B1748" s="1" t="n">
        <v>43720</v>
      </c>
      <c r="C1748" s="1" t="n">
        <v>45227</v>
      </c>
      <c r="D1748" t="inlineStr">
        <is>
          <t>DALARNAS LÄN</t>
        </is>
      </c>
      <c r="E1748" t="inlineStr">
        <is>
          <t>LUDVIKA</t>
        </is>
      </c>
      <c r="F1748" t="inlineStr">
        <is>
          <t>Kyrkan</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47273-2019</t>
        </is>
      </c>
      <c r="B1749" s="1" t="n">
        <v>43721</v>
      </c>
      <c r="C1749" s="1" t="n">
        <v>45227</v>
      </c>
      <c r="D1749" t="inlineStr">
        <is>
          <t>DALARNAS LÄN</t>
        </is>
      </c>
      <c r="E1749" t="inlineStr">
        <is>
          <t>GAGNEF</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47713-2019</t>
        </is>
      </c>
      <c r="B1750" s="1" t="n">
        <v>43724</v>
      </c>
      <c r="C1750" s="1" t="n">
        <v>45227</v>
      </c>
      <c r="D1750" t="inlineStr">
        <is>
          <t>DALARNAS LÄN</t>
        </is>
      </c>
      <c r="E1750" t="inlineStr">
        <is>
          <t>MORA</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47650-2019</t>
        </is>
      </c>
      <c r="B1751" s="1" t="n">
        <v>43724</v>
      </c>
      <c r="C1751" s="1" t="n">
        <v>45227</v>
      </c>
      <c r="D1751" t="inlineStr">
        <is>
          <t>DALARNAS LÄN</t>
        </is>
      </c>
      <c r="E1751" t="inlineStr">
        <is>
          <t>RÄTTVIK</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49193-2019</t>
        </is>
      </c>
      <c r="B1752" s="1" t="n">
        <v>43724</v>
      </c>
      <c r="C1752" s="1" t="n">
        <v>45227</v>
      </c>
      <c r="D1752" t="inlineStr">
        <is>
          <t>DALARNAS LÄN</t>
        </is>
      </c>
      <c r="E1752" t="inlineStr">
        <is>
          <t>MORA</t>
        </is>
      </c>
      <c r="G1752" t="n">
        <v>4.3</v>
      </c>
      <c r="H1752" t="n">
        <v>0</v>
      </c>
      <c r="I1752" t="n">
        <v>0</v>
      </c>
      <c r="J1752" t="n">
        <v>0</v>
      </c>
      <c r="K1752" t="n">
        <v>0</v>
      </c>
      <c r="L1752" t="n">
        <v>0</v>
      </c>
      <c r="M1752" t="n">
        <v>0</v>
      </c>
      <c r="N1752" t="n">
        <v>0</v>
      </c>
      <c r="O1752" t="n">
        <v>0</v>
      </c>
      <c r="P1752" t="n">
        <v>0</v>
      </c>
      <c r="Q1752" t="n">
        <v>0</v>
      </c>
      <c r="R1752" s="2" t="inlineStr"/>
    </row>
    <row r="1753" ht="15" customHeight="1">
      <c r="A1753" t="inlineStr">
        <is>
          <t>A 47532-2019</t>
        </is>
      </c>
      <c r="B1753" s="1" t="n">
        <v>43724</v>
      </c>
      <c r="C1753" s="1" t="n">
        <v>45227</v>
      </c>
      <c r="D1753" t="inlineStr">
        <is>
          <t>DALARNAS LÄN</t>
        </is>
      </c>
      <c r="E1753" t="inlineStr">
        <is>
          <t>LEKSAND</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47704-2019</t>
        </is>
      </c>
      <c r="B1754" s="1" t="n">
        <v>43724</v>
      </c>
      <c r="C1754" s="1" t="n">
        <v>45227</v>
      </c>
      <c r="D1754" t="inlineStr">
        <is>
          <t>DALARNAS LÄN</t>
        </is>
      </c>
      <c r="E1754" t="inlineStr">
        <is>
          <t>VANSBRO</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47882-2019</t>
        </is>
      </c>
      <c r="B1755" s="1" t="n">
        <v>43725</v>
      </c>
      <c r="C1755" s="1" t="n">
        <v>45227</v>
      </c>
      <c r="D1755" t="inlineStr">
        <is>
          <t>DALARNAS LÄN</t>
        </is>
      </c>
      <c r="E1755" t="inlineStr">
        <is>
          <t>HEDEMORA</t>
        </is>
      </c>
      <c r="F1755" t="inlineStr">
        <is>
          <t>Sveaskog</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48238-2019</t>
        </is>
      </c>
      <c r="B1756" s="1" t="n">
        <v>43726</v>
      </c>
      <c r="C1756" s="1" t="n">
        <v>45227</v>
      </c>
      <c r="D1756" t="inlineStr">
        <is>
          <t>DALARNAS LÄN</t>
        </is>
      </c>
      <c r="E1756" t="inlineStr">
        <is>
          <t>SMEDJEBACKEN</t>
        </is>
      </c>
      <c r="F1756" t="inlineStr">
        <is>
          <t>Bergvik skog väst AB</t>
        </is>
      </c>
      <c r="G1756" t="n">
        <v>6</v>
      </c>
      <c r="H1756" t="n">
        <v>0</v>
      </c>
      <c r="I1756" t="n">
        <v>0</v>
      </c>
      <c r="J1756" t="n">
        <v>0</v>
      </c>
      <c r="K1756" t="n">
        <v>0</v>
      </c>
      <c r="L1756" t="n">
        <v>0</v>
      </c>
      <c r="M1756" t="n">
        <v>0</v>
      </c>
      <c r="N1756" t="n">
        <v>0</v>
      </c>
      <c r="O1756" t="n">
        <v>0</v>
      </c>
      <c r="P1756" t="n">
        <v>0</v>
      </c>
      <c r="Q1756" t="n">
        <v>0</v>
      </c>
      <c r="R1756" s="2" t="inlineStr"/>
    </row>
    <row r="1757" ht="15" customHeight="1">
      <c r="A1757" t="inlineStr">
        <is>
          <t>A 48335-2019</t>
        </is>
      </c>
      <c r="B1757" s="1" t="n">
        <v>43726</v>
      </c>
      <c r="C1757" s="1" t="n">
        <v>45227</v>
      </c>
      <c r="D1757" t="inlineStr">
        <is>
          <t>DALARNAS LÄN</t>
        </is>
      </c>
      <c r="E1757" t="inlineStr">
        <is>
          <t>FALUN</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48251-2019</t>
        </is>
      </c>
      <c r="B1758" s="1" t="n">
        <v>43726</v>
      </c>
      <c r="C1758" s="1" t="n">
        <v>45227</v>
      </c>
      <c r="D1758" t="inlineStr">
        <is>
          <t>DALARNAS LÄN</t>
        </is>
      </c>
      <c r="E1758" t="inlineStr">
        <is>
          <t>SMEDJEBACKEN</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48275-2019</t>
        </is>
      </c>
      <c r="B1759" s="1" t="n">
        <v>43726</v>
      </c>
      <c r="C1759" s="1" t="n">
        <v>45227</v>
      </c>
      <c r="D1759" t="inlineStr">
        <is>
          <t>DALARNAS LÄN</t>
        </is>
      </c>
      <c r="E1759" t="inlineStr">
        <is>
          <t>MALUNG-SÄLEN</t>
        </is>
      </c>
      <c r="G1759" t="n">
        <v>5.2</v>
      </c>
      <c r="H1759" t="n">
        <v>0</v>
      </c>
      <c r="I1759" t="n">
        <v>0</v>
      </c>
      <c r="J1759" t="n">
        <v>0</v>
      </c>
      <c r="K1759" t="n">
        <v>0</v>
      </c>
      <c r="L1759" t="n">
        <v>0</v>
      </c>
      <c r="M1759" t="n">
        <v>0</v>
      </c>
      <c r="N1759" t="n">
        <v>0</v>
      </c>
      <c r="O1759" t="n">
        <v>0</v>
      </c>
      <c r="P1759" t="n">
        <v>0</v>
      </c>
      <c r="Q1759" t="n">
        <v>0</v>
      </c>
      <c r="R1759" s="2" t="inlineStr"/>
    </row>
    <row r="1760" ht="15" customHeight="1">
      <c r="A1760" t="inlineStr">
        <is>
          <t>A 48518-2019</t>
        </is>
      </c>
      <c r="B1760" s="1" t="n">
        <v>43726</v>
      </c>
      <c r="C1760" s="1" t="n">
        <v>45227</v>
      </c>
      <c r="D1760" t="inlineStr">
        <is>
          <t>DALARNAS LÄN</t>
        </is>
      </c>
      <c r="E1760" t="inlineStr">
        <is>
          <t>RÄTTVIK</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48301-2019</t>
        </is>
      </c>
      <c r="B1761" s="1" t="n">
        <v>43726</v>
      </c>
      <c r="C1761" s="1" t="n">
        <v>45227</v>
      </c>
      <c r="D1761" t="inlineStr">
        <is>
          <t>DALARNAS LÄN</t>
        </is>
      </c>
      <c r="E1761" t="inlineStr">
        <is>
          <t>VANSBRO</t>
        </is>
      </c>
      <c r="F1761" t="inlineStr">
        <is>
          <t>Bergvik skog väst AB</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48537-2019</t>
        </is>
      </c>
      <c r="B1762" s="1" t="n">
        <v>43727</v>
      </c>
      <c r="C1762" s="1" t="n">
        <v>45227</v>
      </c>
      <c r="D1762" t="inlineStr">
        <is>
          <t>DALARNAS LÄN</t>
        </is>
      </c>
      <c r="E1762" t="inlineStr">
        <is>
          <t>RÄTTVIK</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48548-2019</t>
        </is>
      </c>
      <c r="B1763" s="1" t="n">
        <v>43727</v>
      </c>
      <c r="C1763" s="1" t="n">
        <v>45227</v>
      </c>
      <c r="D1763" t="inlineStr">
        <is>
          <t>DALARNAS LÄN</t>
        </is>
      </c>
      <c r="E1763" t="inlineStr">
        <is>
          <t>RÄTTVIK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48403-2019</t>
        </is>
      </c>
      <c r="B1764" s="1" t="n">
        <v>43727</v>
      </c>
      <c r="C1764" s="1" t="n">
        <v>45227</v>
      </c>
      <c r="D1764" t="inlineStr">
        <is>
          <t>DALARNAS LÄN</t>
        </is>
      </c>
      <c r="E1764" t="inlineStr">
        <is>
          <t>FALUN</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48460-2019</t>
        </is>
      </c>
      <c r="B1765" s="1" t="n">
        <v>43727</v>
      </c>
      <c r="C1765" s="1" t="n">
        <v>45227</v>
      </c>
      <c r="D1765" t="inlineStr">
        <is>
          <t>DALARNAS LÄN</t>
        </is>
      </c>
      <c r="E1765" t="inlineStr">
        <is>
          <t>MORA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48541-2019</t>
        </is>
      </c>
      <c r="B1766" s="1" t="n">
        <v>43727</v>
      </c>
      <c r="C1766" s="1" t="n">
        <v>45227</v>
      </c>
      <c r="D1766" t="inlineStr">
        <is>
          <t>DALARNAS LÄN</t>
        </is>
      </c>
      <c r="E1766" t="inlineStr">
        <is>
          <t>RÄTTVIK</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48626-2019</t>
        </is>
      </c>
      <c r="B1767" s="1" t="n">
        <v>43727</v>
      </c>
      <c r="C1767" s="1" t="n">
        <v>45227</v>
      </c>
      <c r="D1767" t="inlineStr">
        <is>
          <t>DALARNAS LÄN</t>
        </is>
      </c>
      <c r="E1767" t="inlineStr">
        <is>
          <t>FALUN</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49132-2019</t>
        </is>
      </c>
      <c r="B1768" s="1" t="n">
        <v>43728</v>
      </c>
      <c r="C1768" s="1" t="n">
        <v>45227</v>
      </c>
      <c r="D1768" t="inlineStr">
        <is>
          <t>DALARNAS LÄN</t>
        </is>
      </c>
      <c r="E1768" t="inlineStr">
        <is>
          <t>LEKSAND</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49300-2019</t>
        </is>
      </c>
      <c r="B1769" s="1" t="n">
        <v>43731</v>
      </c>
      <c r="C1769" s="1" t="n">
        <v>45227</v>
      </c>
      <c r="D1769" t="inlineStr">
        <is>
          <t>DALARNAS LÄN</t>
        </is>
      </c>
      <c r="E1769" t="inlineStr">
        <is>
          <t>HEDEMORA</t>
        </is>
      </c>
      <c r="F1769" t="inlineStr">
        <is>
          <t>Sveaskog</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49345-2019</t>
        </is>
      </c>
      <c r="B1770" s="1" t="n">
        <v>43731</v>
      </c>
      <c r="C1770" s="1" t="n">
        <v>45227</v>
      </c>
      <c r="D1770" t="inlineStr">
        <is>
          <t>DALARNAS LÄN</t>
        </is>
      </c>
      <c r="E1770" t="inlineStr">
        <is>
          <t>SÄTER</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49197-2019</t>
        </is>
      </c>
      <c r="B1771" s="1" t="n">
        <v>43731</v>
      </c>
      <c r="C1771" s="1" t="n">
        <v>45227</v>
      </c>
      <c r="D1771" t="inlineStr">
        <is>
          <t>DALARNAS LÄN</t>
        </is>
      </c>
      <c r="E1771" t="inlineStr">
        <is>
          <t>HEDEMORA</t>
        </is>
      </c>
      <c r="F1771" t="inlineStr">
        <is>
          <t>Sveaskog</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49230-2019</t>
        </is>
      </c>
      <c r="B1772" s="1" t="n">
        <v>43731</v>
      </c>
      <c r="C1772" s="1" t="n">
        <v>45227</v>
      </c>
      <c r="D1772" t="inlineStr">
        <is>
          <t>DALARNAS LÄN</t>
        </is>
      </c>
      <c r="E1772" t="inlineStr">
        <is>
          <t>ÄLVDALEN</t>
        </is>
      </c>
      <c r="F1772" t="inlineStr">
        <is>
          <t>Allmännings- och besparingsskogar</t>
        </is>
      </c>
      <c r="G1772" t="n">
        <v>11.9</v>
      </c>
      <c r="H1772" t="n">
        <v>0</v>
      </c>
      <c r="I1772" t="n">
        <v>0</v>
      </c>
      <c r="J1772" t="n">
        <v>0</v>
      </c>
      <c r="K1772" t="n">
        <v>0</v>
      </c>
      <c r="L1772" t="n">
        <v>0</v>
      </c>
      <c r="M1772" t="n">
        <v>0</v>
      </c>
      <c r="N1772" t="n">
        <v>0</v>
      </c>
      <c r="O1772" t="n">
        <v>0</v>
      </c>
      <c r="P1772" t="n">
        <v>0</v>
      </c>
      <c r="Q1772" t="n">
        <v>0</v>
      </c>
      <c r="R1772" s="2" t="inlineStr"/>
    </row>
    <row r="1773" ht="15" customHeight="1">
      <c r="A1773" t="inlineStr">
        <is>
          <t>A 49303-2019</t>
        </is>
      </c>
      <c r="B1773" s="1" t="n">
        <v>43731</v>
      </c>
      <c r="C1773" s="1" t="n">
        <v>45227</v>
      </c>
      <c r="D1773" t="inlineStr">
        <is>
          <t>DALARNAS LÄN</t>
        </is>
      </c>
      <c r="E1773" t="inlineStr">
        <is>
          <t>SMEDJEBACKEN</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49051-2019</t>
        </is>
      </c>
      <c r="B1774" s="1" t="n">
        <v>43731</v>
      </c>
      <c r="C1774" s="1" t="n">
        <v>45227</v>
      </c>
      <c r="D1774" t="inlineStr">
        <is>
          <t>DALARNAS LÄN</t>
        </is>
      </c>
      <c r="E1774" t="inlineStr">
        <is>
          <t>MORA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49122-2019</t>
        </is>
      </c>
      <c r="B1775" s="1" t="n">
        <v>43731</v>
      </c>
      <c r="C1775" s="1" t="n">
        <v>45227</v>
      </c>
      <c r="D1775" t="inlineStr">
        <is>
          <t>DALARNAS LÄN</t>
        </is>
      </c>
      <c r="E1775" t="inlineStr">
        <is>
          <t>SMEDJEBACKEN</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49014-2019</t>
        </is>
      </c>
      <c r="B1776" s="1" t="n">
        <v>43731</v>
      </c>
      <c r="C1776" s="1" t="n">
        <v>45227</v>
      </c>
      <c r="D1776" t="inlineStr">
        <is>
          <t>DALARNAS LÄN</t>
        </is>
      </c>
      <c r="E1776" t="inlineStr">
        <is>
          <t>ÄLVDALEN</t>
        </is>
      </c>
      <c r="F1776" t="inlineStr">
        <is>
          <t>Sveaskog</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49272-2019</t>
        </is>
      </c>
      <c r="B1777" s="1" t="n">
        <v>43731</v>
      </c>
      <c r="C1777" s="1" t="n">
        <v>45227</v>
      </c>
      <c r="D1777" t="inlineStr">
        <is>
          <t>DALARNAS LÄN</t>
        </is>
      </c>
      <c r="E1777" t="inlineStr">
        <is>
          <t>AVESTA</t>
        </is>
      </c>
      <c r="G1777" t="n">
        <v>4.1</v>
      </c>
      <c r="H1777" t="n">
        <v>0</v>
      </c>
      <c r="I1777" t="n">
        <v>0</v>
      </c>
      <c r="J1777" t="n">
        <v>0</v>
      </c>
      <c r="K1777" t="n">
        <v>0</v>
      </c>
      <c r="L1777" t="n">
        <v>0</v>
      </c>
      <c r="M1777" t="n">
        <v>0</v>
      </c>
      <c r="N1777" t="n">
        <v>0</v>
      </c>
      <c r="O1777" t="n">
        <v>0</v>
      </c>
      <c r="P1777" t="n">
        <v>0</v>
      </c>
      <c r="Q1777" t="n">
        <v>0</v>
      </c>
      <c r="R1777" s="2" t="inlineStr"/>
    </row>
    <row r="1778" ht="15" customHeight="1">
      <c r="A1778" t="inlineStr">
        <is>
          <t>A 49620-2019</t>
        </is>
      </c>
      <c r="B1778" s="1" t="n">
        <v>43732</v>
      </c>
      <c r="C1778" s="1" t="n">
        <v>45227</v>
      </c>
      <c r="D1778" t="inlineStr">
        <is>
          <t>DALARNAS LÄN</t>
        </is>
      </c>
      <c r="E1778" t="inlineStr">
        <is>
          <t>AVESTA</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51369-2019</t>
        </is>
      </c>
      <c r="B1779" s="1" t="n">
        <v>43732</v>
      </c>
      <c r="C1779" s="1" t="n">
        <v>45227</v>
      </c>
      <c r="D1779" t="inlineStr">
        <is>
          <t>DALARNAS LÄN</t>
        </is>
      </c>
      <c r="E1779" t="inlineStr">
        <is>
          <t>RÄTTVIK</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51146-2019</t>
        </is>
      </c>
      <c r="B1780" s="1" t="n">
        <v>43732</v>
      </c>
      <c r="C1780" s="1" t="n">
        <v>45227</v>
      </c>
      <c r="D1780" t="inlineStr">
        <is>
          <t>DALARNAS LÄN</t>
        </is>
      </c>
      <c r="E1780" t="inlineStr">
        <is>
          <t>SMEDJEBACKEN</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49699-2019</t>
        </is>
      </c>
      <c r="B1781" s="1" t="n">
        <v>43733</v>
      </c>
      <c r="C1781" s="1" t="n">
        <v>45227</v>
      </c>
      <c r="D1781" t="inlineStr">
        <is>
          <t>DALARNAS LÄN</t>
        </is>
      </c>
      <c r="E1781" t="inlineStr">
        <is>
          <t>LUDVIKA</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51390-2019</t>
        </is>
      </c>
      <c r="B1782" s="1" t="n">
        <v>43733</v>
      </c>
      <c r="C1782" s="1" t="n">
        <v>45227</v>
      </c>
      <c r="D1782" t="inlineStr">
        <is>
          <t>DALARNAS LÄN</t>
        </is>
      </c>
      <c r="E1782" t="inlineStr">
        <is>
          <t>LEKSAND</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49817-2019</t>
        </is>
      </c>
      <c r="B1783" s="1" t="n">
        <v>43733</v>
      </c>
      <c r="C1783" s="1" t="n">
        <v>45227</v>
      </c>
      <c r="D1783" t="inlineStr">
        <is>
          <t>DALARNAS LÄN</t>
        </is>
      </c>
      <c r="E1783" t="inlineStr">
        <is>
          <t>MALUNG-SÄLEN</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49736-2019</t>
        </is>
      </c>
      <c r="B1784" s="1" t="n">
        <v>43733</v>
      </c>
      <c r="C1784" s="1" t="n">
        <v>45227</v>
      </c>
      <c r="D1784" t="inlineStr">
        <is>
          <t>DALARNAS LÄN</t>
        </is>
      </c>
      <c r="E1784" t="inlineStr">
        <is>
          <t>MALUNG-SÄLEN</t>
        </is>
      </c>
      <c r="G1784" t="n">
        <v>6.5</v>
      </c>
      <c r="H1784" t="n">
        <v>0</v>
      </c>
      <c r="I1784" t="n">
        <v>0</v>
      </c>
      <c r="J1784" t="n">
        <v>0</v>
      </c>
      <c r="K1784" t="n">
        <v>0</v>
      </c>
      <c r="L1784" t="n">
        <v>0</v>
      </c>
      <c r="M1784" t="n">
        <v>0</v>
      </c>
      <c r="N1784" t="n">
        <v>0</v>
      </c>
      <c r="O1784" t="n">
        <v>0</v>
      </c>
      <c r="P1784" t="n">
        <v>0</v>
      </c>
      <c r="Q1784" t="n">
        <v>0</v>
      </c>
      <c r="R1784" s="2" t="inlineStr"/>
    </row>
    <row r="1785" ht="15" customHeight="1">
      <c r="A1785" t="inlineStr">
        <is>
          <t>A 49765-2019</t>
        </is>
      </c>
      <c r="B1785" s="1" t="n">
        <v>43733</v>
      </c>
      <c r="C1785" s="1" t="n">
        <v>45227</v>
      </c>
      <c r="D1785" t="inlineStr">
        <is>
          <t>DALARNAS LÄN</t>
        </is>
      </c>
      <c r="E1785" t="inlineStr">
        <is>
          <t>MORA</t>
        </is>
      </c>
      <c r="F1785" t="inlineStr">
        <is>
          <t>Bergvik skog väst AB</t>
        </is>
      </c>
      <c r="G1785" t="n">
        <v>9.6</v>
      </c>
      <c r="H1785" t="n">
        <v>0</v>
      </c>
      <c r="I1785" t="n">
        <v>0</v>
      </c>
      <c r="J1785" t="n">
        <v>0</v>
      </c>
      <c r="K1785" t="n">
        <v>0</v>
      </c>
      <c r="L1785" t="n">
        <v>0</v>
      </c>
      <c r="M1785" t="n">
        <v>0</v>
      </c>
      <c r="N1785" t="n">
        <v>0</v>
      </c>
      <c r="O1785" t="n">
        <v>0</v>
      </c>
      <c r="P1785" t="n">
        <v>0</v>
      </c>
      <c r="Q1785" t="n">
        <v>0</v>
      </c>
      <c r="R1785" s="2" t="inlineStr"/>
    </row>
    <row r="1786" ht="15" customHeight="1">
      <c r="A1786" t="inlineStr">
        <is>
          <t>A 50024-2019</t>
        </is>
      </c>
      <c r="B1786" s="1" t="n">
        <v>43734</v>
      </c>
      <c r="C1786" s="1" t="n">
        <v>45227</v>
      </c>
      <c r="D1786" t="inlineStr">
        <is>
          <t>DALARNAS LÄN</t>
        </is>
      </c>
      <c r="E1786" t="inlineStr">
        <is>
          <t>LUDVIKA</t>
        </is>
      </c>
      <c r="F1786" t="inlineStr">
        <is>
          <t>Bergvik skog väst AB</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50160-2019</t>
        </is>
      </c>
      <c r="B1787" s="1" t="n">
        <v>43734</v>
      </c>
      <c r="C1787" s="1" t="n">
        <v>45227</v>
      </c>
      <c r="D1787" t="inlineStr">
        <is>
          <t>DALARNAS LÄN</t>
        </is>
      </c>
      <c r="E1787" t="inlineStr">
        <is>
          <t>MALUNG-SÄLEN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50213-2019</t>
        </is>
      </c>
      <c r="B1788" s="1" t="n">
        <v>43734</v>
      </c>
      <c r="C1788" s="1" t="n">
        <v>45227</v>
      </c>
      <c r="D1788" t="inlineStr">
        <is>
          <t>DALARNAS LÄN</t>
        </is>
      </c>
      <c r="E1788" t="inlineStr">
        <is>
          <t>RÄTTVIK</t>
        </is>
      </c>
      <c r="F1788" t="inlineStr">
        <is>
          <t>Kyrkan</t>
        </is>
      </c>
      <c r="G1788" t="n">
        <v>3.2</v>
      </c>
      <c r="H1788" t="n">
        <v>0</v>
      </c>
      <c r="I1788" t="n">
        <v>0</v>
      </c>
      <c r="J1788" t="n">
        <v>0</v>
      </c>
      <c r="K1788" t="n">
        <v>0</v>
      </c>
      <c r="L1788" t="n">
        <v>0</v>
      </c>
      <c r="M1788" t="n">
        <v>0</v>
      </c>
      <c r="N1788" t="n">
        <v>0</v>
      </c>
      <c r="O1788" t="n">
        <v>0</v>
      </c>
      <c r="P1788" t="n">
        <v>0</v>
      </c>
      <c r="Q1788" t="n">
        <v>0</v>
      </c>
      <c r="R1788" s="2" t="inlineStr"/>
    </row>
    <row r="1789" ht="15" customHeight="1">
      <c r="A1789" t="inlineStr">
        <is>
          <t>A 50183-2019</t>
        </is>
      </c>
      <c r="B1789" s="1" t="n">
        <v>43734</v>
      </c>
      <c r="C1789" s="1" t="n">
        <v>45227</v>
      </c>
      <c r="D1789" t="inlineStr">
        <is>
          <t>DALARNAS LÄN</t>
        </is>
      </c>
      <c r="E1789" t="inlineStr">
        <is>
          <t>HEDEMORA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50362-2019</t>
        </is>
      </c>
      <c r="B1790" s="1" t="n">
        <v>43734</v>
      </c>
      <c r="C1790" s="1" t="n">
        <v>45227</v>
      </c>
      <c r="D1790" t="inlineStr">
        <is>
          <t>DALARNAS LÄN</t>
        </is>
      </c>
      <c r="E1790" t="inlineStr">
        <is>
          <t>RÄTTVIK</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51773-2019</t>
        </is>
      </c>
      <c r="B1791" s="1" t="n">
        <v>43734</v>
      </c>
      <c r="C1791" s="1" t="n">
        <v>45227</v>
      </c>
      <c r="D1791" t="inlineStr">
        <is>
          <t>DALARNAS LÄN</t>
        </is>
      </c>
      <c r="E1791" t="inlineStr">
        <is>
          <t>RÄTTVIK</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50418-2019</t>
        </is>
      </c>
      <c r="B1792" s="1" t="n">
        <v>43735</v>
      </c>
      <c r="C1792" s="1" t="n">
        <v>45227</v>
      </c>
      <c r="D1792" t="inlineStr">
        <is>
          <t>DALARNAS LÄN</t>
        </is>
      </c>
      <c r="E1792" t="inlineStr">
        <is>
          <t>MALUNG-SÄLEN</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50528-2019</t>
        </is>
      </c>
      <c r="B1793" s="1" t="n">
        <v>43735</v>
      </c>
      <c r="C1793" s="1" t="n">
        <v>45227</v>
      </c>
      <c r="D1793" t="inlineStr">
        <is>
          <t>DALARNAS LÄN</t>
        </is>
      </c>
      <c r="E1793" t="inlineStr">
        <is>
          <t>ORSA</t>
        </is>
      </c>
      <c r="F1793" t="inlineStr">
        <is>
          <t>Kyrkan</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50408-2019</t>
        </is>
      </c>
      <c r="B1794" s="1" t="n">
        <v>43735</v>
      </c>
      <c r="C1794" s="1" t="n">
        <v>45227</v>
      </c>
      <c r="D1794" t="inlineStr">
        <is>
          <t>DALARNAS LÄN</t>
        </is>
      </c>
      <c r="E1794" t="inlineStr">
        <is>
          <t>MALUNG-SÄLEN</t>
        </is>
      </c>
      <c r="G1794" t="n">
        <v>7.3</v>
      </c>
      <c r="H1794" t="n">
        <v>0</v>
      </c>
      <c r="I1794" t="n">
        <v>0</v>
      </c>
      <c r="J1794" t="n">
        <v>0</v>
      </c>
      <c r="K1794" t="n">
        <v>0</v>
      </c>
      <c r="L1794" t="n">
        <v>0</v>
      </c>
      <c r="M1794" t="n">
        <v>0</v>
      </c>
      <c r="N1794" t="n">
        <v>0</v>
      </c>
      <c r="O1794" t="n">
        <v>0</v>
      </c>
      <c r="P1794" t="n">
        <v>0</v>
      </c>
      <c r="Q1794" t="n">
        <v>0</v>
      </c>
      <c r="R1794" s="2" t="inlineStr"/>
    </row>
    <row r="1795" ht="15" customHeight="1">
      <c r="A1795" t="inlineStr">
        <is>
          <t>A 50437-2019</t>
        </is>
      </c>
      <c r="B1795" s="1" t="n">
        <v>43735</v>
      </c>
      <c r="C1795" s="1" t="n">
        <v>45227</v>
      </c>
      <c r="D1795" t="inlineStr">
        <is>
          <t>DALARNAS LÄN</t>
        </is>
      </c>
      <c r="E1795" t="inlineStr">
        <is>
          <t>MALUNG-SÄLEN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52130-2019</t>
        </is>
      </c>
      <c r="B1796" s="1" t="n">
        <v>43735</v>
      </c>
      <c r="C1796" s="1" t="n">
        <v>45227</v>
      </c>
      <c r="D1796" t="inlineStr">
        <is>
          <t>DALARNAS LÄN</t>
        </is>
      </c>
      <c r="E1796" t="inlineStr">
        <is>
          <t>LEKSAND</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52398-2019</t>
        </is>
      </c>
      <c r="B1797" s="1" t="n">
        <v>43735</v>
      </c>
      <c r="C1797" s="1" t="n">
        <v>45227</v>
      </c>
      <c r="D1797" t="inlineStr">
        <is>
          <t>DALARNAS LÄN</t>
        </is>
      </c>
      <c r="E1797" t="inlineStr">
        <is>
          <t>SÄTER</t>
        </is>
      </c>
      <c r="F1797" t="inlineStr">
        <is>
          <t>Bergvik skog väst AB</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50460-2019</t>
        </is>
      </c>
      <c r="B1798" s="1" t="n">
        <v>43735</v>
      </c>
      <c r="C1798" s="1" t="n">
        <v>45227</v>
      </c>
      <c r="D1798" t="inlineStr">
        <is>
          <t>DALARNAS LÄN</t>
        </is>
      </c>
      <c r="E1798" t="inlineStr">
        <is>
          <t>RÄTTVIK</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50479-2019</t>
        </is>
      </c>
      <c r="B1799" s="1" t="n">
        <v>43735</v>
      </c>
      <c r="C1799" s="1" t="n">
        <v>45227</v>
      </c>
      <c r="D1799" t="inlineStr">
        <is>
          <t>DALARNAS LÄN</t>
        </is>
      </c>
      <c r="E1799" t="inlineStr">
        <is>
          <t>MALUNG-SÄLEN</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50532-2019</t>
        </is>
      </c>
      <c r="B1800" s="1" t="n">
        <v>43735</v>
      </c>
      <c r="C1800" s="1" t="n">
        <v>45227</v>
      </c>
      <c r="D1800" t="inlineStr">
        <is>
          <t>DALARNAS LÄN</t>
        </is>
      </c>
      <c r="E1800" t="inlineStr">
        <is>
          <t>LEKSAND</t>
        </is>
      </c>
      <c r="F1800" t="inlineStr">
        <is>
          <t>Kyrkan</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52431-2019</t>
        </is>
      </c>
      <c r="B1801" s="1" t="n">
        <v>43735</v>
      </c>
      <c r="C1801" s="1" t="n">
        <v>45227</v>
      </c>
      <c r="D1801" t="inlineStr">
        <is>
          <t>DALARNAS LÄN</t>
        </is>
      </c>
      <c r="E1801" t="inlineStr">
        <is>
          <t>SÄTER</t>
        </is>
      </c>
      <c r="F1801" t="inlineStr">
        <is>
          <t>Bergvik skog väst AB</t>
        </is>
      </c>
      <c r="G1801" t="n">
        <v>4.6</v>
      </c>
      <c r="H1801" t="n">
        <v>0</v>
      </c>
      <c r="I1801" t="n">
        <v>0</v>
      </c>
      <c r="J1801" t="n">
        <v>0</v>
      </c>
      <c r="K1801" t="n">
        <v>0</v>
      </c>
      <c r="L1801" t="n">
        <v>0</v>
      </c>
      <c r="M1801" t="n">
        <v>0</v>
      </c>
      <c r="N1801" t="n">
        <v>0</v>
      </c>
      <c r="O1801" t="n">
        <v>0</v>
      </c>
      <c r="P1801" t="n">
        <v>0</v>
      </c>
      <c r="Q1801" t="n">
        <v>0</v>
      </c>
      <c r="R1801" s="2" t="inlineStr"/>
    </row>
    <row r="1802" ht="15" customHeight="1">
      <c r="A1802" t="inlineStr">
        <is>
          <t>A 50424-2019</t>
        </is>
      </c>
      <c r="B1802" s="1" t="n">
        <v>43735</v>
      </c>
      <c r="C1802" s="1" t="n">
        <v>45227</v>
      </c>
      <c r="D1802" t="inlineStr">
        <is>
          <t>DALARNAS LÄN</t>
        </is>
      </c>
      <c r="E1802" t="inlineStr">
        <is>
          <t>MALUNG-SÄLEN</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50431-2019</t>
        </is>
      </c>
      <c r="B1803" s="1" t="n">
        <v>43735</v>
      </c>
      <c r="C1803" s="1" t="n">
        <v>45227</v>
      </c>
      <c r="D1803" t="inlineStr">
        <is>
          <t>DALARNAS LÄN</t>
        </is>
      </c>
      <c r="E1803" t="inlineStr">
        <is>
          <t>ÄLVDALEN</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50471-2019</t>
        </is>
      </c>
      <c r="B1804" s="1" t="n">
        <v>43735</v>
      </c>
      <c r="C1804" s="1" t="n">
        <v>45227</v>
      </c>
      <c r="D1804" t="inlineStr">
        <is>
          <t>DALARNAS LÄN</t>
        </is>
      </c>
      <c r="E1804" t="inlineStr">
        <is>
          <t>RÄTTVIK</t>
        </is>
      </c>
      <c r="G1804" t="n">
        <v>9.1</v>
      </c>
      <c r="H1804" t="n">
        <v>0</v>
      </c>
      <c r="I1804" t="n">
        <v>0</v>
      </c>
      <c r="J1804" t="n">
        <v>0</v>
      </c>
      <c r="K1804" t="n">
        <v>0</v>
      </c>
      <c r="L1804" t="n">
        <v>0</v>
      </c>
      <c r="M1804" t="n">
        <v>0</v>
      </c>
      <c r="N1804" t="n">
        <v>0</v>
      </c>
      <c r="O1804" t="n">
        <v>0</v>
      </c>
      <c r="P1804" t="n">
        <v>0</v>
      </c>
      <c r="Q1804" t="n">
        <v>0</v>
      </c>
      <c r="R1804" s="2" t="inlineStr"/>
    </row>
    <row r="1805" ht="15" customHeight="1">
      <c r="A1805" t="inlineStr">
        <is>
          <t>A 52423-2019</t>
        </is>
      </c>
      <c r="B1805" s="1" t="n">
        <v>43735</v>
      </c>
      <c r="C1805" s="1" t="n">
        <v>45227</v>
      </c>
      <c r="D1805" t="inlineStr">
        <is>
          <t>DALARNAS LÄN</t>
        </is>
      </c>
      <c r="E1805" t="inlineStr">
        <is>
          <t>SÄTER</t>
        </is>
      </c>
      <c r="F1805" t="inlineStr">
        <is>
          <t>Bergvik skog väst AB</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50669-2019</t>
        </is>
      </c>
      <c r="B1806" s="1" t="n">
        <v>43737</v>
      </c>
      <c r="C1806" s="1" t="n">
        <v>45227</v>
      </c>
      <c r="D1806" t="inlineStr">
        <is>
          <t>DALARNAS LÄN</t>
        </is>
      </c>
      <c r="E1806" t="inlineStr">
        <is>
          <t>ÄLVDALEN</t>
        </is>
      </c>
      <c r="G1806" t="n">
        <v>6.1</v>
      </c>
      <c r="H1806" t="n">
        <v>0</v>
      </c>
      <c r="I1806" t="n">
        <v>0</v>
      </c>
      <c r="J1806" t="n">
        <v>0</v>
      </c>
      <c r="K1806" t="n">
        <v>0</v>
      </c>
      <c r="L1806" t="n">
        <v>0</v>
      </c>
      <c r="M1806" t="n">
        <v>0</v>
      </c>
      <c r="N1806" t="n">
        <v>0</v>
      </c>
      <c r="O1806" t="n">
        <v>0</v>
      </c>
      <c r="P1806" t="n">
        <v>0</v>
      </c>
      <c r="Q1806" t="n">
        <v>0</v>
      </c>
      <c r="R1806" s="2" t="inlineStr"/>
    </row>
    <row r="1807" ht="15" customHeight="1">
      <c r="A1807" t="inlineStr">
        <is>
          <t>A 50670-2019</t>
        </is>
      </c>
      <c r="B1807" s="1" t="n">
        <v>43738</v>
      </c>
      <c r="C1807" s="1" t="n">
        <v>45227</v>
      </c>
      <c r="D1807" t="inlineStr">
        <is>
          <t>DALARNAS LÄN</t>
        </is>
      </c>
      <c r="E1807" t="inlineStr">
        <is>
          <t>ÄLVDALEN</t>
        </is>
      </c>
      <c r="G1807" t="n">
        <v>8.1</v>
      </c>
      <c r="H1807" t="n">
        <v>0</v>
      </c>
      <c r="I1807" t="n">
        <v>0</v>
      </c>
      <c r="J1807" t="n">
        <v>0</v>
      </c>
      <c r="K1807" t="n">
        <v>0</v>
      </c>
      <c r="L1807" t="n">
        <v>0</v>
      </c>
      <c r="M1807" t="n">
        <v>0</v>
      </c>
      <c r="N1807" t="n">
        <v>0</v>
      </c>
      <c r="O1807" t="n">
        <v>0</v>
      </c>
      <c r="P1807" t="n">
        <v>0</v>
      </c>
      <c r="Q1807" t="n">
        <v>0</v>
      </c>
      <c r="R1807" s="2" t="inlineStr"/>
    </row>
    <row r="1808" ht="15" customHeight="1">
      <c r="A1808" t="inlineStr">
        <is>
          <t>A 50934-2019</t>
        </is>
      </c>
      <c r="B1808" s="1" t="n">
        <v>43738</v>
      </c>
      <c r="C1808" s="1" t="n">
        <v>45227</v>
      </c>
      <c r="D1808" t="inlineStr">
        <is>
          <t>DALARNAS LÄN</t>
        </is>
      </c>
      <c r="E1808" t="inlineStr">
        <is>
          <t>ORSA</t>
        </is>
      </c>
      <c r="F1808" t="inlineStr">
        <is>
          <t>Allmännings- och besparingsskogar</t>
        </is>
      </c>
      <c r="G1808" t="n">
        <v>11.4</v>
      </c>
      <c r="H1808" t="n">
        <v>0</v>
      </c>
      <c r="I1808" t="n">
        <v>0</v>
      </c>
      <c r="J1808" t="n">
        <v>0</v>
      </c>
      <c r="K1808" t="n">
        <v>0</v>
      </c>
      <c r="L1808" t="n">
        <v>0</v>
      </c>
      <c r="M1808" t="n">
        <v>0</v>
      </c>
      <c r="N1808" t="n">
        <v>0</v>
      </c>
      <c r="O1808" t="n">
        <v>0</v>
      </c>
      <c r="P1808" t="n">
        <v>0</v>
      </c>
      <c r="Q1808" t="n">
        <v>0</v>
      </c>
      <c r="R1808" s="2" t="inlineStr"/>
    </row>
    <row r="1809" ht="15" customHeight="1">
      <c r="A1809" t="inlineStr">
        <is>
          <t>A 52719-2019</t>
        </is>
      </c>
      <c r="B1809" s="1" t="n">
        <v>43739</v>
      </c>
      <c r="C1809" s="1" t="n">
        <v>45227</v>
      </c>
      <c r="D1809" t="inlineStr">
        <is>
          <t>DALARNAS LÄN</t>
        </is>
      </c>
      <c r="E1809" t="inlineStr">
        <is>
          <t>MALUNG-SÄLEN</t>
        </is>
      </c>
      <c r="G1809" t="n">
        <v>9</v>
      </c>
      <c r="H1809" t="n">
        <v>0</v>
      </c>
      <c r="I1809" t="n">
        <v>0</v>
      </c>
      <c r="J1809" t="n">
        <v>0</v>
      </c>
      <c r="K1809" t="n">
        <v>0</v>
      </c>
      <c r="L1809" t="n">
        <v>0</v>
      </c>
      <c r="M1809" t="n">
        <v>0</v>
      </c>
      <c r="N1809" t="n">
        <v>0</v>
      </c>
      <c r="O1809" t="n">
        <v>0</v>
      </c>
      <c r="P1809" t="n">
        <v>0</v>
      </c>
      <c r="Q1809" t="n">
        <v>0</v>
      </c>
      <c r="R1809" s="2" t="inlineStr"/>
    </row>
    <row r="1810" ht="15" customHeight="1">
      <c r="A1810" t="inlineStr">
        <is>
          <t>A 52706-2019</t>
        </is>
      </c>
      <c r="B1810" s="1" t="n">
        <v>43739</v>
      </c>
      <c r="C1810" s="1" t="n">
        <v>45227</v>
      </c>
      <c r="D1810" t="inlineStr">
        <is>
          <t>DALARNAS LÄN</t>
        </is>
      </c>
      <c r="E1810" t="inlineStr">
        <is>
          <t>MALUNG-SÄLEN</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51019-2019</t>
        </is>
      </c>
      <c r="B1811" s="1" t="n">
        <v>43739</v>
      </c>
      <c r="C1811" s="1" t="n">
        <v>45227</v>
      </c>
      <c r="D1811" t="inlineStr">
        <is>
          <t>DALARNAS LÄN</t>
        </is>
      </c>
      <c r="E1811" t="inlineStr">
        <is>
          <t>BORLÄNGE</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52834-2019</t>
        </is>
      </c>
      <c r="B1812" s="1" t="n">
        <v>43739</v>
      </c>
      <c r="C1812" s="1" t="n">
        <v>45227</v>
      </c>
      <c r="D1812" t="inlineStr">
        <is>
          <t>DALARNAS LÄN</t>
        </is>
      </c>
      <c r="E1812" t="inlineStr">
        <is>
          <t>SMEDJEBACKEN</t>
        </is>
      </c>
      <c r="F1812" t="inlineStr">
        <is>
          <t>Bergvik skog väst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51354-2019</t>
        </is>
      </c>
      <c r="B1813" s="1" t="n">
        <v>43740</v>
      </c>
      <c r="C1813" s="1" t="n">
        <v>45227</v>
      </c>
      <c r="D1813" t="inlineStr">
        <is>
          <t>DALARNAS LÄN</t>
        </is>
      </c>
      <c r="E1813" t="inlineStr">
        <is>
          <t>ÄLVDALEN</t>
        </is>
      </c>
      <c r="F1813" t="inlineStr">
        <is>
          <t>Bergvik skog väst AB</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51526-2019</t>
        </is>
      </c>
      <c r="B1814" s="1" t="n">
        <v>43740</v>
      </c>
      <c r="C1814" s="1" t="n">
        <v>45227</v>
      </c>
      <c r="D1814" t="inlineStr">
        <is>
          <t>DALARNAS LÄN</t>
        </is>
      </c>
      <c r="E1814" t="inlineStr">
        <is>
          <t>RÄTTVIK</t>
        </is>
      </c>
      <c r="F1814" t="inlineStr">
        <is>
          <t>Sveaskog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52865-2019</t>
        </is>
      </c>
      <c r="B1815" s="1" t="n">
        <v>43740</v>
      </c>
      <c r="C1815" s="1" t="n">
        <v>45227</v>
      </c>
      <c r="D1815" t="inlineStr">
        <is>
          <t>DALARNAS LÄN</t>
        </is>
      </c>
      <c r="E1815" t="inlineStr">
        <is>
          <t>RÄTTVIK</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51536-2019</t>
        </is>
      </c>
      <c r="B1816" s="1" t="n">
        <v>43740</v>
      </c>
      <c r="C1816" s="1" t="n">
        <v>45227</v>
      </c>
      <c r="D1816" t="inlineStr">
        <is>
          <t>DALARNAS LÄN</t>
        </is>
      </c>
      <c r="E1816" t="inlineStr">
        <is>
          <t>RÄTTVIK</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51589-2019</t>
        </is>
      </c>
      <c r="B1817" s="1" t="n">
        <v>43740</v>
      </c>
      <c r="C1817" s="1" t="n">
        <v>45227</v>
      </c>
      <c r="D1817" t="inlineStr">
        <is>
          <t>DALARNAS LÄN</t>
        </is>
      </c>
      <c r="E1817" t="inlineStr">
        <is>
          <t>SÄTER</t>
        </is>
      </c>
      <c r="F1817" t="inlineStr">
        <is>
          <t>Bergvik skog väst AB</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53060-2019</t>
        </is>
      </c>
      <c r="B1818" s="1" t="n">
        <v>43740</v>
      </c>
      <c r="C1818" s="1" t="n">
        <v>45227</v>
      </c>
      <c r="D1818" t="inlineStr">
        <is>
          <t>DALARNAS LÄN</t>
        </is>
      </c>
      <c r="E1818" t="inlineStr">
        <is>
          <t>RÄTTVIK</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51727-2019</t>
        </is>
      </c>
      <c r="B1819" s="1" t="n">
        <v>43741</v>
      </c>
      <c r="C1819" s="1" t="n">
        <v>45227</v>
      </c>
      <c r="D1819" t="inlineStr">
        <is>
          <t>DALARNAS LÄN</t>
        </is>
      </c>
      <c r="E1819" t="inlineStr">
        <is>
          <t>VANSBRO</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51794-2019</t>
        </is>
      </c>
      <c r="B1820" s="1" t="n">
        <v>43741</v>
      </c>
      <c r="C1820" s="1" t="n">
        <v>45227</v>
      </c>
      <c r="D1820" t="inlineStr">
        <is>
          <t>DALARNAS LÄN</t>
        </is>
      </c>
      <c r="E1820" t="inlineStr">
        <is>
          <t>VANSBRO</t>
        </is>
      </c>
      <c r="G1820" t="n">
        <v>23.2</v>
      </c>
      <c r="H1820" t="n">
        <v>0</v>
      </c>
      <c r="I1820" t="n">
        <v>0</v>
      </c>
      <c r="J1820" t="n">
        <v>0</v>
      </c>
      <c r="K1820" t="n">
        <v>0</v>
      </c>
      <c r="L1820" t="n">
        <v>0</v>
      </c>
      <c r="M1820" t="n">
        <v>0</v>
      </c>
      <c r="N1820" t="n">
        <v>0</v>
      </c>
      <c r="O1820" t="n">
        <v>0</v>
      </c>
      <c r="P1820" t="n">
        <v>0</v>
      </c>
      <c r="Q1820" t="n">
        <v>0</v>
      </c>
      <c r="R1820" s="2" t="inlineStr"/>
    </row>
    <row r="1821" ht="15" customHeight="1">
      <c r="A1821" t="inlineStr">
        <is>
          <t>A 51877-2019</t>
        </is>
      </c>
      <c r="B1821" s="1" t="n">
        <v>43741</v>
      </c>
      <c r="C1821" s="1" t="n">
        <v>45227</v>
      </c>
      <c r="D1821" t="inlineStr">
        <is>
          <t>DALARNAS LÄN</t>
        </is>
      </c>
      <c r="E1821" t="inlineStr">
        <is>
          <t>HEDEMORA</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51740-2019</t>
        </is>
      </c>
      <c r="B1822" s="1" t="n">
        <v>43741</v>
      </c>
      <c r="C1822" s="1" t="n">
        <v>45227</v>
      </c>
      <c r="D1822" t="inlineStr">
        <is>
          <t>DALARNAS LÄN</t>
        </is>
      </c>
      <c r="E1822" t="inlineStr">
        <is>
          <t>SÄTER</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51872-2019</t>
        </is>
      </c>
      <c r="B1823" s="1" t="n">
        <v>43741</v>
      </c>
      <c r="C1823" s="1" t="n">
        <v>45227</v>
      </c>
      <c r="D1823" t="inlineStr">
        <is>
          <t>DALARNAS LÄN</t>
        </is>
      </c>
      <c r="E1823" t="inlineStr">
        <is>
          <t>GAGNEF</t>
        </is>
      </c>
      <c r="F1823" t="inlineStr">
        <is>
          <t>Bergvik skog väst AB</t>
        </is>
      </c>
      <c r="G1823" t="n">
        <v>4.6</v>
      </c>
      <c r="H1823" t="n">
        <v>0</v>
      </c>
      <c r="I1823" t="n">
        <v>0</v>
      </c>
      <c r="J1823" t="n">
        <v>0</v>
      </c>
      <c r="K1823" t="n">
        <v>0</v>
      </c>
      <c r="L1823" t="n">
        <v>0</v>
      </c>
      <c r="M1823" t="n">
        <v>0</v>
      </c>
      <c r="N1823" t="n">
        <v>0</v>
      </c>
      <c r="O1823" t="n">
        <v>0</v>
      </c>
      <c r="P1823" t="n">
        <v>0</v>
      </c>
      <c r="Q1823" t="n">
        <v>0</v>
      </c>
      <c r="R1823" s="2" t="inlineStr"/>
    </row>
    <row r="1824" ht="15" customHeight="1">
      <c r="A1824" t="inlineStr">
        <is>
          <t>A 51798-2019</t>
        </is>
      </c>
      <c r="B1824" s="1" t="n">
        <v>43741</v>
      </c>
      <c r="C1824" s="1" t="n">
        <v>45227</v>
      </c>
      <c r="D1824" t="inlineStr">
        <is>
          <t>DALARNAS LÄN</t>
        </is>
      </c>
      <c r="E1824" t="inlineStr">
        <is>
          <t>ÄLVDALEN</t>
        </is>
      </c>
      <c r="F1824" t="inlineStr">
        <is>
          <t>Sveaskog</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52107-2019</t>
        </is>
      </c>
      <c r="B1825" s="1" t="n">
        <v>43742</v>
      </c>
      <c r="C1825" s="1" t="n">
        <v>45227</v>
      </c>
      <c r="D1825" t="inlineStr">
        <is>
          <t>DALARNAS LÄN</t>
        </is>
      </c>
      <c r="E1825" t="inlineStr">
        <is>
          <t>FALUN</t>
        </is>
      </c>
      <c r="F1825" t="inlineStr">
        <is>
          <t>Bergvik skog väst AB</t>
        </is>
      </c>
      <c r="G1825" t="n">
        <v>7.4</v>
      </c>
      <c r="H1825" t="n">
        <v>0</v>
      </c>
      <c r="I1825" t="n">
        <v>0</v>
      </c>
      <c r="J1825" t="n">
        <v>0</v>
      </c>
      <c r="K1825" t="n">
        <v>0</v>
      </c>
      <c r="L1825" t="n">
        <v>0</v>
      </c>
      <c r="M1825" t="n">
        <v>0</v>
      </c>
      <c r="N1825" t="n">
        <v>0</v>
      </c>
      <c r="O1825" t="n">
        <v>0</v>
      </c>
      <c r="P1825" t="n">
        <v>0</v>
      </c>
      <c r="Q1825" t="n">
        <v>0</v>
      </c>
      <c r="R1825" s="2" t="inlineStr"/>
    </row>
    <row r="1826" ht="15" customHeight="1">
      <c r="A1826" t="inlineStr">
        <is>
          <t>A 51962-2019</t>
        </is>
      </c>
      <c r="B1826" s="1" t="n">
        <v>43742</v>
      </c>
      <c r="C1826" s="1" t="n">
        <v>45227</v>
      </c>
      <c r="D1826" t="inlineStr">
        <is>
          <t>DALARNAS LÄN</t>
        </is>
      </c>
      <c r="E1826" t="inlineStr">
        <is>
          <t>FALUN</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52192-2019</t>
        </is>
      </c>
      <c r="B1827" s="1" t="n">
        <v>43742</v>
      </c>
      <c r="C1827" s="1" t="n">
        <v>45227</v>
      </c>
      <c r="D1827" t="inlineStr">
        <is>
          <t>DALARNAS LÄN</t>
        </is>
      </c>
      <c r="E1827" t="inlineStr">
        <is>
          <t>FALUN</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52221-2019</t>
        </is>
      </c>
      <c r="B1828" s="1" t="n">
        <v>43742</v>
      </c>
      <c r="C1828" s="1" t="n">
        <v>45227</v>
      </c>
      <c r="D1828" t="inlineStr">
        <is>
          <t>DALARNAS LÄN</t>
        </is>
      </c>
      <c r="E1828" t="inlineStr">
        <is>
          <t>RÄTTVIK</t>
        </is>
      </c>
      <c r="F1828" t="inlineStr">
        <is>
          <t>Bergvik skog väst AB</t>
        </is>
      </c>
      <c r="G1828" t="n">
        <v>21.2</v>
      </c>
      <c r="H1828" t="n">
        <v>0</v>
      </c>
      <c r="I1828" t="n">
        <v>0</v>
      </c>
      <c r="J1828" t="n">
        <v>0</v>
      </c>
      <c r="K1828" t="n">
        <v>0</v>
      </c>
      <c r="L1828" t="n">
        <v>0</v>
      </c>
      <c r="M1828" t="n">
        <v>0</v>
      </c>
      <c r="N1828" t="n">
        <v>0</v>
      </c>
      <c r="O1828" t="n">
        <v>0</v>
      </c>
      <c r="P1828" t="n">
        <v>0</v>
      </c>
      <c r="Q1828" t="n">
        <v>0</v>
      </c>
      <c r="R1828" s="2" t="inlineStr"/>
    </row>
    <row r="1829" ht="15" customHeight="1">
      <c r="A1829" t="inlineStr">
        <is>
          <t>A 53998-2019</t>
        </is>
      </c>
      <c r="B1829" s="1" t="n">
        <v>43742</v>
      </c>
      <c r="C1829" s="1" t="n">
        <v>45227</v>
      </c>
      <c r="D1829" t="inlineStr">
        <is>
          <t>DALARNAS LÄN</t>
        </is>
      </c>
      <c r="E1829" t="inlineStr">
        <is>
          <t>RÄTTVIK</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52131-2019</t>
        </is>
      </c>
      <c r="B1830" s="1" t="n">
        <v>43742</v>
      </c>
      <c r="C1830" s="1" t="n">
        <v>45227</v>
      </c>
      <c r="D1830" t="inlineStr">
        <is>
          <t>DALARNAS LÄN</t>
        </is>
      </c>
      <c r="E1830" t="inlineStr">
        <is>
          <t>ÄLVDALEN</t>
        </is>
      </c>
      <c r="F1830" t="inlineStr">
        <is>
          <t>Sveaskog</t>
        </is>
      </c>
      <c r="G1830" t="n">
        <v>14.5</v>
      </c>
      <c r="H1830" t="n">
        <v>0</v>
      </c>
      <c r="I1830" t="n">
        <v>0</v>
      </c>
      <c r="J1830" t="n">
        <v>0</v>
      </c>
      <c r="K1830" t="n">
        <v>0</v>
      </c>
      <c r="L1830" t="n">
        <v>0</v>
      </c>
      <c r="M1830" t="n">
        <v>0</v>
      </c>
      <c r="N1830" t="n">
        <v>0</v>
      </c>
      <c r="O1830" t="n">
        <v>0</v>
      </c>
      <c r="P1830" t="n">
        <v>0</v>
      </c>
      <c r="Q1830" t="n">
        <v>0</v>
      </c>
      <c r="R1830" s="2" t="inlineStr"/>
    </row>
    <row r="1831" ht="15" customHeight="1">
      <c r="A1831" t="inlineStr">
        <is>
          <t>A 52163-2019</t>
        </is>
      </c>
      <c r="B1831" s="1" t="n">
        <v>43742</v>
      </c>
      <c r="C1831" s="1" t="n">
        <v>45227</v>
      </c>
      <c r="D1831" t="inlineStr">
        <is>
          <t>DALARNAS LÄN</t>
        </is>
      </c>
      <c r="E1831" t="inlineStr">
        <is>
          <t>GAGNEF</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54239-2019</t>
        </is>
      </c>
      <c r="B1832" s="1" t="n">
        <v>43745</v>
      </c>
      <c r="C1832" s="1" t="n">
        <v>45227</v>
      </c>
      <c r="D1832" t="inlineStr">
        <is>
          <t>DALARNAS LÄN</t>
        </is>
      </c>
      <c r="E1832" t="inlineStr">
        <is>
          <t>SMEDJEBACKEN</t>
        </is>
      </c>
      <c r="F1832" t="inlineStr">
        <is>
          <t>Bergvik skog väst AB</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54273-2019</t>
        </is>
      </c>
      <c r="B1833" s="1" t="n">
        <v>43745</v>
      </c>
      <c r="C1833" s="1" t="n">
        <v>45227</v>
      </c>
      <c r="D1833" t="inlineStr">
        <is>
          <t>DALARNAS LÄN</t>
        </is>
      </c>
      <c r="E1833" t="inlineStr">
        <is>
          <t>SMEDJEBACKEN</t>
        </is>
      </c>
      <c r="F1833" t="inlineStr">
        <is>
          <t>Bergvik skog väst AB</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52298-2019</t>
        </is>
      </c>
      <c r="B1834" s="1" t="n">
        <v>43745</v>
      </c>
      <c r="C1834" s="1" t="n">
        <v>45227</v>
      </c>
      <c r="D1834" t="inlineStr">
        <is>
          <t>DALARNAS LÄN</t>
        </is>
      </c>
      <c r="E1834" t="inlineStr">
        <is>
          <t>GAGNEF</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52444-2019</t>
        </is>
      </c>
      <c r="B1835" s="1" t="n">
        <v>43745</v>
      </c>
      <c r="C1835" s="1" t="n">
        <v>45227</v>
      </c>
      <c r="D1835" t="inlineStr">
        <is>
          <t>DALARNAS LÄN</t>
        </is>
      </c>
      <c r="E1835" t="inlineStr">
        <is>
          <t>SÄTER</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52466-2019</t>
        </is>
      </c>
      <c r="B1836" s="1" t="n">
        <v>43745</v>
      </c>
      <c r="C1836" s="1" t="n">
        <v>45227</v>
      </c>
      <c r="D1836" t="inlineStr">
        <is>
          <t>DALARNAS LÄN</t>
        </is>
      </c>
      <c r="E1836" t="inlineStr">
        <is>
          <t>ÄLVDALEN</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54250-2019</t>
        </is>
      </c>
      <c r="B1837" s="1" t="n">
        <v>43745</v>
      </c>
      <c r="C1837" s="1" t="n">
        <v>45227</v>
      </c>
      <c r="D1837" t="inlineStr">
        <is>
          <t>DALARNAS LÄN</t>
        </is>
      </c>
      <c r="E1837" t="inlineStr">
        <is>
          <t>SMEDJEBACKEN</t>
        </is>
      </c>
      <c r="F1837" t="inlineStr">
        <is>
          <t>Bergvik skog väst AB</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52746-2019</t>
        </is>
      </c>
      <c r="B1838" s="1" t="n">
        <v>43746</v>
      </c>
      <c r="C1838" s="1" t="n">
        <v>45227</v>
      </c>
      <c r="D1838" t="inlineStr">
        <is>
          <t>DALARNAS LÄN</t>
        </is>
      </c>
      <c r="E1838" t="inlineStr">
        <is>
          <t>GAGNEF</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52827-2019</t>
        </is>
      </c>
      <c r="B1839" s="1" t="n">
        <v>43746</v>
      </c>
      <c r="C1839" s="1" t="n">
        <v>45227</v>
      </c>
      <c r="D1839" t="inlineStr">
        <is>
          <t>DALARNAS LÄN</t>
        </is>
      </c>
      <c r="E1839" t="inlineStr">
        <is>
          <t>LEKSAND</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52776-2019</t>
        </is>
      </c>
      <c r="B1840" s="1" t="n">
        <v>43746</v>
      </c>
      <c r="C1840" s="1" t="n">
        <v>45227</v>
      </c>
      <c r="D1840" t="inlineStr">
        <is>
          <t>DALARNAS LÄN</t>
        </is>
      </c>
      <c r="E1840" t="inlineStr">
        <is>
          <t>VANSBRO</t>
        </is>
      </c>
      <c r="F1840" t="inlineStr">
        <is>
          <t>Bergvik skog väst AB</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53099-2019</t>
        </is>
      </c>
      <c r="B1841" s="1" t="n">
        <v>43747</v>
      </c>
      <c r="C1841" s="1" t="n">
        <v>45227</v>
      </c>
      <c r="D1841" t="inlineStr">
        <is>
          <t>DALARNAS LÄN</t>
        </is>
      </c>
      <c r="E1841" t="inlineStr">
        <is>
          <t>RÄTTVIK</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52957-2019</t>
        </is>
      </c>
      <c r="B1842" s="1" t="n">
        <v>43747</v>
      </c>
      <c r="C1842" s="1" t="n">
        <v>45227</v>
      </c>
      <c r="D1842" t="inlineStr">
        <is>
          <t>DALARNAS LÄN</t>
        </is>
      </c>
      <c r="E1842" t="inlineStr">
        <is>
          <t>LEKSAND</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53038-2019</t>
        </is>
      </c>
      <c r="B1843" s="1" t="n">
        <v>43747</v>
      </c>
      <c r="C1843" s="1" t="n">
        <v>45227</v>
      </c>
      <c r="D1843" t="inlineStr">
        <is>
          <t>DALARNAS LÄN</t>
        </is>
      </c>
      <c r="E1843" t="inlineStr">
        <is>
          <t>LUDVIKA</t>
        </is>
      </c>
      <c r="G1843" t="n">
        <v>10.6</v>
      </c>
      <c r="H1843" t="n">
        <v>0</v>
      </c>
      <c r="I1843" t="n">
        <v>0</v>
      </c>
      <c r="J1843" t="n">
        <v>0</v>
      </c>
      <c r="K1843" t="n">
        <v>0</v>
      </c>
      <c r="L1843" t="n">
        <v>0</v>
      </c>
      <c r="M1843" t="n">
        <v>0</v>
      </c>
      <c r="N1843" t="n">
        <v>0</v>
      </c>
      <c r="O1843" t="n">
        <v>0</v>
      </c>
      <c r="P1843" t="n">
        <v>0</v>
      </c>
      <c r="Q1843" t="n">
        <v>0</v>
      </c>
      <c r="R1843" s="2" t="inlineStr"/>
    </row>
    <row r="1844" ht="15" customHeight="1">
      <c r="A1844" t="inlineStr">
        <is>
          <t>A 53100-2019</t>
        </is>
      </c>
      <c r="B1844" s="1" t="n">
        <v>43747</v>
      </c>
      <c r="C1844" s="1" t="n">
        <v>45227</v>
      </c>
      <c r="D1844" t="inlineStr">
        <is>
          <t>DALARNAS LÄN</t>
        </is>
      </c>
      <c r="E1844" t="inlineStr">
        <is>
          <t>MALUNG-SÄLEN</t>
        </is>
      </c>
      <c r="F1844" t="inlineStr">
        <is>
          <t>Bergvik skog väst AB</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53323-2019</t>
        </is>
      </c>
      <c r="B1845" s="1" t="n">
        <v>43748</v>
      </c>
      <c r="C1845" s="1" t="n">
        <v>45227</v>
      </c>
      <c r="D1845" t="inlineStr">
        <is>
          <t>DALARNAS LÄN</t>
        </is>
      </c>
      <c r="E1845" t="inlineStr">
        <is>
          <t>HEDEMORA</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53459-2019</t>
        </is>
      </c>
      <c r="B1846" s="1" t="n">
        <v>43748</v>
      </c>
      <c r="C1846" s="1" t="n">
        <v>45227</v>
      </c>
      <c r="D1846" t="inlineStr">
        <is>
          <t>DALARNAS LÄN</t>
        </is>
      </c>
      <c r="E1846" t="inlineStr">
        <is>
          <t>AVESTA</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53247-2019</t>
        </is>
      </c>
      <c r="B1847" s="1" t="n">
        <v>43748</v>
      </c>
      <c r="C1847" s="1" t="n">
        <v>45227</v>
      </c>
      <c r="D1847" t="inlineStr">
        <is>
          <t>DALARNAS LÄN</t>
        </is>
      </c>
      <c r="E1847" t="inlineStr">
        <is>
          <t>VANSBRO</t>
        </is>
      </c>
      <c r="F1847" t="inlineStr">
        <is>
          <t>Bergvik skog väst AB</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53404-2019</t>
        </is>
      </c>
      <c r="B1848" s="1" t="n">
        <v>43748</v>
      </c>
      <c r="C1848" s="1" t="n">
        <v>45227</v>
      </c>
      <c r="D1848" t="inlineStr">
        <is>
          <t>DALARNAS LÄN</t>
        </is>
      </c>
      <c r="E1848" t="inlineStr">
        <is>
          <t>SÄTER</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53336-2019</t>
        </is>
      </c>
      <c r="B1849" s="1" t="n">
        <v>43748</v>
      </c>
      <c r="C1849" s="1" t="n">
        <v>45227</v>
      </c>
      <c r="D1849" t="inlineStr">
        <is>
          <t>DALARNAS LÄN</t>
        </is>
      </c>
      <c r="E1849" t="inlineStr">
        <is>
          <t>MORA</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53553-2019</t>
        </is>
      </c>
      <c r="B1850" s="1" t="n">
        <v>43749</v>
      </c>
      <c r="C1850" s="1" t="n">
        <v>45227</v>
      </c>
      <c r="D1850" t="inlineStr">
        <is>
          <t>DALARNAS LÄN</t>
        </is>
      </c>
      <c r="E1850" t="inlineStr">
        <is>
          <t>LEKSAND</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53740-2019</t>
        </is>
      </c>
      <c r="B1851" s="1" t="n">
        <v>43749</v>
      </c>
      <c r="C1851" s="1" t="n">
        <v>45227</v>
      </c>
      <c r="D1851" t="inlineStr">
        <is>
          <t>DALARNAS LÄN</t>
        </is>
      </c>
      <c r="E1851" t="inlineStr">
        <is>
          <t>MALUNG-SÄLEN</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53977-2019</t>
        </is>
      </c>
      <c r="B1852" s="1" t="n">
        <v>43752</v>
      </c>
      <c r="C1852" s="1" t="n">
        <v>45227</v>
      </c>
      <c r="D1852" t="inlineStr">
        <is>
          <t>DALARNAS LÄN</t>
        </is>
      </c>
      <c r="E1852" t="inlineStr">
        <is>
          <t>AVESTA</t>
        </is>
      </c>
      <c r="F1852" t="inlineStr">
        <is>
          <t>Sveaskog</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54054-2019</t>
        </is>
      </c>
      <c r="B1853" s="1" t="n">
        <v>43752</v>
      </c>
      <c r="C1853" s="1" t="n">
        <v>45227</v>
      </c>
      <c r="D1853" t="inlineStr">
        <is>
          <t>DALARNAS LÄN</t>
        </is>
      </c>
      <c r="E1853" t="inlineStr">
        <is>
          <t>FALUN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54296-2019</t>
        </is>
      </c>
      <c r="B1854" s="1" t="n">
        <v>43753</v>
      </c>
      <c r="C1854" s="1" t="n">
        <v>45227</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54304-2019</t>
        </is>
      </c>
      <c r="B1855" s="1" t="n">
        <v>43753</v>
      </c>
      <c r="C1855" s="1" t="n">
        <v>45227</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54441-2019</t>
        </is>
      </c>
      <c r="B1856" s="1" t="n">
        <v>43754</v>
      </c>
      <c r="C1856" s="1" t="n">
        <v>45227</v>
      </c>
      <c r="D1856" t="inlineStr">
        <is>
          <t>DALARNAS LÄN</t>
        </is>
      </c>
      <c r="E1856" t="inlineStr">
        <is>
          <t>SMEDJEBACKEN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54605-2019</t>
        </is>
      </c>
      <c r="B1857" s="1" t="n">
        <v>43754</v>
      </c>
      <c r="C1857" s="1" t="n">
        <v>45227</v>
      </c>
      <c r="D1857" t="inlineStr">
        <is>
          <t>DALARNAS LÄN</t>
        </is>
      </c>
      <c r="E1857" t="inlineStr">
        <is>
          <t>MORA</t>
        </is>
      </c>
      <c r="F1857" t="inlineStr">
        <is>
          <t>Övriga Aktiebolag</t>
        </is>
      </c>
      <c r="G1857" t="n">
        <v>12.7</v>
      </c>
      <c r="H1857" t="n">
        <v>0</v>
      </c>
      <c r="I1857" t="n">
        <v>0</v>
      </c>
      <c r="J1857" t="n">
        <v>0</v>
      </c>
      <c r="K1857" t="n">
        <v>0</v>
      </c>
      <c r="L1857" t="n">
        <v>0</v>
      </c>
      <c r="M1857" t="n">
        <v>0</v>
      </c>
      <c r="N1857" t="n">
        <v>0</v>
      </c>
      <c r="O1857" t="n">
        <v>0</v>
      </c>
      <c r="P1857" t="n">
        <v>0</v>
      </c>
      <c r="Q1857" t="n">
        <v>0</v>
      </c>
      <c r="R1857" s="2" t="inlineStr"/>
    </row>
    <row r="1858" ht="15" customHeight="1">
      <c r="A1858" t="inlineStr">
        <is>
          <t>A 55370-2019</t>
        </is>
      </c>
      <c r="B1858" s="1" t="n">
        <v>43754</v>
      </c>
      <c r="C1858" s="1" t="n">
        <v>45227</v>
      </c>
      <c r="D1858" t="inlineStr">
        <is>
          <t>DALARNAS LÄN</t>
        </is>
      </c>
      <c r="E1858" t="inlineStr">
        <is>
          <t>SMEDJEBACKEN</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55213-2019</t>
        </is>
      </c>
      <c r="B1859" s="1" t="n">
        <v>43756</v>
      </c>
      <c r="C1859" s="1" t="n">
        <v>45227</v>
      </c>
      <c r="D1859" t="inlineStr">
        <is>
          <t>DALARNAS LÄN</t>
        </is>
      </c>
      <c r="E1859" t="inlineStr">
        <is>
          <t>GAGNEF</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56609-2019</t>
        </is>
      </c>
      <c r="B1860" s="1" t="n">
        <v>43758</v>
      </c>
      <c r="C1860" s="1" t="n">
        <v>45227</v>
      </c>
      <c r="D1860" t="inlineStr">
        <is>
          <t>DALARNAS LÄN</t>
        </is>
      </c>
      <c r="E1860" t="inlineStr">
        <is>
          <t>RÄTTVIK</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55777-2019</t>
        </is>
      </c>
      <c r="B1861" s="1" t="n">
        <v>43759</v>
      </c>
      <c r="C1861" s="1" t="n">
        <v>45227</v>
      </c>
      <c r="D1861" t="inlineStr">
        <is>
          <t>DALARNAS LÄN</t>
        </is>
      </c>
      <c r="E1861" t="inlineStr">
        <is>
          <t>FALUN</t>
        </is>
      </c>
      <c r="F1861" t="inlineStr">
        <is>
          <t>Bergvik skog väst AB</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55798-2019</t>
        </is>
      </c>
      <c r="B1862" s="1" t="n">
        <v>43759</v>
      </c>
      <c r="C1862" s="1" t="n">
        <v>45227</v>
      </c>
      <c r="D1862" t="inlineStr">
        <is>
          <t>DALARNAS LÄN</t>
        </is>
      </c>
      <c r="E1862" t="inlineStr">
        <is>
          <t>FALUN</t>
        </is>
      </c>
      <c r="F1862" t="inlineStr">
        <is>
          <t>Bergvik skog väst AB</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56690-2019</t>
        </is>
      </c>
      <c r="B1863" s="1" t="n">
        <v>43759</v>
      </c>
      <c r="C1863" s="1" t="n">
        <v>45227</v>
      </c>
      <c r="D1863" t="inlineStr">
        <is>
          <t>DALARNAS LÄN</t>
        </is>
      </c>
      <c r="E1863" t="inlineStr">
        <is>
          <t>FALUN</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55871-2019</t>
        </is>
      </c>
      <c r="B1864" s="1" t="n">
        <v>43759</v>
      </c>
      <c r="C1864" s="1" t="n">
        <v>45227</v>
      </c>
      <c r="D1864" t="inlineStr">
        <is>
          <t>DALARNAS LÄN</t>
        </is>
      </c>
      <c r="E1864" t="inlineStr">
        <is>
          <t>FALUN</t>
        </is>
      </c>
      <c r="F1864" t="inlineStr">
        <is>
          <t>Bergvik skog väst AB</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55522-2019</t>
        </is>
      </c>
      <c r="B1865" s="1" t="n">
        <v>43759</v>
      </c>
      <c r="C1865" s="1" t="n">
        <v>45227</v>
      </c>
      <c r="D1865" t="inlineStr">
        <is>
          <t>DALARNAS LÄN</t>
        </is>
      </c>
      <c r="E1865" t="inlineStr">
        <is>
          <t>ORSA</t>
        </is>
      </c>
      <c r="G1865" t="n">
        <v>8.1</v>
      </c>
      <c r="H1865" t="n">
        <v>0</v>
      </c>
      <c r="I1865" t="n">
        <v>0</v>
      </c>
      <c r="J1865" t="n">
        <v>0</v>
      </c>
      <c r="K1865" t="n">
        <v>0</v>
      </c>
      <c r="L1865" t="n">
        <v>0</v>
      </c>
      <c r="M1865" t="n">
        <v>0</v>
      </c>
      <c r="N1865" t="n">
        <v>0</v>
      </c>
      <c r="O1865" t="n">
        <v>0</v>
      </c>
      <c r="P1865" t="n">
        <v>0</v>
      </c>
      <c r="Q1865" t="n">
        <v>0</v>
      </c>
      <c r="R1865" s="2" t="inlineStr"/>
    </row>
    <row r="1866" ht="15" customHeight="1">
      <c r="A1866" t="inlineStr">
        <is>
          <t>A 55815-2019</t>
        </is>
      </c>
      <c r="B1866" s="1" t="n">
        <v>43759</v>
      </c>
      <c r="C1866" s="1" t="n">
        <v>45227</v>
      </c>
      <c r="D1866" t="inlineStr">
        <is>
          <t>DALARNAS LÄN</t>
        </is>
      </c>
      <c r="E1866" t="inlineStr">
        <is>
          <t>FALUN</t>
        </is>
      </c>
      <c r="F1866" t="inlineStr">
        <is>
          <t>Bergvik skog väst AB</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55649-2019</t>
        </is>
      </c>
      <c r="B1867" s="1" t="n">
        <v>43760</v>
      </c>
      <c r="C1867" s="1" t="n">
        <v>45227</v>
      </c>
      <c r="D1867" t="inlineStr">
        <is>
          <t>DALARNAS LÄN</t>
        </is>
      </c>
      <c r="E1867" t="inlineStr">
        <is>
          <t>ÄLVDALEN</t>
        </is>
      </c>
      <c r="F1867" t="inlineStr">
        <is>
          <t>Kyrkan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55576-2019</t>
        </is>
      </c>
      <c r="B1868" s="1" t="n">
        <v>43760</v>
      </c>
      <c r="C1868" s="1" t="n">
        <v>45227</v>
      </c>
      <c r="D1868" t="inlineStr">
        <is>
          <t>DALARNAS LÄN</t>
        </is>
      </c>
      <c r="E1868" t="inlineStr">
        <is>
          <t>SMEDJEBACKEN</t>
        </is>
      </c>
      <c r="F1868" t="inlineStr">
        <is>
          <t>Övriga Aktiebolag</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55633-2019</t>
        </is>
      </c>
      <c r="B1869" s="1" t="n">
        <v>43760</v>
      </c>
      <c r="C1869" s="1" t="n">
        <v>45227</v>
      </c>
      <c r="D1869" t="inlineStr">
        <is>
          <t>DALARNAS LÄN</t>
        </is>
      </c>
      <c r="E1869" t="inlineStr">
        <is>
          <t>SMEDJEBACKEN</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57663-2019</t>
        </is>
      </c>
      <c r="B1870" s="1" t="n">
        <v>43761</v>
      </c>
      <c r="C1870" s="1" t="n">
        <v>45227</v>
      </c>
      <c r="D1870" t="inlineStr">
        <is>
          <t>DALARNAS LÄN</t>
        </is>
      </c>
      <c r="E1870" t="inlineStr">
        <is>
          <t>RÄTTVIK</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56145-2019</t>
        </is>
      </c>
      <c r="B1871" s="1" t="n">
        <v>43761</v>
      </c>
      <c r="C1871" s="1" t="n">
        <v>45227</v>
      </c>
      <c r="D1871" t="inlineStr">
        <is>
          <t>DALARNAS LÄN</t>
        </is>
      </c>
      <c r="E1871" t="inlineStr">
        <is>
          <t>MORA</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56264-2019</t>
        </is>
      </c>
      <c r="B1872" s="1" t="n">
        <v>43762</v>
      </c>
      <c r="C1872" s="1" t="n">
        <v>45227</v>
      </c>
      <c r="D1872" t="inlineStr">
        <is>
          <t>DALARNAS LÄN</t>
        </is>
      </c>
      <c r="E1872" t="inlineStr">
        <is>
          <t>GAGNEF</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56456-2019</t>
        </is>
      </c>
      <c r="B1873" s="1" t="n">
        <v>43762</v>
      </c>
      <c r="C1873" s="1" t="n">
        <v>45227</v>
      </c>
      <c r="D1873" t="inlineStr">
        <is>
          <t>DALARNAS LÄN</t>
        </is>
      </c>
      <c r="E1873" t="inlineStr">
        <is>
          <t>SÄTER</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57052-2019</t>
        </is>
      </c>
      <c r="B1874" s="1" t="n">
        <v>43762</v>
      </c>
      <c r="C1874" s="1" t="n">
        <v>45227</v>
      </c>
      <c r="D1874" t="inlineStr">
        <is>
          <t>DALARNAS LÄN</t>
        </is>
      </c>
      <c r="E1874" t="inlineStr">
        <is>
          <t>MALUNG-SÄLEN</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56455-2019</t>
        </is>
      </c>
      <c r="B1875" s="1" t="n">
        <v>43762</v>
      </c>
      <c r="C1875" s="1" t="n">
        <v>45227</v>
      </c>
      <c r="D1875" t="inlineStr">
        <is>
          <t>DALARNAS LÄN</t>
        </is>
      </c>
      <c r="E1875" t="inlineStr">
        <is>
          <t>FALUN</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56523-2019</t>
        </is>
      </c>
      <c r="B1876" s="1" t="n">
        <v>43763</v>
      </c>
      <c r="C1876" s="1" t="n">
        <v>45227</v>
      </c>
      <c r="D1876" t="inlineStr">
        <is>
          <t>DALARNAS LÄN</t>
        </is>
      </c>
      <c r="E1876" t="inlineStr">
        <is>
          <t>MALUNG-SÄLEN</t>
        </is>
      </c>
      <c r="G1876" t="n">
        <v>2.2</v>
      </c>
      <c r="H1876" t="n">
        <v>0</v>
      </c>
      <c r="I1876" t="n">
        <v>0</v>
      </c>
      <c r="J1876" t="n">
        <v>0</v>
      </c>
      <c r="K1876" t="n">
        <v>0</v>
      </c>
      <c r="L1876" t="n">
        <v>0</v>
      </c>
      <c r="M1876" t="n">
        <v>0</v>
      </c>
      <c r="N1876" t="n">
        <v>0</v>
      </c>
      <c r="O1876" t="n">
        <v>0</v>
      </c>
      <c r="P1876" t="n">
        <v>0</v>
      </c>
      <c r="Q1876" t="n">
        <v>0</v>
      </c>
      <c r="R1876" s="2" t="inlineStr"/>
    </row>
    <row r="1877" ht="15" customHeight="1">
      <c r="A1877" t="inlineStr">
        <is>
          <t>A 56714-2019</t>
        </is>
      </c>
      <c r="B1877" s="1" t="n">
        <v>43763</v>
      </c>
      <c r="C1877" s="1" t="n">
        <v>45227</v>
      </c>
      <c r="D1877" t="inlineStr">
        <is>
          <t>DALARNAS LÄN</t>
        </is>
      </c>
      <c r="E1877" t="inlineStr">
        <is>
          <t>GAGNEF</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56844-2019</t>
        </is>
      </c>
      <c r="B1878" s="1" t="n">
        <v>43765</v>
      </c>
      <c r="C1878" s="1" t="n">
        <v>45227</v>
      </c>
      <c r="D1878" t="inlineStr">
        <is>
          <t>DALARNAS LÄN</t>
        </is>
      </c>
      <c r="E1878" t="inlineStr">
        <is>
          <t>LEKSAND</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56862-2019</t>
        </is>
      </c>
      <c r="B1879" s="1" t="n">
        <v>43765</v>
      </c>
      <c r="C1879" s="1" t="n">
        <v>45227</v>
      </c>
      <c r="D1879" t="inlineStr">
        <is>
          <t>DALARNAS LÄN</t>
        </is>
      </c>
      <c r="E1879" t="inlineStr">
        <is>
          <t>ORSA</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57067-2019</t>
        </is>
      </c>
      <c r="B1880" s="1" t="n">
        <v>43766</v>
      </c>
      <c r="C1880" s="1" t="n">
        <v>45227</v>
      </c>
      <c r="D1880" t="inlineStr">
        <is>
          <t>DALARNAS LÄN</t>
        </is>
      </c>
      <c r="E1880" t="inlineStr">
        <is>
          <t>SMEDJEBACKEN</t>
        </is>
      </c>
      <c r="F1880" t="inlineStr">
        <is>
          <t>Sveaskog</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56890-2019</t>
        </is>
      </c>
      <c r="B1881" s="1" t="n">
        <v>43766</v>
      </c>
      <c r="C1881" s="1" t="n">
        <v>45227</v>
      </c>
      <c r="D1881" t="inlineStr">
        <is>
          <t>DALARNAS LÄN</t>
        </is>
      </c>
      <c r="E1881" t="inlineStr">
        <is>
          <t>FALUN</t>
        </is>
      </c>
      <c r="F1881" t="inlineStr">
        <is>
          <t>Bergvik skog väst AB</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57163-2019</t>
        </is>
      </c>
      <c r="B1882" s="1" t="n">
        <v>43766</v>
      </c>
      <c r="C1882" s="1" t="n">
        <v>45227</v>
      </c>
      <c r="D1882" t="inlineStr">
        <is>
          <t>DALARNAS LÄN</t>
        </is>
      </c>
      <c r="E1882" t="inlineStr">
        <is>
          <t>FALUN</t>
        </is>
      </c>
      <c r="G1882" t="n">
        <v>6</v>
      </c>
      <c r="H1882" t="n">
        <v>0</v>
      </c>
      <c r="I1882" t="n">
        <v>0</v>
      </c>
      <c r="J1882" t="n">
        <v>0</v>
      </c>
      <c r="K1882" t="n">
        <v>0</v>
      </c>
      <c r="L1882" t="n">
        <v>0</v>
      </c>
      <c r="M1882" t="n">
        <v>0</v>
      </c>
      <c r="N1882" t="n">
        <v>0</v>
      </c>
      <c r="O1882" t="n">
        <v>0</v>
      </c>
      <c r="P1882" t="n">
        <v>0</v>
      </c>
      <c r="Q1882" t="n">
        <v>0</v>
      </c>
      <c r="R1882" s="2" t="inlineStr"/>
    </row>
    <row r="1883" ht="15" customHeight="1">
      <c r="A1883" t="inlineStr">
        <is>
          <t>A 58514-2019</t>
        </is>
      </c>
      <c r="B1883" s="1" t="n">
        <v>43766</v>
      </c>
      <c r="C1883" s="1" t="n">
        <v>45227</v>
      </c>
      <c r="D1883" t="inlineStr">
        <is>
          <t>DALARNAS LÄN</t>
        </is>
      </c>
      <c r="E1883" t="inlineStr">
        <is>
          <t>RÄTTVIK</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57254-2019</t>
        </is>
      </c>
      <c r="B1884" s="1" t="n">
        <v>43767</v>
      </c>
      <c r="C1884" s="1" t="n">
        <v>45227</v>
      </c>
      <c r="D1884" t="inlineStr">
        <is>
          <t>DALARNAS LÄN</t>
        </is>
      </c>
      <c r="E1884" t="inlineStr">
        <is>
          <t>MORA</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57297-2019</t>
        </is>
      </c>
      <c r="B1885" s="1" t="n">
        <v>43767</v>
      </c>
      <c r="C1885" s="1" t="n">
        <v>45227</v>
      </c>
      <c r="D1885" t="inlineStr">
        <is>
          <t>DALARNAS LÄN</t>
        </is>
      </c>
      <c r="E1885" t="inlineStr">
        <is>
          <t>BORLÄNGE</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57221-2019</t>
        </is>
      </c>
      <c r="B1886" s="1" t="n">
        <v>43767</v>
      </c>
      <c r="C1886" s="1" t="n">
        <v>45227</v>
      </c>
      <c r="D1886" t="inlineStr">
        <is>
          <t>DALARNAS LÄN</t>
        </is>
      </c>
      <c r="E1886" t="inlineStr">
        <is>
          <t>LEKSAND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57357-2019</t>
        </is>
      </c>
      <c r="B1887" s="1" t="n">
        <v>43767</v>
      </c>
      <c r="C1887" s="1" t="n">
        <v>45227</v>
      </c>
      <c r="D1887" t="inlineStr">
        <is>
          <t>DALARNAS LÄN</t>
        </is>
      </c>
      <c r="E1887" t="inlineStr">
        <is>
          <t>SMEDJEBACKEN</t>
        </is>
      </c>
      <c r="G1887" t="n">
        <v>5</v>
      </c>
      <c r="H1887" t="n">
        <v>0</v>
      </c>
      <c r="I1887" t="n">
        <v>0</v>
      </c>
      <c r="J1887" t="n">
        <v>0</v>
      </c>
      <c r="K1887" t="n">
        <v>0</v>
      </c>
      <c r="L1887" t="n">
        <v>0</v>
      </c>
      <c r="M1887" t="n">
        <v>0</v>
      </c>
      <c r="N1887" t="n">
        <v>0</v>
      </c>
      <c r="O1887" t="n">
        <v>0</v>
      </c>
      <c r="P1887" t="n">
        <v>0</v>
      </c>
      <c r="Q1887" t="n">
        <v>0</v>
      </c>
      <c r="R1887" s="2" t="inlineStr"/>
    </row>
    <row r="1888" ht="15" customHeight="1">
      <c r="A1888" t="inlineStr">
        <is>
          <t>A 57490-2019</t>
        </is>
      </c>
      <c r="B1888" s="1" t="n">
        <v>43767</v>
      </c>
      <c r="C1888" s="1" t="n">
        <v>45227</v>
      </c>
      <c r="D1888" t="inlineStr">
        <is>
          <t>DALARNAS LÄN</t>
        </is>
      </c>
      <c r="E1888" t="inlineStr">
        <is>
          <t>RÄTTVIK</t>
        </is>
      </c>
      <c r="F1888" t="inlineStr">
        <is>
          <t>Bergvik skog väst AB</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57200-2019</t>
        </is>
      </c>
      <c r="B1889" s="1" t="n">
        <v>43767</v>
      </c>
      <c r="C1889" s="1" t="n">
        <v>45227</v>
      </c>
      <c r="D1889" t="inlineStr">
        <is>
          <t>DALARNAS LÄN</t>
        </is>
      </c>
      <c r="E1889" t="inlineStr">
        <is>
          <t>VANSBRO</t>
        </is>
      </c>
      <c r="F1889" t="inlineStr">
        <is>
          <t>Bergvik skog väst AB</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57486-2019</t>
        </is>
      </c>
      <c r="B1890" s="1" t="n">
        <v>43767</v>
      </c>
      <c r="C1890" s="1" t="n">
        <v>45227</v>
      </c>
      <c r="D1890" t="inlineStr">
        <is>
          <t>DALARNAS LÄN</t>
        </is>
      </c>
      <c r="E1890" t="inlineStr">
        <is>
          <t>MALUNG-SÄLEN</t>
        </is>
      </c>
      <c r="F1890" t="inlineStr">
        <is>
          <t>Övriga statliga verk och myndigheter</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57243-2019</t>
        </is>
      </c>
      <c r="B1891" s="1" t="n">
        <v>43767</v>
      </c>
      <c r="C1891" s="1" t="n">
        <v>45227</v>
      </c>
      <c r="D1891" t="inlineStr">
        <is>
          <t>DALARNAS LÄN</t>
        </is>
      </c>
      <c r="E1891" t="inlineStr">
        <is>
          <t>MALUNG-SÄLEN</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57618-2019</t>
        </is>
      </c>
      <c r="B1892" s="1" t="n">
        <v>43768</v>
      </c>
      <c r="C1892" s="1" t="n">
        <v>45227</v>
      </c>
      <c r="D1892" t="inlineStr">
        <is>
          <t>DALARNAS LÄN</t>
        </is>
      </c>
      <c r="E1892" t="inlineStr">
        <is>
          <t>BORLÄNGE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57640-2019</t>
        </is>
      </c>
      <c r="B1893" s="1" t="n">
        <v>43768</v>
      </c>
      <c r="C1893" s="1" t="n">
        <v>45227</v>
      </c>
      <c r="D1893" t="inlineStr">
        <is>
          <t>DALARNAS LÄN</t>
        </is>
      </c>
      <c r="E1893" t="inlineStr">
        <is>
          <t>MORA</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57687-2019</t>
        </is>
      </c>
      <c r="B1894" s="1" t="n">
        <v>43768</v>
      </c>
      <c r="C1894" s="1" t="n">
        <v>45227</v>
      </c>
      <c r="D1894" t="inlineStr">
        <is>
          <t>DALARNAS LÄN</t>
        </is>
      </c>
      <c r="E1894" t="inlineStr">
        <is>
          <t>FALUN</t>
        </is>
      </c>
      <c r="F1894" t="inlineStr">
        <is>
          <t>Bergvik skog väst AB</t>
        </is>
      </c>
      <c r="G1894" t="n">
        <v>7.5</v>
      </c>
      <c r="H1894" t="n">
        <v>0</v>
      </c>
      <c r="I1894" t="n">
        <v>0</v>
      </c>
      <c r="J1894" t="n">
        <v>0</v>
      </c>
      <c r="K1894" t="n">
        <v>0</v>
      </c>
      <c r="L1894" t="n">
        <v>0</v>
      </c>
      <c r="M1894" t="n">
        <v>0</v>
      </c>
      <c r="N1894" t="n">
        <v>0</v>
      </c>
      <c r="O1894" t="n">
        <v>0</v>
      </c>
      <c r="P1894" t="n">
        <v>0</v>
      </c>
      <c r="Q1894" t="n">
        <v>0</v>
      </c>
      <c r="R1894" s="2" t="inlineStr"/>
    </row>
    <row r="1895" ht="15" customHeight="1">
      <c r="A1895" t="inlineStr">
        <is>
          <t>A 57728-2019</t>
        </is>
      </c>
      <c r="B1895" s="1" t="n">
        <v>43768</v>
      </c>
      <c r="C1895" s="1" t="n">
        <v>45227</v>
      </c>
      <c r="D1895" t="inlineStr">
        <is>
          <t>DALARNAS LÄN</t>
        </is>
      </c>
      <c r="E1895" t="inlineStr">
        <is>
          <t>GAGNEF</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57984-2019</t>
        </is>
      </c>
      <c r="B1896" s="1" t="n">
        <v>43769</v>
      </c>
      <c r="C1896" s="1" t="n">
        <v>45227</v>
      </c>
      <c r="D1896" t="inlineStr">
        <is>
          <t>DALARNAS LÄN</t>
        </is>
      </c>
      <c r="E1896" t="inlineStr">
        <is>
          <t>MORA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57989-2019</t>
        </is>
      </c>
      <c r="B1897" s="1" t="n">
        <v>43769</v>
      </c>
      <c r="C1897" s="1" t="n">
        <v>45227</v>
      </c>
      <c r="D1897" t="inlineStr">
        <is>
          <t>DALARNAS LÄN</t>
        </is>
      </c>
      <c r="E1897" t="inlineStr">
        <is>
          <t>MORA</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58025-2019</t>
        </is>
      </c>
      <c r="B1898" s="1" t="n">
        <v>43769</v>
      </c>
      <c r="C1898" s="1" t="n">
        <v>45227</v>
      </c>
      <c r="D1898" t="inlineStr">
        <is>
          <t>DALARNAS LÄN</t>
        </is>
      </c>
      <c r="E1898" t="inlineStr">
        <is>
          <t>VANSBRO</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58139-2019</t>
        </is>
      </c>
      <c r="B1899" s="1" t="n">
        <v>43769</v>
      </c>
      <c r="C1899" s="1" t="n">
        <v>45227</v>
      </c>
      <c r="D1899" t="inlineStr">
        <is>
          <t>DALARNAS LÄN</t>
        </is>
      </c>
      <c r="E1899" t="inlineStr">
        <is>
          <t>FALUN</t>
        </is>
      </c>
      <c r="F1899" t="inlineStr">
        <is>
          <t>Kyrkan</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58336-2019</t>
        </is>
      </c>
      <c r="B1900" s="1" t="n">
        <v>43770</v>
      </c>
      <c r="C1900" s="1" t="n">
        <v>45227</v>
      </c>
      <c r="D1900" t="inlineStr">
        <is>
          <t>DALARNAS LÄN</t>
        </is>
      </c>
      <c r="E1900" t="inlineStr">
        <is>
          <t>GAGNEF</t>
        </is>
      </c>
      <c r="G1900" t="n">
        <v>9.9</v>
      </c>
      <c r="H1900" t="n">
        <v>0</v>
      </c>
      <c r="I1900" t="n">
        <v>0</v>
      </c>
      <c r="J1900" t="n">
        <v>0</v>
      </c>
      <c r="K1900" t="n">
        <v>0</v>
      </c>
      <c r="L1900" t="n">
        <v>0</v>
      </c>
      <c r="M1900" t="n">
        <v>0</v>
      </c>
      <c r="N1900" t="n">
        <v>0</v>
      </c>
      <c r="O1900" t="n">
        <v>0</v>
      </c>
      <c r="P1900" t="n">
        <v>0</v>
      </c>
      <c r="Q1900" t="n">
        <v>0</v>
      </c>
      <c r="R1900" s="2" t="inlineStr"/>
    </row>
    <row r="1901" ht="15" customHeight="1">
      <c r="A1901" t="inlineStr">
        <is>
          <t>A 59171-2019</t>
        </is>
      </c>
      <c r="B1901" s="1" t="n">
        <v>43770</v>
      </c>
      <c r="C1901" s="1" t="n">
        <v>45227</v>
      </c>
      <c r="D1901" t="inlineStr">
        <is>
          <t>DALARNAS LÄN</t>
        </is>
      </c>
      <c r="E1901" t="inlineStr">
        <is>
          <t>RÄTTVIK</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59304-2019</t>
        </is>
      </c>
      <c r="B1902" s="1" t="n">
        <v>43770</v>
      </c>
      <c r="C1902" s="1" t="n">
        <v>45227</v>
      </c>
      <c r="D1902" t="inlineStr">
        <is>
          <t>DALARNAS LÄN</t>
        </is>
      </c>
      <c r="E1902" t="inlineStr">
        <is>
          <t>LUDVIKA</t>
        </is>
      </c>
      <c r="G1902" t="n">
        <v>3.2</v>
      </c>
      <c r="H1902" t="n">
        <v>0</v>
      </c>
      <c r="I1902" t="n">
        <v>0</v>
      </c>
      <c r="J1902" t="n">
        <v>0</v>
      </c>
      <c r="K1902" t="n">
        <v>0</v>
      </c>
      <c r="L1902" t="n">
        <v>0</v>
      </c>
      <c r="M1902" t="n">
        <v>0</v>
      </c>
      <c r="N1902" t="n">
        <v>0</v>
      </c>
      <c r="O1902" t="n">
        <v>0</v>
      </c>
      <c r="P1902" t="n">
        <v>0</v>
      </c>
      <c r="Q1902" t="n">
        <v>0</v>
      </c>
      <c r="R1902" s="2" t="inlineStr"/>
    </row>
    <row r="1903" ht="15" customHeight="1">
      <c r="A1903" t="inlineStr">
        <is>
          <t>A 58237-2019</t>
        </is>
      </c>
      <c r="B1903" s="1" t="n">
        <v>43770</v>
      </c>
      <c r="C1903" s="1" t="n">
        <v>45227</v>
      </c>
      <c r="D1903" t="inlineStr">
        <is>
          <t>DALARNAS LÄN</t>
        </is>
      </c>
      <c r="E1903" t="inlineStr">
        <is>
          <t>LEKSAND</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59176-2019</t>
        </is>
      </c>
      <c r="B1904" s="1" t="n">
        <v>43770</v>
      </c>
      <c r="C1904" s="1" t="n">
        <v>45227</v>
      </c>
      <c r="D1904" t="inlineStr">
        <is>
          <t>DALARNAS LÄN</t>
        </is>
      </c>
      <c r="E1904" t="inlineStr">
        <is>
          <t>RÄTTVIK</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58433-2019</t>
        </is>
      </c>
      <c r="B1905" s="1" t="n">
        <v>43773</v>
      </c>
      <c r="C1905" s="1" t="n">
        <v>45227</v>
      </c>
      <c r="D1905" t="inlineStr">
        <is>
          <t>DALARNAS LÄN</t>
        </is>
      </c>
      <c r="E1905" t="inlineStr">
        <is>
          <t>FALUN</t>
        </is>
      </c>
      <c r="F1905" t="inlineStr">
        <is>
          <t>Bergvik skog väst AB</t>
        </is>
      </c>
      <c r="G1905" t="n">
        <v>15.4</v>
      </c>
      <c r="H1905" t="n">
        <v>0</v>
      </c>
      <c r="I1905" t="n">
        <v>0</v>
      </c>
      <c r="J1905" t="n">
        <v>0</v>
      </c>
      <c r="K1905" t="n">
        <v>0</v>
      </c>
      <c r="L1905" t="n">
        <v>0</v>
      </c>
      <c r="M1905" t="n">
        <v>0</v>
      </c>
      <c r="N1905" t="n">
        <v>0</v>
      </c>
      <c r="O1905" t="n">
        <v>0</v>
      </c>
      <c r="P1905" t="n">
        <v>0</v>
      </c>
      <c r="Q1905" t="n">
        <v>0</v>
      </c>
      <c r="R1905" s="2" t="inlineStr"/>
    </row>
    <row r="1906" ht="15" customHeight="1">
      <c r="A1906" t="inlineStr">
        <is>
          <t>A 58446-2019</t>
        </is>
      </c>
      <c r="B1906" s="1" t="n">
        <v>43773</v>
      </c>
      <c r="C1906" s="1" t="n">
        <v>45227</v>
      </c>
      <c r="D1906" t="inlineStr">
        <is>
          <t>DALARNAS LÄN</t>
        </is>
      </c>
      <c r="E1906" t="inlineStr">
        <is>
          <t>FALUN</t>
        </is>
      </c>
      <c r="F1906" t="inlineStr">
        <is>
          <t>Bergvik skog väst AB</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58674-2019</t>
        </is>
      </c>
      <c r="B1907" s="1" t="n">
        <v>43773</v>
      </c>
      <c r="C1907" s="1" t="n">
        <v>45227</v>
      </c>
      <c r="D1907" t="inlineStr">
        <is>
          <t>DALARNAS LÄN</t>
        </is>
      </c>
      <c r="E1907" t="inlineStr">
        <is>
          <t>SMEDJEBACKEN</t>
        </is>
      </c>
      <c r="F1907" t="inlineStr">
        <is>
          <t>Sveaskog</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58444-2019</t>
        </is>
      </c>
      <c r="B1908" s="1" t="n">
        <v>43773</v>
      </c>
      <c r="C1908" s="1" t="n">
        <v>45227</v>
      </c>
      <c r="D1908" t="inlineStr">
        <is>
          <t>DALARNAS LÄN</t>
        </is>
      </c>
      <c r="E1908" t="inlineStr">
        <is>
          <t>FALUN</t>
        </is>
      </c>
      <c r="F1908" t="inlineStr">
        <is>
          <t>Bergvik skog väst AB</t>
        </is>
      </c>
      <c r="G1908" t="n">
        <v>6.3</v>
      </c>
      <c r="H1908" t="n">
        <v>0</v>
      </c>
      <c r="I1908" t="n">
        <v>0</v>
      </c>
      <c r="J1908" t="n">
        <v>0</v>
      </c>
      <c r="K1908" t="n">
        <v>0</v>
      </c>
      <c r="L1908" t="n">
        <v>0</v>
      </c>
      <c r="M1908" t="n">
        <v>0</v>
      </c>
      <c r="N1908" t="n">
        <v>0</v>
      </c>
      <c r="O1908" t="n">
        <v>0</v>
      </c>
      <c r="P1908" t="n">
        <v>0</v>
      </c>
      <c r="Q1908" t="n">
        <v>0</v>
      </c>
      <c r="R1908" s="2" t="inlineStr"/>
    </row>
    <row r="1909" ht="15" customHeight="1">
      <c r="A1909" t="inlineStr">
        <is>
          <t>A 58448-2019</t>
        </is>
      </c>
      <c r="B1909" s="1" t="n">
        <v>43773</v>
      </c>
      <c r="C1909" s="1" t="n">
        <v>45227</v>
      </c>
      <c r="D1909" t="inlineStr">
        <is>
          <t>DALARNAS LÄN</t>
        </is>
      </c>
      <c r="E1909" t="inlineStr">
        <is>
          <t>FALUN</t>
        </is>
      </c>
      <c r="F1909" t="inlineStr">
        <is>
          <t>Bergvik skog väst AB</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58463-2019</t>
        </is>
      </c>
      <c r="B1910" s="1" t="n">
        <v>43773</v>
      </c>
      <c r="C1910" s="1" t="n">
        <v>45227</v>
      </c>
      <c r="D1910" t="inlineStr">
        <is>
          <t>DALARNAS LÄN</t>
        </is>
      </c>
      <c r="E1910" t="inlineStr">
        <is>
          <t>FALUN</t>
        </is>
      </c>
      <c r="G1910" t="n">
        <v>15.9</v>
      </c>
      <c r="H1910" t="n">
        <v>0</v>
      </c>
      <c r="I1910" t="n">
        <v>0</v>
      </c>
      <c r="J1910" t="n">
        <v>0</v>
      </c>
      <c r="K1910" t="n">
        <v>0</v>
      </c>
      <c r="L1910" t="n">
        <v>0</v>
      </c>
      <c r="M1910" t="n">
        <v>0</v>
      </c>
      <c r="N1910" t="n">
        <v>0</v>
      </c>
      <c r="O1910" t="n">
        <v>0</v>
      </c>
      <c r="P1910" t="n">
        <v>0</v>
      </c>
      <c r="Q1910" t="n">
        <v>0</v>
      </c>
      <c r="R1910" s="2" t="inlineStr"/>
    </row>
    <row r="1911" ht="15" customHeight="1">
      <c r="A1911" t="inlineStr">
        <is>
          <t>A 58449-2019</t>
        </is>
      </c>
      <c r="B1911" s="1" t="n">
        <v>43773</v>
      </c>
      <c r="C1911" s="1" t="n">
        <v>45227</v>
      </c>
      <c r="D1911" t="inlineStr">
        <is>
          <t>DALARNAS LÄN</t>
        </is>
      </c>
      <c r="E1911" t="inlineStr">
        <is>
          <t>FALUN</t>
        </is>
      </c>
      <c r="F1911" t="inlineStr">
        <is>
          <t>Bergvik skog väst AB</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59301-2019</t>
        </is>
      </c>
      <c r="B1912" s="1" t="n">
        <v>43773</v>
      </c>
      <c r="C1912" s="1" t="n">
        <v>45227</v>
      </c>
      <c r="D1912" t="inlineStr">
        <is>
          <t>DALARNAS LÄN</t>
        </is>
      </c>
      <c r="E1912" t="inlineStr">
        <is>
          <t>RÄTTVIK</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58419-2019</t>
        </is>
      </c>
      <c r="B1913" s="1" t="n">
        <v>43773</v>
      </c>
      <c r="C1913" s="1" t="n">
        <v>45227</v>
      </c>
      <c r="D1913" t="inlineStr">
        <is>
          <t>DALARNAS LÄN</t>
        </is>
      </c>
      <c r="E1913" t="inlineStr">
        <is>
          <t>SÄTER</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58439-2019</t>
        </is>
      </c>
      <c r="B1914" s="1" t="n">
        <v>43773</v>
      </c>
      <c r="C1914" s="1" t="n">
        <v>45227</v>
      </c>
      <c r="D1914" t="inlineStr">
        <is>
          <t>DALARNAS LÄN</t>
        </is>
      </c>
      <c r="E1914" t="inlineStr">
        <is>
          <t>FALUN</t>
        </is>
      </c>
      <c r="F1914" t="inlineStr">
        <is>
          <t>Bergvik skog väst AB</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58603-2019</t>
        </is>
      </c>
      <c r="B1915" s="1" t="n">
        <v>43773</v>
      </c>
      <c r="C1915" s="1" t="n">
        <v>45227</v>
      </c>
      <c r="D1915" t="inlineStr">
        <is>
          <t>DALARNAS LÄN</t>
        </is>
      </c>
      <c r="E1915" t="inlineStr">
        <is>
          <t>SMEDJEBACKEN</t>
        </is>
      </c>
      <c r="G1915" t="n">
        <v>6.2</v>
      </c>
      <c r="H1915" t="n">
        <v>0</v>
      </c>
      <c r="I1915" t="n">
        <v>0</v>
      </c>
      <c r="J1915" t="n">
        <v>0</v>
      </c>
      <c r="K1915" t="n">
        <v>0</v>
      </c>
      <c r="L1915" t="n">
        <v>0</v>
      </c>
      <c r="M1915" t="n">
        <v>0</v>
      </c>
      <c r="N1915" t="n">
        <v>0</v>
      </c>
      <c r="O1915" t="n">
        <v>0</v>
      </c>
      <c r="P1915" t="n">
        <v>0</v>
      </c>
      <c r="Q1915" t="n">
        <v>0</v>
      </c>
      <c r="R1915" s="2" t="inlineStr"/>
    </row>
    <row r="1916" ht="15" customHeight="1">
      <c r="A1916" t="inlineStr">
        <is>
          <t>A 58828-2019</t>
        </is>
      </c>
      <c r="B1916" s="1" t="n">
        <v>43774</v>
      </c>
      <c r="C1916" s="1" t="n">
        <v>45227</v>
      </c>
      <c r="D1916" t="inlineStr">
        <is>
          <t>DALARNAS LÄN</t>
        </is>
      </c>
      <c r="E1916" t="inlineStr">
        <is>
          <t>FALUN</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59007-2019</t>
        </is>
      </c>
      <c r="B1917" s="1" t="n">
        <v>43774</v>
      </c>
      <c r="C1917" s="1" t="n">
        <v>45227</v>
      </c>
      <c r="D1917" t="inlineStr">
        <is>
          <t>DALARNAS LÄN</t>
        </is>
      </c>
      <c r="E1917" t="inlineStr">
        <is>
          <t>ORSA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59010-2019</t>
        </is>
      </c>
      <c r="B1918" s="1" t="n">
        <v>43774</v>
      </c>
      <c r="C1918" s="1" t="n">
        <v>45227</v>
      </c>
      <c r="D1918" t="inlineStr">
        <is>
          <t>DALARNAS LÄN</t>
        </is>
      </c>
      <c r="E1918" t="inlineStr">
        <is>
          <t>VANSBRO</t>
        </is>
      </c>
      <c r="F1918" t="inlineStr">
        <is>
          <t>Kyrkan</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59240-2019</t>
        </is>
      </c>
      <c r="B1919" s="1" t="n">
        <v>43775</v>
      </c>
      <c r="C1919" s="1" t="n">
        <v>45227</v>
      </c>
      <c r="D1919" t="inlineStr">
        <is>
          <t>DALARNAS LÄN</t>
        </is>
      </c>
      <c r="E1919" t="inlineStr">
        <is>
          <t>SÄTER</t>
        </is>
      </c>
      <c r="F1919" t="inlineStr">
        <is>
          <t>Bergvik skog väst AB</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59315-2019</t>
        </is>
      </c>
      <c r="B1920" s="1" t="n">
        <v>43775</v>
      </c>
      <c r="C1920" s="1" t="n">
        <v>45227</v>
      </c>
      <c r="D1920" t="inlineStr">
        <is>
          <t>DALARNAS LÄN</t>
        </is>
      </c>
      <c r="E1920" t="inlineStr">
        <is>
          <t>FALUN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59180-2019</t>
        </is>
      </c>
      <c r="B1921" s="1" t="n">
        <v>43775</v>
      </c>
      <c r="C1921" s="1" t="n">
        <v>45227</v>
      </c>
      <c r="D1921" t="inlineStr">
        <is>
          <t>DALARNAS LÄN</t>
        </is>
      </c>
      <c r="E1921" t="inlineStr">
        <is>
          <t>SÄTER</t>
        </is>
      </c>
      <c r="F1921" t="inlineStr">
        <is>
          <t>Bergvik skog väst AB</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59199-2019</t>
        </is>
      </c>
      <c r="B1922" s="1" t="n">
        <v>43775</v>
      </c>
      <c r="C1922" s="1" t="n">
        <v>45227</v>
      </c>
      <c r="D1922" t="inlineStr">
        <is>
          <t>DALARNAS LÄN</t>
        </is>
      </c>
      <c r="E1922" t="inlineStr">
        <is>
          <t>SÄTER</t>
        </is>
      </c>
      <c r="F1922" t="inlineStr">
        <is>
          <t>Bergvik skog väst AB</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59241-2019</t>
        </is>
      </c>
      <c r="B1923" s="1" t="n">
        <v>43775</v>
      </c>
      <c r="C1923" s="1" t="n">
        <v>45227</v>
      </c>
      <c r="D1923" t="inlineStr">
        <is>
          <t>DALARNAS LÄN</t>
        </is>
      </c>
      <c r="E1923" t="inlineStr">
        <is>
          <t>SÄTER</t>
        </is>
      </c>
      <c r="F1923" t="inlineStr">
        <is>
          <t>Bergvik skog väst AB</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59189-2019</t>
        </is>
      </c>
      <c r="B1924" s="1" t="n">
        <v>43775</v>
      </c>
      <c r="C1924" s="1" t="n">
        <v>45227</v>
      </c>
      <c r="D1924" t="inlineStr">
        <is>
          <t>DALARNAS LÄN</t>
        </is>
      </c>
      <c r="E1924" t="inlineStr">
        <is>
          <t>SÄTER</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59267-2019</t>
        </is>
      </c>
      <c r="B1925" s="1" t="n">
        <v>43775</v>
      </c>
      <c r="C1925" s="1" t="n">
        <v>45227</v>
      </c>
      <c r="D1925" t="inlineStr">
        <is>
          <t>DALARNAS LÄN</t>
        </is>
      </c>
      <c r="E1925" t="inlineStr">
        <is>
          <t>SMEDJEBACKEN</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59229-2019</t>
        </is>
      </c>
      <c r="B1926" s="1" t="n">
        <v>43775</v>
      </c>
      <c r="C1926" s="1" t="n">
        <v>45227</v>
      </c>
      <c r="D1926" t="inlineStr">
        <is>
          <t>DALARNAS LÄN</t>
        </is>
      </c>
      <c r="E1926" t="inlineStr">
        <is>
          <t>FALUN</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59816-2019</t>
        </is>
      </c>
      <c r="B1927" s="1" t="n">
        <v>43775</v>
      </c>
      <c r="C1927" s="1" t="n">
        <v>45227</v>
      </c>
      <c r="D1927" t="inlineStr">
        <is>
          <t>DALARNAS LÄN</t>
        </is>
      </c>
      <c r="E1927" t="inlineStr">
        <is>
          <t>RÄTTVIK</t>
        </is>
      </c>
      <c r="G1927" t="n">
        <v>4</v>
      </c>
      <c r="H1927" t="n">
        <v>0</v>
      </c>
      <c r="I1927" t="n">
        <v>0</v>
      </c>
      <c r="J1927" t="n">
        <v>0</v>
      </c>
      <c r="K1927" t="n">
        <v>0</v>
      </c>
      <c r="L1927" t="n">
        <v>0</v>
      </c>
      <c r="M1927" t="n">
        <v>0</v>
      </c>
      <c r="N1927" t="n">
        <v>0</v>
      </c>
      <c r="O1927" t="n">
        <v>0</v>
      </c>
      <c r="P1927" t="n">
        <v>0</v>
      </c>
      <c r="Q1927" t="n">
        <v>0</v>
      </c>
      <c r="R1927" s="2" t="inlineStr"/>
    </row>
    <row r="1928" ht="15" customHeight="1">
      <c r="A1928" t="inlineStr">
        <is>
          <t>A 59721-2019</t>
        </is>
      </c>
      <c r="B1928" s="1" t="n">
        <v>43776</v>
      </c>
      <c r="C1928" s="1" t="n">
        <v>45227</v>
      </c>
      <c r="D1928" t="inlineStr">
        <is>
          <t>DALARNAS LÄN</t>
        </is>
      </c>
      <c r="E1928" t="inlineStr">
        <is>
          <t>LEKSAND</t>
        </is>
      </c>
      <c r="F1928" t="inlineStr">
        <is>
          <t>Bergvik skog väst AB</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60474-2019</t>
        </is>
      </c>
      <c r="B1929" s="1" t="n">
        <v>43776</v>
      </c>
      <c r="C1929" s="1" t="n">
        <v>45227</v>
      </c>
      <c r="D1929" t="inlineStr">
        <is>
          <t>DALARNAS LÄN</t>
        </is>
      </c>
      <c r="E1929" t="inlineStr">
        <is>
          <t>RÄTTVIK</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60578-2019</t>
        </is>
      </c>
      <c r="B1930" s="1" t="n">
        <v>43776</v>
      </c>
      <c r="C1930" s="1" t="n">
        <v>45227</v>
      </c>
      <c r="D1930" t="inlineStr">
        <is>
          <t>DALARNAS LÄN</t>
        </is>
      </c>
      <c r="E1930" t="inlineStr">
        <is>
          <t>RÄTTVIK</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59488-2019</t>
        </is>
      </c>
      <c r="B1931" s="1" t="n">
        <v>43776</v>
      </c>
      <c r="C1931" s="1" t="n">
        <v>45227</v>
      </c>
      <c r="D1931" t="inlineStr">
        <is>
          <t>DALARNAS LÄN</t>
        </is>
      </c>
      <c r="E1931" t="inlineStr">
        <is>
          <t>ÄLVDALEN</t>
        </is>
      </c>
      <c r="F1931" t="inlineStr">
        <is>
          <t>Bergvik skog väst AB</t>
        </is>
      </c>
      <c r="G1931" t="n">
        <v>7.2</v>
      </c>
      <c r="H1931" t="n">
        <v>0</v>
      </c>
      <c r="I1931" t="n">
        <v>0</v>
      </c>
      <c r="J1931" t="n">
        <v>0</v>
      </c>
      <c r="K1931" t="n">
        <v>0</v>
      </c>
      <c r="L1931" t="n">
        <v>0</v>
      </c>
      <c r="M1931" t="n">
        <v>0</v>
      </c>
      <c r="N1931" t="n">
        <v>0</v>
      </c>
      <c r="O1931" t="n">
        <v>0</v>
      </c>
      <c r="P1931" t="n">
        <v>0</v>
      </c>
      <c r="Q1931" t="n">
        <v>0</v>
      </c>
      <c r="R1931" s="2" t="inlineStr"/>
    </row>
    <row r="1932" ht="15" customHeight="1">
      <c r="A1932" t="inlineStr">
        <is>
          <t>A 60473-2019</t>
        </is>
      </c>
      <c r="B1932" s="1" t="n">
        <v>43776</v>
      </c>
      <c r="C1932" s="1" t="n">
        <v>45227</v>
      </c>
      <c r="D1932" t="inlineStr">
        <is>
          <t>DALARNAS LÄN</t>
        </is>
      </c>
      <c r="E1932" t="inlineStr">
        <is>
          <t>RÄTTVIK</t>
        </is>
      </c>
      <c r="G1932" t="n">
        <v>4.7</v>
      </c>
      <c r="H1932" t="n">
        <v>0</v>
      </c>
      <c r="I1932" t="n">
        <v>0</v>
      </c>
      <c r="J1932" t="n">
        <v>0</v>
      </c>
      <c r="K1932" t="n">
        <v>0</v>
      </c>
      <c r="L1932" t="n">
        <v>0</v>
      </c>
      <c r="M1932" t="n">
        <v>0</v>
      </c>
      <c r="N1932" t="n">
        <v>0</v>
      </c>
      <c r="O1932" t="n">
        <v>0</v>
      </c>
      <c r="P1932" t="n">
        <v>0</v>
      </c>
      <c r="Q1932" t="n">
        <v>0</v>
      </c>
      <c r="R1932" s="2" t="inlineStr"/>
    </row>
    <row r="1933" ht="15" customHeight="1">
      <c r="A1933" t="inlineStr">
        <is>
          <t>A 60575-2019</t>
        </is>
      </c>
      <c r="B1933" s="1" t="n">
        <v>43776</v>
      </c>
      <c r="C1933" s="1" t="n">
        <v>45227</v>
      </c>
      <c r="D1933" t="inlineStr">
        <is>
          <t>DALARNAS LÄN</t>
        </is>
      </c>
      <c r="E1933" t="inlineStr">
        <is>
          <t>RÄTTVIK</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59714-2019</t>
        </is>
      </c>
      <c r="B1934" s="1" t="n">
        <v>43776</v>
      </c>
      <c r="C1934" s="1" t="n">
        <v>45227</v>
      </c>
      <c r="D1934" t="inlineStr">
        <is>
          <t>DALARNAS LÄN</t>
        </is>
      </c>
      <c r="E1934" t="inlineStr">
        <is>
          <t>LEKSAND</t>
        </is>
      </c>
      <c r="F1934" t="inlineStr">
        <is>
          <t>Bergvik skog väst AB</t>
        </is>
      </c>
      <c r="G1934" t="n">
        <v>4.8</v>
      </c>
      <c r="H1934" t="n">
        <v>0</v>
      </c>
      <c r="I1934" t="n">
        <v>0</v>
      </c>
      <c r="J1934" t="n">
        <v>0</v>
      </c>
      <c r="K1934" t="n">
        <v>0</v>
      </c>
      <c r="L1934" t="n">
        <v>0</v>
      </c>
      <c r="M1934" t="n">
        <v>0</v>
      </c>
      <c r="N1934" t="n">
        <v>0</v>
      </c>
      <c r="O1934" t="n">
        <v>0</v>
      </c>
      <c r="P1934" t="n">
        <v>0</v>
      </c>
      <c r="Q1934" t="n">
        <v>0</v>
      </c>
      <c r="R1934" s="2" t="inlineStr"/>
    </row>
    <row r="1935" ht="15" customHeight="1">
      <c r="A1935" t="inlineStr">
        <is>
          <t>A 59959-2019</t>
        </is>
      </c>
      <c r="B1935" s="1" t="n">
        <v>43777</v>
      </c>
      <c r="C1935" s="1" t="n">
        <v>45227</v>
      </c>
      <c r="D1935" t="inlineStr">
        <is>
          <t>DALARNAS LÄN</t>
        </is>
      </c>
      <c r="E1935" t="inlineStr">
        <is>
          <t>ÄLVDALEN</t>
        </is>
      </c>
      <c r="F1935" t="inlineStr">
        <is>
          <t>Allmännings- och besparingsskogar</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59831-2019</t>
        </is>
      </c>
      <c r="B1936" s="1" t="n">
        <v>43777</v>
      </c>
      <c r="C1936" s="1" t="n">
        <v>45227</v>
      </c>
      <c r="D1936" t="inlineStr">
        <is>
          <t>DALARNAS LÄN</t>
        </is>
      </c>
      <c r="E1936" t="inlineStr">
        <is>
          <t>FALUN</t>
        </is>
      </c>
      <c r="F1936" t="inlineStr">
        <is>
          <t>Bergvik skog väst AB</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59850-2019</t>
        </is>
      </c>
      <c r="B1937" s="1" t="n">
        <v>43777</v>
      </c>
      <c r="C1937" s="1" t="n">
        <v>45227</v>
      </c>
      <c r="D1937" t="inlineStr">
        <is>
          <t>DALARNAS LÄN</t>
        </is>
      </c>
      <c r="E1937" t="inlineStr">
        <is>
          <t>FALUN</t>
        </is>
      </c>
      <c r="F1937" t="inlineStr">
        <is>
          <t>Bergvik skog väst AB</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59846-2019</t>
        </is>
      </c>
      <c r="B1938" s="1" t="n">
        <v>43777</v>
      </c>
      <c r="C1938" s="1" t="n">
        <v>45227</v>
      </c>
      <c r="D1938" t="inlineStr">
        <is>
          <t>DALARNAS LÄN</t>
        </is>
      </c>
      <c r="E1938" t="inlineStr">
        <is>
          <t>ÄLVDALEN</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59947-2019</t>
        </is>
      </c>
      <c r="B1939" s="1" t="n">
        <v>43777</v>
      </c>
      <c r="C1939" s="1" t="n">
        <v>45227</v>
      </c>
      <c r="D1939" t="inlineStr">
        <is>
          <t>DALARNAS LÄN</t>
        </is>
      </c>
      <c r="E1939" t="inlineStr">
        <is>
          <t>ÄLVDALEN</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59957-2019</t>
        </is>
      </c>
      <c r="B1940" s="1" t="n">
        <v>43777</v>
      </c>
      <c r="C1940" s="1" t="n">
        <v>45227</v>
      </c>
      <c r="D1940" t="inlineStr">
        <is>
          <t>DALARNAS LÄN</t>
        </is>
      </c>
      <c r="E1940" t="inlineStr">
        <is>
          <t>ÄLVDALEN</t>
        </is>
      </c>
      <c r="G1940" t="n">
        <v>4.5</v>
      </c>
      <c r="H1940" t="n">
        <v>0</v>
      </c>
      <c r="I1940" t="n">
        <v>0</v>
      </c>
      <c r="J1940" t="n">
        <v>0</v>
      </c>
      <c r="K1940" t="n">
        <v>0</v>
      </c>
      <c r="L1940" t="n">
        <v>0</v>
      </c>
      <c r="M1940" t="n">
        <v>0</v>
      </c>
      <c r="N1940" t="n">
        <v>0</v>
      </c>
      <c r="O1940" t="n">
        <v>0</v>
      </c>
      <c r="P1940" t="n">
        <v>0</v>
      </c>
      <c r="Q1940" t="n">
        <v>0</v>
      </c>
      <c r="R1940" s="2" t="inlineStr"/>
    </row>
    <row r="1941" ht="15" customHeight="1">
      <c r="A1941" t="inlineStr">
        <is>
          <t>A 60095-2019</t>
        </is>
      </c>
      <c r="B1941" s="1" t="n">
        <v>43777</v>
      </c>
      <c r="C1941" s="1" t="n">
        <v>45227</v>
      </c>
      <c r="D1941" t="inlineStr">
        <is>
          <t>DALARNAS LÄN</t>
        </is>
      </c>
      <c r="E1941" t="inlineStr">
        <is>
          <t>SMEDJEBACKEN</t>
        </is>
      </c>
      <c r="F1941" t="inlineStr">
        <is>
          <t>Bergvik skog väst AB</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60148-2019</t>
        </is>
      </c>
      <c r="B1942" s="1" t="n">
        <v>43779</v>
      </c>
      <c r="C1942" s="1" t="n">
        <v>45227</v>
      </c>
      <c r="D1942" t="inlineStr">
        <is>
          <t>DALARNAS LÄN</t>
        </is>
      </c>
      <c r="E1942" t="inlineStr">
        <is>
          <t>SMEDJEBACKEN</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60217-2019</t>
        </is>
      </c>
      <c r="B1943" s="1" t="n">
        <v>43780</v>
      </c>
      <c r="C1943" s="1" t="n">
        <v>45227</v>
      </c>
      <c r="D1943" t="inlineStr">
        <is>
          <t>DALARNAS LÄN</t>
        </is>
      </c>
      <c r="E1943" t="inlineStr">
        <is>
          <t>AVESTA</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60266-2019</t>
        </is>
      </c>
      <c r="B1944" s="1" t="n">
        <v>43780</v>
      </c>
      <c r="C1944" s="1" t="n">
        <v>45227</v>
      </c>
      <c r="D1944" t="inlineStr">
        <is>
          <t>DALARNAS LÄN</t>
        </is>
      </c>
      <c r="E1944" t="inlineStr">
        <is>
          <t>VANSBRO</t>
        </is>
      </c>
      <c r="F1944" t="inlineStr">
        <is>
          <t>Bergvik skog väst AB</t>
        </is>
      </c>
      <c r="G1944" t="n">
        <v>9.199999999999999</v>
      </c>
      <c r="H1944" t="n">
        <v>0</v>
      </c>
      <c r="I1944" t="n">
        <v>0</v>
      </c>
      <c r="J1944" t="n">
        <v>0</v>
      </c>
      <c r="K1944" t="n">
        <v>0</v>
      </c>
      <c r="L1944" t="n">
        <v>0</v>
      </c>
      <c r="M1944" t="n">
        <v>0</v>
      </c>
      <c r="N1944" t="n">
        <v>0</v>
      </c>
      <c r="O1944" t="n">
        <v>0</v>
      </c>
      <c r="P1944" t="n">
        <v>0</v>
      </c>
      <c r="Q1944" t="n">
        <v>0</v>
      </c>
      <c r="R1944" s="2" t="inlineStr"/>
    </row>
    <row r="1945" ht="15" customHeight="1">
      <c r="A1945" t="inlineStr">
        <is>
          <t>A 60345-2019</t>
        </is>
      </c>
      <c r="B1945" s="1" t="n">
        <v>43780</v>
      </c>
      <c r="C1945" s="1" t="n">
        <v>45227</v>
      </c>
      <c r="D1945" t="inlineStr">
        <is>
          <t>DALARNAS LÄN</t>
        </is>
      </c>
      <c r="E1945" t="inlineStr">
        <is>
          <t>ÄLVDALEN</t>
        </is>
      </c>
      <c r="G1945" t="n">
        <v>8.300000000000001</v>
      </c>
      <c r="H1945" t="n">
        <v>0</v>
      </c>
      <c r="I1945" t="n">
        <v>0</v>
      </c>
      <c r="J1945" t="n">
        <v>0</v>
      </c>
      <c r="K1945" t="n">
        <v>0</v>
      </c>
      <c r="L1945" t="n">
        <v>0</v>
      </c>
      <c r="M1945" t="n">
        <v>0</v>
      </c>
      <c r="N1945" t="n">
        <v>0</v>
      </c>
      <c r="O1945" t="n">
        <v>0</v>
      </c>
      <c r="P1945" t="n">
        <v>0</v>
      </c>
      <c r="Q1945" t="n">
        <v>0</v>
      </c>
      <c r="R1945" s="2" t="inlineStr"/>
    </row>
    <row r="1946" ht="15" customHeight="1">
      <c r="A1946" t="inlineStr">
        <is>
          <t>A 60422-2019</t>
        </is>
      </c>
      <c r="B1946" s="1" t="n">
        <v>43780</v>
      </c>
      <c r="C1946" s="1" t="n">
        <v>45227</v>
      </c>
      <c r="D1946" t="inlineStr">
        <is>
          <t>DALARNAS LÄN</t>
        </is>
      </c>
      <c r="E1946" t="inlineStr">
        <is>
          <t>FALUN</t>
        </is>
      </c>
      <c r="F1946" t="inlineStr">
        <is>
          <t>Sveaskog</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60221-2019</t>
        </is>
      </c>
      <c r="B1947" s="1" t="n">
        <v>43780</v>
      </c>
      <c r="C1947" s="1" t="n">
        <v>45227</v>
      </c>
      <c r="D1947" t="inlineStr">
        <is>
          <t>DALARNAS LÄN</t>
        </is>
      </c>
      <c r="E1947" t="inlineStr">
        <is>
          <t>LUDVIKA</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60280-2019</t>
        </is>
      </c>
      <c r="B1948" s="1" t="n">
        <v>43780</v>
      </c>
      <c r="C1948" s="1" t="n">
        <v>45227</v>
      </c>
      <c r="D1948" t="inlineStr">
        <is>
          <t>DALARNAS LÄN</t>
        </is>
      </c>
      <c r="E1948" t="inlineStr">
        <is>
          <t>AVESTA</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60318-2019</t>
        </is>
      </c>
      <c r="B1949" s="1" t="n">
        <v>43780</v>
      </c>
      <c r="C1949" s="1" t="n">
        <v>45227</v>
      </c>
      <c r="D1949" t="inlineStr">
        <is>
          <t>DALARNAS LÄN</t>
        </is>
      </c>
      <c r="E1949" t="inlineStr">
        <is>
          <t>HEDEMORA</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61112-2019</t>
        </is>
      </c>
      <c r="B1950" s="1" t="n">
        <v>43780</v>
      </c>
      <c r="C1950" s="1" t="n">
        <v>45227</v>
      </c>
      <c r="D1950" t="inlineStr">
        <is>
          <t>DALARNAS LÄN</t>
        </is>
      </c>
      <c r="E1950" t="inlineStr">
        <is>
          <t>RÄTTVIK</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60414-2019</t>
        </is>
      </c>
      <c r="B1951" s="1" t="n">
        <v>43780</v>
      </c>
      <c r="C1951" s="1" t="n">
        <v>45227</v>
      </c>
      <c r="D1951" t="inlineStr">
        <is>
          <t>DALARNAS LÄN</t>
        </is>
      </c>
      <c r="E1951" t="inlineStr">
        <is>
          <t>AVESTA</t>
        </is>
      </c>
      <c r="F1951" t="inlineStr">
        <is>
          <t>Sveaskog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60809-2019</t>
        </is>
      </c>
      <c r="B1952" s="1" t="n">
        <v>43780</v>
      </c>
      <c r="C1952" s="1" t="n">
        <v>45227</v>
      </c>
      <c r="D1952" t="inlineStr">
        <is>
          <t>DALARNAS LÄN</t>
        </is>
      </c>
      <c r="E1952" t="inlineStr">
        <is>
          <t>LEKSAND</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61115-2019</t>
        </is>
      </c>
      <c r="B1953" s="1" t="n">
        <v>43780</v>
      </c>
      <c r="C1953" s="1" t="n">
        <v>45227</v>
      </c>
      <c r="D1953" t="inlineStr">
        <is>
          <t>DALARNAS LÄN</t>
        </is>
      </c>
      <c r="E1953" t="inlineStr">
        <is>
          <t>RÄTTVIK</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60201-2019</t>
        </is>
      </c>
      <c r="B1954" s="1" t="n">
        <v>43780</v>
      </c>
      <c r="C1954" s="1" t="n">
        <v>45227</v>
      </c>
      <c r="D1954" t="inlineStr">
        <is>
          <t>DALARNAS LÄN</t>
        </is>
      </c>
      <c r="E1954" t="inlineStr">
        <is>
          <t>AVESTA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60304-2019</t>
        </is>
      </c>
      <c r="B1955" s="1" t="n">
        <v>43780</v>
      </c>
      <c r="C1955" s="1" t="n">
        <v>45227</v>
      </c>
      <c r="D1955" t="inlineStr">
        <is>
          <t>DALARNAS LÄN</t>
        </is>
      </c>
      <c r="E1955" t="inlineStr">
        <is>
          <t>AVESTA</t>
        </is>
      </c>
      <c r="F1955" t="inlineStr">
        <is>
          <t>Sveaskog</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60421-2019</t>
        </is>
      </c>
      <c r="B1956" s="1" t="n">
        <v>43780</v>
      </c>
      <c r="C1956" s="1" t="n">
        <v>45227</v>
      </c>
      <c r="D1956" t="inlineStr">
        <is>
          <t>DALARNAS LÄN</t>
        </is>
      </c>
      <c r="E1956" t="inlineStr">
        <is>
          <t>SMEDJEBACKEN</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60467-2019</t>
        </is>
      </c>
      <c r="B1957" s="1" t="n">
        <v>43780</v>
      </c>
      <c r="C1957" s="1" t="n">
        <v>45227</v>
      </c>
      <c r="D1957" t="inlineStr">
        <is>
          <t>DALARNAS LÄN</t>
        </is>
      </c>
      <c r="E1957" t="inlineStr">
        <is>
          <t>RÄTTVIK</t>
        </is>
      </c>
      <c r="F1957" t="inlineStr">
        <is>
          <t>Övriga statliga verk och myndigheter</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60937-2019</t>
        </is>
      </c>
      <c r="B1958" s="1" t="n">
        <v>43780</v>
      </c>
      <c r="C1958" s="1" t="n">
        <v>45227</v>
      </c>
      <c r="D1958" t="inlineStr">
        <is>
          <t>DALARNAS LÄN</t>
        </is>
      </c>
      <c r="E1958" t="inlineStr">
        <is>
          <t>SÄTER</t>
        </is>
      </c>
      <c r="F1958" t="inlineStr">
        <is>
          <t>Bergvik skog väst AB</t>
        </is>
      </c>
      <c r="G1958" t="n">
        <v>5.7</v>
      </c>
      <c r="H1958" t="n">
        <v>0</v>
      </c>
      <c r="I1958" t="n">
        <v>0</v>
      </c>
      <c r="J1958" t="n">
        <v>0</v>
      </c>
      <c r="K1958" t="n">
        <v>0</v>
      </c>
      <c r="L1958" t="n">
        <v>0</v>
      </c>
      <c r="M1958" t="n">
        <v>0</v>
      </c>
      <c r="N1958" t="n">
        <v>0</v>
      </c>
      <c r="O1958" t="n">
        <v>0</v>
      </c>
      <c r="P1958" t="n">
        <v>0</v>
      </c>
      <c r="Q1958" t="n">
        <v>0</v>
      </c>
      <c r="R1958" s="2" t="inlineStr"/>
    </row>
    <row r="1959" ht="15" customHeight="1">
      <c r="A1959" t="inlineStr">
        <is>
          <t>A 61117-2019</t>
        </is>
      </c>
      <c r="B1959" s="1" t="n">
        <v>43780</v>
      </c>
      <c r="C1959" s="1" t="n">
        <v>45227</v>
      </c>
      <c r="D1959" t="inlineStr">
        <is>
          <t>DALARNAS LÄN</t>
        </is>
      </c>
      <c r="E1959" t="inlineStr">
        <is>
          <t>RÄTTVIK</t>
        </is>
      </c>
      <c r="G1959" t="n">
        <v>3.5</v>
      </c>
      <c r="H1959" t="n">
        <v>0</v>
      </c>
      <c r="I1959" t="n">
        <v>0</v>
      </c>
      <c r="J1959" t="n">
        <v>0</v>
      </c>
      <c r="K1959" t="n">
        <v>0</v>
      </c>
      <c r="L1959" t="n">
        <v>0</v>
      </c>
      <c r="M1959" t="n">
        <v>0</v>
      </c>
      <c r="N1959" t="n">
        <v>0</v>
      </c>
      <c r="O1959" t="n">
        <v>0</v>
      </c>
      <c r="P1959" t="n">
        <v>0</v>
      </c>
      <c r="Q1959" t="n">
        <v>0</v>
      </c>
      <c r="R1959" s="2" t="inlineStr"/>
    </row>
    <row r="1960" ht="15" customHeight="1">
      <c r="A1960" t="inlineStr">
        <is>
          <t>A 60804-2019</t>
        </is>
      </c>
      <c r="B1960" s="1" t="n">
        <v>43781</v>
      </c>
      <c r="C1960" s="1" t="n">
        <v>45227</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60529-2019</t>
        </is>
      </c>
      <c r="B1961" s="1" t="n">
        <v>43781</v>
      </c>
      <c r="C1961" s="1" t="n">
        <v>45227</v>
      </c>
      <c r="D1961" t="inlineStr">
        <is>
          <t>DALARNAS LÄN</t>
        </is>
      </c>
      <c r="E1961" t="inlineStr">
        <is>
          <t>HEDEMORA</t>
        </is>
      </c>
      <c r="F1961" t="inlineStr">
        <is>
          <t>Sveaskog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60556-2019</t>
        </is>
      </c>
      <c r="B1962" s="1" t="n">
        <v>43781</v>
      </c>
      <c r="C1962" s="1" t="n">
        <v>45227</v>
      </c>
      <c r="D1962" t="inlineStr">
        <is>
          <t>DALARNAS LÄN</t>
        </is>
      </c>
      <c r="E1962" t="inlineStr">
        <is>
          <t>HEDEMORA</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60629-2019</t>
        </is>
      </c>
      <c r="B1963" s="1" t="n">
        <v>43781</v>
      </c>
      <c r="C1963" s="1" t="n">
        <v>45227</v>
      </c>
      <c r="D1963" t="inlineStr">
        <is>
          <t>DALARNAS LÄN</t>
        </is>
      </c>
      <c r="E1963" t="inlineStr">
        <is>
          <t>GAGNEF</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60810-2019</t>
        </is>
      </c>
      <c r="B1964" s="1" t="n">
        <v>43781</v>
      </c>
      <c r="C1964" s="1" t="n">
        <v>45227</v>
      </c>
      <c r="D1964" t="inlineStr">
        <is>
          <t>DALARNAS LÄN</t>
        </is>
      </c>
      <c r="E1964" t="inlineStr">
        <is>
          <t>SÄTER</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60532-2019</t>
        </is>
      </c>
      <c r="B1965" s="1" t="n">
        <v>43781</v>
      </c>
      <c r="C1965" s="1" t="n">
        <v>45227</v>
      </c>
      <c r="D1965" t="inlineStr">
        <is>
          <t>DALARNAS LÄN</t>
        </is>
      </c>
      <c r="E1965" t="inlineStr">
        <is>
          <t>VANSBRO</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61027-2019</t>
        </is>
      </c>
      <c r="B1966" s="1" t="n">
        <v>43782</v>
      </c>
      <c r="C1966" s="1" t="n">
        <v>45227</v>
      </c>
      <c r="D1966" t="inlineStr">
        <is>
          <t>DALARNAS LÄN</t>
        </is>
      </c>
      <c r="E1966" t="inlineStr">
        <is>
          <t>LUDVIKA</t>
        </is>
      </c>
      <c r="F1966" t="inlineStr">
        <is>
          <t>Bergvik skog väst AB</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61113-2019</t>
        </is>
      </c>
      <c r="B1967" s="1" t="n">
        <v>43782</v>
      </c>
      <c r="C1967" s="1" t="n">
        <v>45227</v>
      </c>
      <c r="D1967" t="inlineStr">
        <is>
          <t>DALARNAS LÄN</t>
        </is>
      </c>
      <c r="E1967" t="inlineStr">
        <is>
          <t>LEKSAND</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61100-2019</t>
        </is>
      </c>
      <c r="B1968" s="1" t="n">
        <v>43782</v>
      </c>
      <c r="C1968" s="1" t="n">
        <v>45227</v>
      </c>
      <c r="D1968" t="inlineStr">
        <is>
          <t>DALARNAS LÄN</t>
        </is>
      </c>
      <c r="E1968" t="inlineStr">
        <is>
          <t>MALUNG-SÄLEN</t>
        </is>
      </c>
      <c r="F1968" t="inlineStr">
        <is>
          <t>Bergvik skog väst AB</t>
        </is>
      </c>
      <c r="G1968" t="n">
        <v>13.7</v>
      </c>
      <c r="H1968" t="n">
        <v>0</v>
      </c>
      <c r="I1968" t="n">
        <v>0</v>
      </c>
      <c r="J1968" t="n">
        <v>0</v>
      </c>
      <c r="K1968" t="n">
        <v>0</v>
      </c>
      <c r="L1968" t="n">
        <v>0</v>
      </c>
      <c r="M1968" t="n">
        <v>0</v>
      </c>
      <c r="N1968" t="n">
        <v>0</v>
      </c>
      <c r="O1968" t="n">
        <v>0</v>
      </c>
      <c r="P1968" t="n">
        <v>0</v>
      </c>
      <c r="Q1968" t="n">
        <v>0</v>
      </c>
      <c r="R1968" s="2" t="inlineStr"/>
    </row>
    <row r="1969" ht="15" customHeight="1">
      <c r="A1969" t="inlineStr">
        <is>
          <t>A 62120-2019</t>
        </is>
      </c>
      <c r="B1969" s="1" t="n">
        <v>43782</v>
      </c>
      <c r="C1969" s="1" t="n">
        <v>45227</v>
      </c>
      <c r="D1969" t="inlineStr">
        <is>
          <t>DALARNAS LÄN</t>
        </is>
      </c>
      <c r="E1969" t="inlineStr">
        <is>
          <t>AVESTA</t>
        </is>
      </c>
      <c r="G1969" t="n">
        <v>4.6</v>
      </c>
      <c r="H1969" t="n">
        <v>0</v>
      </c>
      <c r="I1969" t="n">
        <v>0</v>
      </c>
      <c r="J1969" t="n">
        <v>0</v>
      </c>
      <c r="K1969" t="n">
        <v>0</v>
      </c>
      <c r="L1969" t="n">
        <v>0</v>
      </c>
      <c r="M1969" t="n">
        <v>0</v>
      </c>
      <c r="N1969" t="n">
        <v>0</v>
      </c>
      <c r="O1969" t="n">
        <v>0</v>
      </c>
      <c r="P1969" t="n">
        <v>0</v>
      </c>
      <c r="Q1969" t="n">
        <v>0</v>
      </c>
      <c r="R1969" s="2" t="inlineStr"/>
    </row>
    <row r="1970" ht="15" customHeight="1">
      <c r="A1970" t="inlineStr">
        <is>
          <t>A 60957-2019</t>
        </is>
      </c>
      <c r="B1970" s="1" t="n">
        <v>43782</v>
      </c>
      <c r="C1970" s="1" t="n">
        <v>45227</v>
      </c>
      <c r="D1970" t="inlineStr">
        <is>
          <t>DALARNAS LÄN</t>
        </is>
      </c>
      <c r="E1970" t="inlineStr">
        <is>
          <t>MALUNG-SÄLEN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61077-2019</t>
        </is>
      </c>
      <c r="B1971" s="1" t="n">
        <v>43782</v>
      </c>
      <c r="C1971" s="1" t="n">
        <v>45227</v>
      </c>
      <c r="D1971" t="inlineStr">
        <is>
          <t>DALARNAS LÄN</t>
        </is>
      </c>
      <c r="E1971" t="inlineStr">
        <is>
          <t>MORA</t>
        </is>
      </c>
      <c r="F1971" t="inlineStr">
        <is>
          <t>Bergvik skog öst AB</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61235-2019</t>
        </is>
      </c>
      <c r="B1972" s="1" t="n">
        <v>43783</v>
      </c>
      <c r="C1972" s="1" t="n">
        <v>45227</v>
      </c>
      <c r="D1972" t="inlineStr">
        <is>
          <t>DALARNAS LÄN</t>
        </is>
      </c>
      <c r="E1972" t="inlineStr">
        <is>
          <t>ÄLVDALEN</t>
        </is>
      </c>
      <c r="F1972" t="inlineStr">
        <is>
          <t>Bergvik skog väst AB</t>
        </is>
      </c>
      <c r="G1972" t="n">
        <v>9</v>
      </c>
      <c r="H1972" t="n">
        <v>0</v>
      </c>
      <c r="I1972" t="n">
        <v>0</v>
      </c>
      <c r="J1972" t="n">
        <v>0</v>
      </c>
      <c r="K1972" t="n">
        <v>0</v>
      </c>
      <c r="L1972" t="n">
        <v>0</v>
      </c>
      <c r="M1972" t="n">
        <v>0</v>
      </c>
      <c r="N1972" t="n">
        <v>0</v>
      </c>
      <c r="O1972" t="n">
        <v>0</v>
      </c>
      <c r="P1972" t="n">
        <v>0</v>
      </c>
      <c r="Q1972" t="n">
        <v>0</v>
      </c>
      <c r="R1972" s="2" t="inlineStr"/>
    </row>
    <row r="1973" ht="15" customHeight="1">
      <c r="A1973" t="inlineStr">
        <is>
          <t>A 61312-2019</t>
        </is>
      </c>
      <c r="B1973" s="1" t="n">
        <v>43783</v>
      </c>
      <c r="C1973" s="1" t="n">
        <v>45227</v>
      </c>
      <c r="D1973" t="inlineStr">
        <is>
          <t>DALARNAS LÄN</t>
        </is>
      </c>
      <c r="E1973" t="inlineStr">
        <is>
          <t>ÄLVDALEN</t>
        </is>
      </c>
      <c r="F1973" t="inlineStr">
        <is>
          <t>Bergvik skog väst AB</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61227-2019</t>
        </is>
      </c>
      <c r="B1974" s="1" t="n">
        <v>43783</v>
      </c>
      <c r="C1974" s="1" t="n">
        <v>45227</v>
      </c>
      <c r="D1974" t="inlineStr">
        <is>
          <t>DALARNAS LÄN</t>
        </is>
      </c>
      <c r="E1974" t="inlineStr">
        <is>
          <t>FALUN</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61257-2019</t>
        </is>
      </c>
      <c r="B1975" s="1" t="n">
        <v>43783</v>
      </c>
      <c r="C1975" s="1" t="n">
        <v>45227</v>
      </c>
      <c r="D1975" t="inlineStr">
        <is>
          <t>DALARNAS LÄN</t>
        </is>
      </c>
      <c r="E1975" t="inlineStr">
        <is>
          <t>RÄTTVIK</t>
        </is>
      </c>
      <c r="F1975" t="inlineStr">
        <is>
          <t>Bergvik skog väst AB</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61288-2019</t>
        </is>
      </c>
      <c r="B1976" s="1" t="n">
        <v>43783</v>
      </c>
      <c r="C1976" s="1" t="n">
        <v>45227</v>
      </c>
      <c r="D1976" t="inlineStr">
        <is>
          <t>DALARNAS LÄN</t>
        </is>
      </c>
      <c r="E1976" t="inlineStr">
        <is>
          <t>BORLÄNGE</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61382-2019</t>
        </is>
      </c>
      <c r="B1977" s="1" t="n">
        <v>43783</v>
      </c>
      <c r="C1977" s="1" t="n">
        <v>45227</v>
      </c>
      <c r="D1977" t="inlineStr">
        <is>
          <t>DALARNAS LÄN</t>
        </is>
      </c>
      <c r="E1977" t="inlineStr">
        <is>
          <t>HEDEMORA</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61262-2019</t>
        </is>
      </c>
      <c r="B1978" s="1" t="n">
        <v>43783</v>
      </c>
      <c r="C1978" s="1" t="n">
        <v>45227</v>
      </c>
      <c r="D1978" t="inlineStr">
        <is>
          <t>DALARNAS LÄN</t>
        </is>
      </c>
      <c r="E1978" t="inlineStr">
        <is>
          <t>ÄLVDALEN</t>
        </is>
      </c>
      <c r="F1978" t="inlineStr">
        <is>
          <t>Bergvik skog väst AB</t>
        </is>
      </c>
      <c r="G1978" t="n">
        <v>12.9</v>
      </c>
      <c r="H1978" t="n">
        <v>0</v>
      </c>
      <c r="I1978" t="n">
        <v>0</v>
      </c>
      <c r="J1978" t="n">
        <v>0</v>
      </c>
      <c r="K1978" t="n">
        <v>0</v>
      </c>
      <c r="L1978" t="n">
        <v>0</v>
      </c>
      <c r="M1978" t="n">
        <v>0</v>
      </c>
      <c r="N1978" t="n">
        <v>0</v>
      </c>
      <c r="O1978" t="n">
        <v>0</v>
      </c>
      <c r="P1978" t="n">
        <v>0</v>
      </c>
      <c r="Q1978" t="n">
        <v>0</v>
      </c>
      <c r="R1978" s="2" t="inlineStr"/>
    </row>
    <row r="1979" ht="15" customHeight="1">
      <c r="A1979" t="inlineStr">
        <is>
          <t>A 61280-2019</t>
        </is>
      </c>
      <c r="B1979" s="1" t="n">
        <v>43783</v>
      </c>
      <c r="C1979" s="1" t="n">
        <v>45227</v>
      </c>
      <c r="D1979" t="inlineStr">
        <is>
          <t>DALARNAS LÄN</t>
        </is>
      </c>
      <c r="E1979" t="inlineStr">
        <is>
          <t>MALUNG-SÄLEN</t>
        </is>
      </c>
      <c r="G1979" t="n">
        <v>4.4</v>
      </c>
      <c r="H1979" t="n">
        <v>0</v>
      </c>
      <c r="I1979" t="n">
        <v>0</v>
      </c>
      <c r="J1979" t="n">
        <v>0</v>
      </c>
      <c r="K1979" t="n">
        <v>0</v>
      </c>
      <c r="L1979" t="n">
        <v>0</v>
      </c>
      <c r="M1979" t="n">
        <v>0</v>
      </c>
      <c r="N1979" t="n">
        <v>0</v>
      </c>
      <c r="O1979" t="n">
        <v>0</v>
      </c>
      <c r="P1979" t="n">
        <v>0</v>
      </c>
      <c r="Q1979" t="n">
        <v>0</v>
      </c>
      <c r="R1979" s="2" t="inlineStr"/>
    </row>
    <row r="1980" ht="15" customHeight="1">
      <c r="A1980" t="inlineStr">
        <is>
          <t>A 61303-2019</t>
        </is>
      </c>
      <c r="B1980" s="1" t="n">
        <v>43783</v>
      </c>
      <c r="C1980" s="1" t="n">
        <v>45227</v>
      </c>
      <c r="D1980" t="inlineStr">
        <is>
          <t>DALARNAS LÄN</t>
        </is>
      </c>
      <c r="E1980" t="inlineStr">
        <is>
          <t>ÄLVDALEN</t>
        </is>
      </c>
      <c r="F1980" t="inlineStr">
        <is>
          <t>Allmännings- och besparingsskogar</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61324-2019</t>
        </is>
      </c>
      <c r="B1981" s="1" t="n">
        <v>43783</v>
      </c>
      <c r="C1981" s="1" t="n">
        <v>45227</v>
      </c>
      <c r="D1981" t="inlineStr">
        <is>
          <t>DALARNAS LÄN</t>
        </is>
      </c>
      <c r="E1981" t="inlineStr">
        <is>
          <t>MORA</t>
        </is>
      </c>
      <c r="F1981" t="inlineStr">
        <is>
          <t>Bergvik skog väst AB</t>
        </is>
      </c>
      <c r="G1981" t="n">
        <v>5.9</v>
      </c>
      <c r="H1981" t="n">
        <v>0</v>
      </c>
      <c r="I1981" t="n">
        <v>0</v>
      </c>
      <c r="J1981" t="n">
        <v>0</v>
      </c>
      <c r="K1981" t="n">
        <v>0</v>
      </c>
      <c r="L1981" t="n">
        <v>0</v>
      </c>
      <c r="M1981" t="n">
        <v>0</v>
      </c>
      <c r="N1981" t="n">
        <v>0</v>
      </c>
      <c r="O1981" t="n">
        <v>0</v>
      </c>
      <c r="P1981" t="n">
        <v>0</v>
      </c>
      <c r="Q1981" t="n">
        <v>0</v>
      </c>
      <c r="R1981" s="2" t="inlineStr"/>
    </row>
    <row r="1982" ht="15" customHeight="1">
      <c r="A1982" t="inlineStr">
        <is>
          <t>A 61646-2019</t>
        </is>
      </c>
      <c r="B1982" s="1" t="n">
        <v>43784</v>
      </c>
      <c r="C1982" s="1" t="n">
        <v>45227</v>
      </c>
      <c r="D1982" t="inlineStr">
        <is>
          <t>DALARNAS LÄN</t>
        </is>
      </c>
      <c r="E1982" t="inlineStr">
        <is>
          <t>MORA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61673-2019</t>
        </is>
      </c>
      <c r="B1983" s="1" t="n">
        <v>43784</v>
      </c>
      <c r="C1983" s="1" t="n">
        <v>45227</v>
      </c>
      <c r="D1983" t="inlineStr">
        <is>
          <t>DALARNAS LÄN</t>
        </is>
      </c>
      <c r="E1983" t="inlineStr">
        <is>
          <t>FALUN</t>
        </is>
      </c>
      <c r="G1983" t="n">
        <v>7.7</v>
      </c>
      <c r="H1983" t="n">
        <v>0</v>
      </c>
      <c r="I1983" t="n">
        <v>0</v>
      </c>
      <c r="J1983" t="n">
        <v>0</v>
      </c>
      <c r="K1983" t="n">
        <v>0</v>
      </c>
      <c r="L1983" t="n">
        <v>0</v>
      </c>
      <c r="M1983" t="n">
        <v>0</v>
      </c>
      <c r="N1983" t="n">
        <v>0</v>
      </c>
      <c r="O1983" t="n">
        <v>0</v>
      </c>
      <c r="P1983" t="n">
        <v>0</v>
      </c>
      <c r="Q1983" t="n">
        <v>0</v>
      </c>
      <c r="R1983" s="2" t="inlineStr"/>
    </row>
    <row r="1984" ht="15" customHeight="1">
      <c r="A1984" t="inlineStr">
        <is>
          <t>A 62807-2019</t>
        </is>
      </c>
      <c r="B1984" s="1" t="n">
        <v>43784</v>
      </c>
      <c r="C1984" s="1" t="n">
        <v>45227</v>
      </c>
      <c r="D1984" t="inlineStr">
        <is>
          <t>DALARNAS LÄN</t>
        </is>
      </c>
      <c r="E1984" t="inlineStr">
        <is>
          <t>RÄTTVIK</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62738-2019</t>
        </is>
      </c>
      <c r="B1985" s="1" t="n">
        <v>43786</v>
      </c>
      <c r="C1985" s="1" t="n">
        <v>45227</v>
      </c>
      <c r="D1985" t="inlineStr">
        <is>
          <t>DALARNAS LÄN</t>
        </is>
      </c>
      <c r="E1985" t="inlineStr">
        <is>
          <t>RÄTTVIK</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63333-2019</t>
        </is>
      </c>
      <c r="B1986" s="1" t="n">
        <v>43787</v>
      </c>
      <c r="C1986" s="1" t="n">
        <v>45227</v>
      </c>
      <c r="D1986" t="inlineStr">
        <is>
          <t>DALARNAS LÄN</t>
        </is>
      </c>
      <c r="E1986" t="inlineStr">
        <is>
          <t>MALUNG-SÄLEN</t>
        </is>
      </c>
      <c r="F1986" t="inlineStr">
        <is>
          <t>Allmännings- och besparingsskogar</t>
        </is>
      </c>
      <c r="G1986" t="n">
        <v>34.6</v>
      </c>
      <c r="H1986" t="n">
        <v>0</v>
      </c>
      <c r="I1986" t="n">
        <v>0</v>
      </c>
      <c r="J1986" t="n">
        <v>0</v>
      </c>
      <c r="K1986" t="n">
        <v>0</v>
      </c>
      <c r="L1986" t="n">
        <v>0</v>
      </c>
      <c r="M1986" t="n">
        <v>0</v>
      </c>
      <c r="N1986" t="n">
        <v>0</v>
      </c>
      <c r="O1986" t="n">
        <v>0</v>
      </c>
      <c r="P1986" t="n">
        <v>0</v>
      </c>
      <c r="Q1986" t="n">
        <v>0</v>
      </c>
      <c r="R1986" s="2" t="inlineStr"/>
    </row>
    <row r="1987" ht="15" customHeight="1">
      <c r="A1987" t="inlineStr">
        <is>
          <t>A 62001-2019</t>
        </is>
      </c>
      <c r="B1987" s="1" t="n">
        <v>43787</v>
      </c>
      <c r="C1987" s="1" t="n">
        <v>45227</v>
      </c>
      <c r="D1987" t="inlineStr">
        <is>
          <t>DALARNAS LÄN</t>
        </is>
      </c>
      <c r="E1987" t="inlineStr">
        <is>
          <t>MORA</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62307-2019</t>
        </is>
      </c>
      <c r="B1988" s="1" t="n">
        <v>43788</v>
      </c>
      <c r="C1988" s="1" t="n">
        <v>45227</v>
      </c>
      <c r="D1988" t="inlineStr">
        <is>
          <t>DALARNAS LÄN</t>
        </is>
      </c>
      <c r="E1988" t="inlineStr">
        <is>
          <t>GAGNEF</t>
        </is>
      </c>
      <c r="F1988" t="inlineStr">
        <is>
          <t>Bergvik skog väst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62419-2019</t>
        </is>
      </c>
      <c r="B1989" s="1" t="n">
        <v>43788</v>
      </c>
      <c r="C1989" s="1" t="n">
        <v>45227</v>
      </c>
      <c r="D1989" t="inlineStr">
        <is>
          <t>DALARNAS LÄN</t>
        </is>
      </c>
      <c r="E1989" t="inlineStr">
        <is>
          <t>VANSBRO</t>
        </is>
      </c>
      <c r="F1989" t="inlineStr">
        <is>
          <t>Kyrkan</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62450-2019</t>
        </is>
      </c>
      <c r="B1990" s="1" t="n">
        <v>43788</v>
      </c>
      <c r="C1990" s="1" t="n">
        <v>45227</v>
      </c>
      <c r="D1990" t="inlineStr">
        <is>
          <t>DALARNAS LÄN</t>
        </is>
      </c>
      <c r="E1990" t="inlineStr">
        <is>
          <t>VANSBRO</t>
        </is>
      </c>
      <c r="F1990" t="inlineStr">
        <is>
          <t>Bergvik skog väst AB</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62312-2019</t>
        </is>
      </c>
      <c r="B1991" s="1" t="n">
        <v>43788</v>
      </c>
      <c r="C1991" s="1" t="n">
        <v>45227</v>
      </c>
      <c r="D1991" t="inlineStr">
        <is>
          <t>DALARNAS LÄN</t>
        </is>
      </c>
      <c r="E1991" t="inlineStr">
        <is>
          <t>MALUNG-SÄLEN</t>
        </is>
      </c>
      <c r="F1991" t="inlineStr">
        <is>
          <t>Bergvik skog öst AB</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62247-2019</t>
        </is>
      </c>
      <c r="B1992" s="1" t="n">
        <v>43788</v>
      </c>
      <c r="C1992" s="1" t="n">
        <v>45227</v>
      </c>
      <c r="D1992" t="inlineStr">
        <is>
          <t>DALARNAS LÄN</t>
        </is>
      </c>
      <c r="E1992" t="inlineStr">
        <is>
          <t>MALUNG-SÄLEN</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62356-2019</t>
        </is>
      </c>
      <c r="B1993" s="1" t="n">
        <v>43788</v>
      </c>
      <c r="C1993" s="1" t="n">
        <v>45227</v>
      </c>
      <c r="D1993" t="inlineStr">
        <is>
          <t>DALARNAS LÄN</t>
        </is>
      </c>
      <c r="E1993" t="inlineStr">
        <is>
          <t>LUDVIKA</t>
        </is>
      </c>
      <c r="F1993" t="inlineStr">
        <is>
          <t>Bergvik skog väst AB</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62691-2019</t>
        </is>
      </c>
      <c r="B1994" s="1" t="n">
        <v>43789</v>
      </c>
      <c r="C1994" s="1" t="n">
        <v>45227</v>
      </c>
      <c r="D1994" t="inlineStr">
        <is>
          <t>DALARNAS LÄN</t>
        </is>
      </c>
      <c r="E1994" t="inlineStr">
        <is>
          <t>ÄLVDALEN</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62537-2019</t>
        </is>
      </c>
      <c r="B1995" s="1" t="n">
        <v>43789</v>
      </c>
      <c r="C1995" s="1" t="n">
        <v>45227</v>
      </c>
      <c r="D1995" t="inlineStr">
        <is>
          <t>DALARNAS LÄN</t>
        </is>
      </c>
      <c r="E1995" t="inlineStr">
        <is>
          <t>VANSBRO</t>
        </is>
      </c>
      <c r="F1995" t="inlineStr">
        <is>
          <t>Bergvik skog väst AB</t>
        </is>
      </c>
      <c r="G1995" t="n">
        <v>6.6</v>
      </c>
      <c r="H1995" t="n">
        <v>0</v>
      </c>
      <c r="I1995" t="n">
        <v>0</v>
      </c>
      <c r="J1995" t="n">
        <v>0</v>
      </c>
      <c r="K1995" t="n">
        <v>0</v>
      </c>
      <c r="L1995" t="n">
        <v>0</v>
      </c>
      <c r="M1995" t="n">
        <v>0</v>
      </c>
      <c r="N1995" t="n">
        <v>0</v>
      </c>
      <c r="O1995" t="n">
        <v>0</v>
      </c>
      <c r="P1995" t="n">
        <v>0</v>
      </c>
      <c r="Q1995" t="n">
        <v>0</v>
      </c>
      <c r="R1995" s="2" t="inlineStr"/>
    </row>
    <row r="1996" ht="15" customHeight="1">
      <c r="A1996" t="inlineStr">
        <is>
          <t>A 62630-2019</t>
        </is>
      </c>
      <c r="B1996" s="1" t="n">
        <v>43789</v>
      </c>
      <c r="C1996" s="1" t="n">
        <v>45227</v>
      </c>
      <c r="D1996" t="inlineStr">
        <is>
          <t>DALARNAS LÄN</t>
        </is>
      </c>
      <c r="E1996" t="inlineStr">
        <is>
          <t>ÄLVDALEN</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62913-2019</t>
        </is>
      </c>
      <c r="B1997" s="1" t="n">
        <v>43790</v>
      </c>
      <c r="C1997" s="1" t="n">
        <v>45227</v>
      </c>
      <c r="D1997" t="inlineStr">
        <is>
          <t>DALARNAS LÄN</t>
        </is>
      </c>
      <c r="E1997" t="inlineStr">
        <is>
          <t>VANSBRO</t>
        </is>
      </c>
      <c r="F1997" t="inlineStr">
        <is>
          <t>Bergvik skog väst AB</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62818-2019</t>
        </is>
      </c>
      <c r="B1998" s="1" t="n">
        <v>43790</v>
      </c>
      <c r="C1998" s="1" t="n">
        <v>45227</v>
      </c>
      <c r="D1998" t="inlineStr">
        <is>
          <t>DALARNAS LÄN</t>
        </is>
      </c>
      <c r="E1998" t="inlineStr">
        <is>
          <t>AVESTA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63101-2019</t>
        </is>
      </c>
      <c r="B1999" s="1" t="n">
        <v>43791</v>
      </c>
      <c r="C1999" s="1" t="n">
        <v>45227</v>
      </c>
      <c r="D1999" t="inlineStr">
        <is>
          <t>DALARNAS LÄN</t>
        </is>
      </c>
      <c r="E1999" t="inlineStr">
        <is>
          <t>HEDEMORA</t>
        </is>
      </c>
      <c r="F1999" t="inlineStr">
        <is>
          <t>Kommuner</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63149-2019</t>
        </is>
      </c>
      <c r="B2000" s="1" t="n">
        <v>43791</v>
      </c>
      <c r="C2000" s="1" t="n">
        <v>45227</v>
      </c>
      <c r="D2000" t="inlineStr">
        <is>
          <t>DALARNAS LÄN</t>
        </is>
      </c>
      <c r="E2000" t="inlineStr">
        <is>
          <t>LUDVIKA</t>
        </is>
      </c>
      <c r="F2000" t="inlineStr">
        <is>
          <t>Bergvik skog väst AB</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63072-2019</t>
        </is>
      </c>
      <c r="B2001" s="1" t="n">
        <v>43791</v>
      </c>
      <c r="C2001" s="1" t="n">
        <v>45227</v>
      </c>
      <c r="D2001" t="inlineStr">
        <is>
          <t>DALARNAS LÄN</t>
        </is>
      </c>
      <c r="E2001" t="inlineStr">
        <is>
          <t>MORA</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63093-2019</t>
        </is>
      </c>
      <c r="B2002" s="1" t="n">
        <v>43791</v>
      </c>
      <c r="C2002" s="1" t="n">
        <v>45227</v>
      </c>
      <c r="D2002" t="inlineStr">
        <is>
          <t>DALARNAS LÄN</t>
        </is>
      </c>
      <c r="E2002" t="inlineStr">
        <is>
          <t>MORA</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63161-2019</t>
        </is>
      </c>
      <c r="B2003" s="1" t="n">
        <v>43791</v>
      </c>
      <c r="C2003" s="1" t="n">
        <v>45227</v>
      </c>
      <c r="D2003" t="inlineStr">
        <is>
          <t>DALARNAS LÄN</t>
        </is>
      </c>
      <c r="E2003" t="inlineStr">
        <is>
          <t>ÄLVDALEN</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63242-2019</t>
        </is>
      </c>
      <c r="B2004" s="1" t="n">
        <v>43792</v>
      </c>
      <c r="C2004" s="1" t="n">
        <v>45227</v>
      </c>
      <c r="D2004" t="inlineStr">
        <is>
          <t>DALARNAS LÄN</t>
        </is>
      </c>
      <c r="E2004" t="inlineStr">
        <is>
          <t>ÄLVDALEN</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63536-2019</t>
        </is>
      </c>
      <c r="B2005" s="1" t="n">
        <v>43794</v>
      </c>
      <c r="C2005" s="1" t="n">
        <v>45227</v>
      </c>
      <c r="D2005" t="inlineStr">
        <is>
          <t>DALARNAS LÄN</t>
        </is>
      </c>
      <c r="E2005" t="inlineStr">
        <is>
          <t>ÄLVDALEN</t>
        </is>
      </c>
      <c r="G2005" t="n">
        <v>10.5</v>
      </c>
      <c r="H2005" t="n">
        <v>0</v>
      </c>
      <c r="I2005" t="n">
        <v>0</v>
      </c>
      <c r="J2005" t="n">
        <v>0</v>
      </c>
      <c r="K2005" t="n">
        <v>0</v>
      </c>
      <c r="L2005" t="n">
        <v>0</v>
      </c>
      <c r="M2005" t="n">
        <v>0</v>
      </c>
      <c r="N2005" t="n">
        <v>0</v>
      </c>
      <c r="O2005" t="n">
        <v>0</v>
      </c>
      <c r="P2005" t="n">
        <v>0</v>
      </c>
      <c r="Q2005" t="n">
        <v>0</v>
      </c>
      <c r="R2005" s="2" t="inlineStr"/>
    </row>
    <row r="2006" ht="15" customHeight="1">
      <c r="A2006" t="inlineStr">
        <is>
          <t>A 64635-2019</t>
        </is>
      </c>
      <c r="B2006" s="1" t="n">
        <v>43794</v>
      </c>
      <c r="C2006" s="1" t="n">
        <v>45227</v>
      </c>
      <c r="D2006" t="inlineStr">
        <is>
          <t>DALARNAS LÄN</t>
        </is>
      </c>
      <c r="E2006" t="inlineStr">
        <is>
          <t>LEKSAND</t>
        </is>
      </c>
      <c r="G2006" t="n">
        <v>5.4</v>
      </c>
      <c r="H2006" t="n">
        <v>0</v>
      </c>
      <c r="I2006" t="n">
        <v>0</v>
      </c>
      <c r="J2006" t="n">
        <v>0</v>
      </c>
      <c r="K2006" t="n">
        <v>0</v>
      </c>
      <c r="L2006" t="n">
        <v>0</v>
      </c>
      <c r="M2006" t="n">
        <v>0</v>
      </c>
      <c r="N2006" t="n">
        <v>0</v>
      </c>
      <c r="O2006" t="n">
        <v>0</v>
      </c>
      <c r="P2006" t="n">
        <v>0</v>
      </c>
      <c r="Q2006" t="n">
        <v>0</v>
      </c>
      <c r="R2006" s="2" t="inlineStr"/>
    </row>
    <row r="2007" ht="15" customHeight="1">
      <c r="A2007" t="inlineStr">
        <is>
          <t>A 63470-2019</t>
        </is>
      </c>
      <c r="B2007" s="1" t="n">
        <v>43794</v>
      </c>
      <c r="C2007" s="1" t="n">
        <v>45227</v>
      </c>
      <c r="D2007" t="inlineStr">
        <is>
          <t>DALARNAS LÄN</t>
        </is>
      </c>
      <c r="E2007" t="inlineStr">
        <is>
          <t>ÄLVDALEN</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63787-2019</t>
        </is>
      </c>
      <c r="B2008" s="1" t="n">
        <v>43795</v>
      </c>
      <c r="C2008" s="1" t="n">
        <v>45227</v>
      </c>
      <c r="D2008" t="inlineStr">
        <is>
          <t>DALARNAS LÄN</t>
        </is>
      </c>
      <c r="E2008" t="inlineStr">
        <is>
          <t>ÄLVDALEN</t>
        </is>
      </c>
      <c r="F2008" t="inlineStr">
        <is>
          <t>Sveaskog</t>
        </is>
      </c>
      <c r="G2008" t="n">
        <v>14.1</v>
      </c>
      <c r="H2008" t="n">
        <v>0</v>
      </c>
      <c r="I2008" t="n">
        <v>0</v>
      </c>
      <c r="J2008" t="n">
        <v>0</v>
      </c>
      <c r="K2008" t="n">
        <v>0</v>
      </c>
      <c r="L2008" t="n">
        <v>0</v>
      </c>
      <c r="M2008" t="n">
        <v>0</v>
      </c>
      <c r="N2008" t="n">
        <v>0</v>
      </c>
      <c r="O2008" t="n">
        <v>0</v>
      </c>
      <c r="P2008" t="n">
        <v>0</v>
      </c>
      <c r="Q2008" t="n">
        <v>0</v>
      </c>
      <c r="R2008" s="2" t="inlineStr"/>
    </row>
    <row r="2009" ht="15" customHeight="1">
      <c r="A2009" t="inlineStr">
        <is>
          <t>A 63796-2019</t>
        </is>
      </c>
      <c r="B2009" s="1" t="n">
        <v>43795</v>
      </c>
      <c r="C2009" s="1" t="n">
        <v>45227</v>
      </c>
      <c r="D2009" t="inlineStr">
        <is>
          <t>DALARNAS LÄN</t>
        </is>
      </c>
      <c r="E2009" t="inlineStr">
        <is>
          <t>SMEDJEBACKEN</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63655-2019</t>
        </is>
      </c>
      <c r="B2010" s="1" t="n">
        <v>43795</v>
      </c>
      <c r="C2010" s="1" t="n">
        <v>45227</v>
      </c>
      <c r="D2010" t="inlineStr">
        <is>
          <t>DALARNAS LÄN</t>
        </is>
      </c>
      <c r="E2010" t="inlineStr">
        <is>
          <t>MORA</t>
        </is>
      </c>
      <c r="F2010" t="inlineStr">
        <is>
          <t>Bergvik skog väst AB</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63928-2019</t>
        </is>
      </c>
      <c r="B2011" s="1" t="n">
        <v>43796</v>
      </c>
      <c r="C2011" s="1" t="n">
        <v>45227</v>
      </c>
      <c r="D2011" t="inlineStr">
        <is>
          <t>DALARNAS LÄN</t>
        </is>
      </c>
      <c r="E2011" t="inlineStr">
        <is>
          <t>FALUN</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64300-2019</t>
        </is>
      </c>
      <c r="B2012" s="1" t="n">
        <v>43797</v>
      </c>
      <c r="C2012" s="1" t="n">
        <v>45227</v>
      </c>
      <c r="D2012" t="inlineStr">
        <is>
          <t>DALARNAS LÄN</t>
        </is>
      </c>
      <c r="E2012" t="inlineStr">
        <is>
          <t>LUDVIKA</t>
        </is>
      </c>
      <c r="G2012" t="n">
        <v>7.2</v>
      </c>
      <c r="H2012" t="n">
        <v>0</v>
      </c>
      <c r="I2012" t="n">
        <v>0</v>
      </c>
      <c r="J2012" t="n">
        <v>0</v>
      </c>
      <c r="K2012" t="n">
        <v>0</v>
      </c>
      <c r="L2012" t="n">
        <v>0</v>
      </c>
      <c r="M2012" t="n">
        <v>0</v>
      </c>
      <c r="N2012" t="n">
        <v>0</v>
      </c>
      <c r="O2012" t="n">
        <v>0</v>
      </c>
      <c r="P2012" t="n">
        <v>0</v>
      </c>
      <c r="Q2012" t="n">
        <v>0</v>
      </c>
      <c r="R2012" s="2" t="inlineStr"/>
    </row>
    <row r="2013" ht="15" customHeight="1">
      <c r="A2013" t="inlineStr">
        <is>
          <t>A 64389-2019</t>
        </is>
      </c>
      <c r="B2013" s="1" t="n">
        <v>43797</v>
      </c>
      <c r="C2013" s="1" t="n">
        <v>45227</v>
      </c>
      <c r="D2013" t="inlineStr">
        <is>
          <t>DALARNAS LÄN</t>
        </is>
      </c>
      <c r="E2013" t="inlineStr">
        <is>
          <t>ORSA</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65252-2019</t>
        </is>
      </c>
      <c r="B2014" s="1" t="n">
        <v>43797</v>
      </c>
      <c r="C2014" s="1" t="n">
        <v>45227</v>
      </c>
      <c r="D2014" t="inlineStr">
        <is>
          <t>DALARNAS LÄN</t>
        </is>
      </c>
      <c r="E2014" t="inlineStr">
        <is>
          <t>ORSA</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65199-2019</t>
        </is>
      </c>
      <c r="B2015" s="1" t="n">
        <v>43797</v>
      </c>
      <c r="C2015" s="1" t="n">
        <v>45227</v>
      </c>
      <c r="D2015" t="inlineStr">
        <is>
          <t>DALARNAS LÄN</t>
        </is>
      </c>
      <c r="E2015" t="inlineStr">
        <is>
          <t>RÄTTVIK</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64693-2019</t>
        </is>
      </c>
      <c r="B2016" s="1" t="n">
        <v>43798</v>
      </c>
      <c r="C2016" s="1" t="n">
        <v>45227</v>
      </c>
      <c r="D2016" t="inlineStr">
        <is>
          <t>DALARNAS LÄN</t>
        </is>
      </c>
      <c r="E2016" t="inlineStr">
        <is>
          <t>LUDVIKA</t>
        </is>
      </c>
      <c r="F2016" t="inlineStr">
        <is>
          <t>Bergvik skog väst AB</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64705-2019</t>
        </is>
      </c>
      <c r="B2017" s="1" t="n">
        <v>43798</v>
      </c>
      <c r="C2017" s="1" t="n">
        <v>45227</v>
      </c>
      <c r="D2017" t="inlineStr">
        <is>
          <t>DALARNAS LÄN</t>
        </is>
      </c>
      <c r="E2017" t="inlineStr">
        <is>
          <t>SMEDJEBACKEN</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64628-2019</t>
        </is>
      </c>
      <c r="B2018" s="1" t="n">
        <v>43798</v>
      </c>
      <c r="C2018" s="1" t="n">
        <v>45227</v>
      </c>
      <c r="D2018" t="inlineStr">
        <is>
          <t>DALARNAS LÄN</t>
        </is>
      </c>
      <c r="E2018" t="inlineStr">
        <is>
          <t>LUDVIKA</t>
        </is>
      </c>
      <c r="F2018" t="inlineStr">
        <is>
          <t>Bergvik skog väst AB</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64757-2019</t>
        </is>
      </c>
      <c r="B2019" s="1" t="n">
        <v>43801</v>
      </c>
      <c r="C2019" s="1" t="n">
        <v>45227</v>
      </c>
      <c r="D2019" t="inlineStr">
        <is>
          <t>DALARNAS LÄN</t>
        </is>
      </c>
      <c r="E2019" t="inlineStr">
        <is>
          <t>SÄTER</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64832-2019</t>
        </is>
      </c>
      <c r="B2020" s="1" t="n">
        <v>43801</v>
      </c>
      <c r="C2020" s="1" t="n">
        <v>45227</v>
      </c>
      <c r="D2020" t="inlineStr">
        <is>
          <t>DALARNAS LÄN</t>
        </is>
      </c>
      <c r="E2020" t="inlineStr">
        <is>
          <t>VANSBRO</t>
        </is>
      </c>
      <c r="F2020" t="inlineStr">
        <is>
          <t>Bergvik skog öst AB</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64906-2019</t>
        </is>
      </c>
      <c r="B2021" s="1" t="n">
        <v>43801</v>
      </c>
      <c r="C2021" s="1" t="n">
        <v>45227</v>
      </c>
      <c r="D2021" t="inlineStr">
        <is>
          <t>DALARNAS LÄN</t>
        </is>
      </c>
      <c r="E2021" t="inlineStr">
        <is>
          <t>FALUN</t>
        </is>
      </c>
      <c r="F2021" t="inlineStr">
        <is>
          <t>Bergvik skog väst AB</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64961-2019</t>
        </is>
      </c>
      <c r="B2022" s="1" t="n">
        <v>43801</v>
      </c>
      <c r="C2022" s="1" t="n">
        <v>45227</v>
      </c>
      <c r="D2022" t="inlineStr">
        <is>
          <t>DALARNAS LÄN</t>
        </is>
      </c>
      <c r="E2022" t="inlineStr">
        <is>
          <t>LUDVIKA</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66137-2019</t>
        </is>
      </c>
      <c r="B2023" s="1" t="n">
        <v>43801</v>
      </c>
      <c r="C2023" s="1" t="n">
        <v>45227</v>
      </c>
      <c r="D2023" t="inlineStr">
        <is>
          <t>DALARNAS LÄN</t>
        </is>
      </c>
      <c r="E2023" t="inlineStr">
        <is>
          <t>SÄTER</t>
        </is>
      </c>
      <c r="F2023" t="inlineStr">
        <is>
          <t>Bergvik skog väst AB</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65308-2019</t>
        </is>
      </c>
      <c r="B2024" s="1" t="n">
        <v>43802</v>
      </c>
      <c r="C2024" s="1" t="n">
        <v>45227</v>
      </c>
      <c r="D2024" t="inlineStr">
        <is>
          <t>DALARNAS LÄN</t>
        </is>
      </c>
      <c r="E2024" t="inlineStr">
        <is>
          <t>HEDEMORA</t>
        </is>
      </c>
      <c r="F2024" t="inlineStr">
        <is>
          <t>Sveaskog</t>
        </is>
      </c>
      <c r="G2024" t="n">
        <v>2.1</v>
      </c>
      <c r="H2024" t="n">
        <v>0</v>
      </c>
      <c r="I2024" t="n">
        <v>0</v>
      </c>
      <c r="J2024" t="n">
        <v>0</v>
      </c>
      <c r="K2024" t="n">
        <v>0</v>
      </c>
      <c r="L2024" t="n">
        <v>0</v>
      </c>
      <c r="M2024" t="n">
        <v>0</v>
      </c>
      <c r="N2024" t="n">
        <v>0</v>
      </c>
      <c r="O2024" t="n">
        <v>0</v>
      </c>
      <c r="P2024" t="n">
        <v>0</v>
      </c>
      <c r="Q2024" t="n">
        <v>0</v>
      </c>
      <c r="R2024" s="2" t="inlineStr"/>
    </row>
    <row r="2025" ht="15" customHeight="1">
      <c r="A2025" t="inlineStr">
        <is>
          <t>A 65090-2019</t>
        </is>
      </c>
      <c r="B2025" s="1" t="n">
        <v>43802</v>
      </c>
      <c r="C2025" s="1" t="n">
        <v>45227</v>
      </c>
      <c r="D2025" t="inlineStr">
        <is>
          <t>DALARNAS LÄN</t>
        </is>
      </c>
      <c r="E2025" t="inlineStr">
        <is>
          <t>MORA</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65315-2019</t>
        </is>
      </c>
      <c r="B2026" s="1" t="n">
        <v>43802</v>
      </c>
      <c r="C2026" s="1" t="n">
        <v>45227</v>
      </c>
      <c r="D2026" t="inlineStr">
        <is>
          <t>DALARNAS LÄN</t>
        </is>
      </c>
      <c r="E2026" t="inlineStr">
        <is>
          <t>HEDEMORA</t>
        </is>
      </c>
      <c r="F2026" t="inlineStr">
        <is>
          <t>Sveaskog</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65118-2019</t>
        </is>
      </c>
      <c r="B2027" s="1" t="n">
        <v>43802</v>
      </c>
      <c r="C2027" s="1" t="n">
        <v>45227</v>
      </c>
      <c r="D2027" t="inlineStr">
        <is>
          <t>DALARNAS LÄN</t>
        </is>
      </c>
      <c r="E2027" t="inlineStr">
        <is>
          <t>GAGNEF</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66563-2019</t>
        </is>
      </c>
      <c r="B2028" s="1" t="n">
        <v>43803</v>
      </c>
      <c r="C2028" s="1" t="n">
        <v>45227</v>
      </c>
      <c r="D2028" t="inlineStr">
        <is>
          <t>DALARNAS LÄN</t>
        </is>
      </c>
      <c r="E2028" t="inlineStr">
        <is>
          <t>BORLÄNGE</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65460-2019</t>
        </is>
      </c>
      <c r="B2029" s="1" t="n">
        <v>43803</v>
      </c>
      <c r="C2029" s="1" t="n">
        <v>45227</v>
      </c>
      <c r="D2029" t="inlineStr">
        <is>
          <t>DALARNAS LÄN</t>
        </is>
      </c>
      <c r="E2029" t="inlineStr">
        <is>
          <t>MORA</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66771-2019</t>
        </is>
      </c>
      <c r="B2030" s="1" t="n">
        <v>43804</v>
      </c>
      <c r="C2030" s="1" t="n">
        <v>45227</v>
      </c>
      <c r="D2030" t="inlineStr">
        <is>
          <t>DALARNAS LÄN</t>
        </is>
      </c>
      <c r="E2030" t="inlineStr">
        <is>
          <t>RÄTTVIK</t>
        </is>
      </c>
      <c r="F2030" t="inlineStr">
        <is>
          <t>Övriga statliga verk och myndigheter</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67049-2019</t>
        </is>
      </c>
      <c r="B2031" s="1" t="n">
        <v>43805</v>
      </c>
      <c r="C2031" s="1" t="n">
        <v>45227</v>
      </c>
      <c r="D2031" t="inlineStr">
        <is>
          <t>DALARNAS LÄN</t>
        </is>
      </c>
      <c r="E2031" t="inlineStr">
        <is>
          <t>RÄTTVIK</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65980-2019</t>
        </is>
      </c>
      <c r="B2032" s="1" t="n">
        <v>43805</v>
      </c>
      <c r="C2032" s="1" t="n">
        <v>45227</v>
      </c>
      <c r="D2032" t="inlineStr">
        <is>
          <t>DALARNAS LÄN</t>
        </is>
      </c>
      <c r="E2032" t="inlineStr">
        <is>
          <t>ÄLVDALEN</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67053-2019</t>
        </is>
      </c>
      <c r="B2033" s="1" t="n">
        <v>43805</v>
      </c>
      <c r="C2033" s="1" t="n">
        <v>45227</v>
      </c>
      <c r="D2033" t="inlineStr">
        <is>
          <t>DALARNAS LÄN</t>
        </is>
      </c>
      <c r="E2033" t="inlineStr">
        <is>
          <t>RÄTTVIK</t>
        </is>
      </c>
      <c r="G2033" t="n">
        <v>3.4</v>
      </c>
      <c r="H2033" t="n">
        <v>0</v>
      </c>
      <c r="I2033" t="n">
        <v>0</v>
      </c>
      <c r="J2033" t="n">
        <v>0</v>
      </c>
      <c r="K2033" t="n">
        <v>0</v>
      </c>
      <c r="L2033" t="n">
        <v>0</v>
      </c>
      <c r="M2033" t="n">
        <v>0</v>
      </c>
      <c r="N2033" t="n">
        <v>0</v>
      </c>
      <c r="O2033" t="n">
        <v>0</v>
      </c>
      <c r="P2033" t="n">
        <v>0</v>
      </c>
      <c r="Q2033" t="n">
        <v>0</v>
      </c>
      <c r="R2033" s="2" t="inlineStr"/>
    </row>
    <row r="2034" ht="15" customHeight="1">
      <c r="A2034" t="inlineStr">
        <is>
          <t>A 66159-2019</t>
        </is>
      </c>
      <c r="B2034" s="1" t="n">
        <v>43808</v>
      </c>
      <c r="C2034" s="1" t="n">
        <v>45227</v>
      </c>
      <c r="D2034" t="inlineStr">
        <is>
          <t>DALARNAS LÄN</t>
        </is>
      </c>
      <c r="E2034" t="inlineStr">
        <is>
          <t>BORLÄNGE</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66214-2019</t>
        </is>
      </c>
      <c r="B2035" s="1" t="n">
        <v>43808</v>
      </c>
      <c r="C2035" s="1" t="n">
        <v>45227</v>
      </c>
      <c r="D2035" t="inlineStr">
        <is>
          <t>DALARNAS LÄN</t>
        </is>
      </c>
      <c r="E2035" t="inlineStr">
        <is>
          <t>MORA</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66288-2019</t>
        </is>
      </c>
      <c r="B2036" s="1" t="n">
        <v>43808</v>
      </c>
      <c r="C2036" s="1" t="n">
        <v>45227</v>
      </c>
      <c r="D2036" t="inlineStr">
        <is>
          <t>DALARNAS LÄN</t>
        </is>
      </c>
      <c r="E2036" t="inlineStr">
        <is>
          <t>LEKSAND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66716-2019</t>
        </is>
      </c>
      <c r="B2037" s="1" t="n">
        <v>43809</v>
      </c>
      <c r="C2037" s="1" t="n">
        <v>45227</v>
      </c>
      <c r="D2037" t="inlineStr">
        <is>
          <t>DALARNAS LÄN</t>
        </is>
      </c>
      <c r="E2037" t="inlineStr">
        <is>
          <t>GAGNEF</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66873-2019</t>
        </is>
      </c>
      <c r="B2038" s="1" t="n">
        <v>43810</v>
      </c>
      <c r="C2038" s="1" t="n">
        <v>45227</v>
      </c>
      <c r="D2038" t="inlineStr">
        <is>
          <t>DALARNAS LÄN</t>
        </is>
      </c>
      <c r="E2038" t="inlineStr">
        <is>
          <t>MORA</t>
        </is>
      </c>
      <c r="F2038" t="inlineStr">
        <is>
          <t>Bergvik skog väst AB</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66721-2019</t>
        </is>
      </c>
      <c r="B2039" s="1" t="n">
        <v>43810</v>
      </c>
      <c r="C2039" s="1" t="n">
        <v>45227</v>
      </c>
      <c r="D2039" t="inlineStr">
        <is>
          <t>DALARNAS LÄN</t>
        </is>
      </c>
      <c r="E2039" t="inlineStr">
        <is>
          <t>AVESTA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66862-2019</t>
        </is>
      </c>
      <c r="B2040" s="1" t="n">
        <v>43810</v>
      </c>
      <c r="C2040" s="1" t="n">
        <v>45227</v>
      </c>
      <c r="D2040" t="inlineStr">
        <is>
          <t>DALARNAS LÄN</t>
        </is>
      </c>
      <c r="E2040" t="inlineStr">
        <is>
          <t>ORSA</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66868-2019</t>
        </is>
      </c>
      <c r="B2041" s="1" t="n">
        <v>43810</v>
      </c>
      <c r="C2041" s="1" t="n">
        <v>45227</v>
      </c>
      <c r="D2041" t="inlineStr">
        <is>
          <t>DALARNAS LÄN</t>
        </is>
      </c>
      <c r="E2041" t="inlineStr">
        <is>
          <t>MORA</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66822-2019</t>
        </is>
      </c>
      <c r="B2042" s="1" t="n">
        <v>43810</v>
      </c>
      <c r="C2042" s="1" t="n">
        <v>45227</v>
      </c>
      <c r="D2042" t="inlineStr">
        <is>
          <t>DALARNAS LÄN</t>
        </is>
      </c>
      <c r="E2042" t="inlineStr">
        <is>
          <t>LEKSAND</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67884-2019</t>
        </is>
      </c>
      <c r="B2043" s="1" t="n">
        <v>43810</v>
      </c>
      <c r="C2043" s="1" t="n">
        <v>45227</v>
      </c>
      <c r="D2043" t="inlineStr">
        <is>
          <t>DALARNAS LÄN</t>
        </is>
      </c>
      <c r="E2043" t="inlineStr">
        <is>
          <t>ORSA</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67123-2019</t>
        </is>
      </c>
      <c r="B2044" s="1" t="n">
        <v>43811</v>
      </c>
      <c r="C2044" s="1" t="n">
        <v>45227</v>
      </c>
      <c r="D2044" t="inlineStr">
        <is>
          <t>DALARNAS LÄN</t>
        </is>
      </c>
      <c r="E2044" t="inlineStr">
        <is>
          <t>LEKSAND</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67295-2019</t>
        </is>
      </c>
      <c r="B2045" s="1" t="n">
        <v>43811</v>
      </c>
      <c r="C2045" s="1" t="n">
        <v>45227</v>
      </c>
      <c r="D2045" t="inlineStr">
        <is>
          <t>DALARNAS LÄN</t>
        </is>
      </c>
      <c r="E2045" t="inlineStr">
        <is>
          <t>ORSA</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67986-2019</t>
        </is>
      </c>
      <c r="B2046" s="1" t="n">
        <v>43811</v>
      </c>
      <c r="C2046" s="1" t="n">
        <v>45227</v>
      </c>
      <c r="D2046" t="inlineStr">
        <is>
          <t>DALARNAS LÄN</t>
        </is>
      </c>
      <c r="E2046" t="inlineStr">
        <is>
          <t>MORA</t>
        </is>
      </c>
      <c r="G2046" t="n">
        <v>3.8</v>
      </c>
      <c r="H2046" t="n">
        <v>0</v>
      </c>
      <c r="I2046" t="n">
        <v>0</v>
      </c>
      <c r="J2046" t="n">
        <v>0</v>
      </c>
      <c r="K2046" t="n">
        <v>0</v>
      </c>
      <c r="L2046" t="n">
        <v>0</v>
      </c>
      <c r="M2046" t="n">
        <v>0</v>
      </c>
      <c r="N2046" t="n">
        <v>0</v>
      </c>
      <c r="O2046" t="n">
        <v>0</v>
      </c>
      <c r="P2046" t="n">
        <v>0</v>
      </c>
      <c r="Q2046" t="n">
        <v>0</v>
      </c>
      <c r="R2046" s="2" t="inlineStr"/>
    </row>
    <row r="2047" ht="15" customHeight="1">
      <c r="A2047" t="inlineStr">
        <is>
          <t>A 67948-2019</t>
        </is>
      </c>
      <c r="B2047" s="1" t="n">
        <v>43811</v>
      </c>
      <c r="C2047" s="1" t="n">
        <v>45227</v>
      </c>
      <c r="D2047" t="inlineStr">
        <is>
          <t>DALARNAS LÄN</t>
        </is>
      </c>
      <c r="E2047" t="inlineStr">
        <is>
          <t>GAGNEF</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67991-2019</t>
        </is>
      </c>
      <c r="B2048" s="1" t="n">
        <v>43811</v>
      </c>
      <c r="C2048" s="1" t="n">
        <v>45227</v>
      </c>
      <c r="D2048" t="inlineStr">
        <is>
          <t>DALARNAS LÄN</t>
        </is>
      </c>
      <c r="E2048" t="inlineStr">
        <is>
          <t>SMEDJEBACKEN</t>
        </is>
      </c>
      <c r="F2048" t="inlineStr">
        <is>
          <t>Bergvik skog väst AB</t>
        </is>
      </c>
      <c r="G2048" t="n">
        <v>13.9</v>
      </c>
      <c r="H2048" t="n">
        <v>0</v>
      </c>
      <c r="I2048" t="n">
        <v>0</v>
      </c>
      <c r="J2048" t="n">
        <v>0</v>
      </c>
      <c r="K2048" t="n">
        <v>0</v>
      </c>
      <c r="L2048" t="n">
        <v>0</v>
      </c>
      <c r="M2048" t="n">
        <v>0</v>
      </c>
      <c r="N2048" t="n">
        <v>0</v>
      </c>
      <c r="O2048" t="n">
        <v>0</v>
      </c>
      <c r="P2048" t="n">
        <v>0</v>
      </c>
      <c r="Q2048" t="n">
        <v>0</v>
      </c>
      <c r="R2048" s="2" t="inlineStr"/>
    </row>
    <row r="2049" ht="15" customHeight="1">
      <c r="A2049" t="inlineStr">
        <is>
          <t>A 67339-2019</t>
        </is>
      </c>
      <c r="B2049" s="1" t="n">
        <v>43812</v>
      </c>
      <c r="C2049" s="1" t="n">
        <v>45227</v>
      </c>
      <c r="D2049" t="inlineStr">
        <is>
          <t>DALARNAS LÄN</t>
        </is>
      </c>
      <c r="E2049" t="inlineStr">
        <is>
          <t>MALUNG-SÄLEN</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67308-2019</t>
        </is>
      </c>
      <c r="B2050" s="1" t="n">
        <v>43812</v>
      </c>
      <c r="C2050" s="1" t="n">
        <v>45227</v>
      </c>
      <c r="D2050" t="inlineStr">
        <is>
          <t>DALARNAS LÄN</t>
        </is>
      </c>
      <c r="E2050" t="inlineStr">
        <is>
          <t>RÄTTVIK</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67404-2019</t>
        </is>
      </c>
      <c r="B2051" s="1" t="n">
        <v>43812</v>
      </c>
      <c r="C2051" s="1" t="n">
        <v>45227</v>
      </c>
      <c r="D2051" t="inlineStr">
        <is>
          <t>DALARNAS LÄN</t>
        </is>
      </c>
      <c r="E2051" t="inlineStr">
        <is>
          <t>RÄTTVIK</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67435-2019</t>
        </is>
      </c>
      <c r="B2052" s="1" t="n">
        <v>43812</v>
      </c>
      <c r="C2052" s="1" t="n">
        <v>45227</v>
      </c>
      <c r="D2052" t="inlineStr">
        <is>
          <t>DALARNAS LÄN</t>
        </is>
      </c>
      <c r="E2052" t="inlineStr">
        <is>
          <t>BORLÄNGE</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67494-2019</t>
        </is>
      </c>
      <c r="B2053" s="1" t="n">
        <v>43815</v>
      </c>
      <c r="C2053" s="1" t="n">
        <v>45227</v>
      </c>
      <c r="D2053" t="inlineStr">
        <is>
          <t>DALARNAS LÄN</t>
        </is>
      </c>
      <c r="E2053" t="inlineStr">
        <is>
          <t>FALUN</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68806-2019</t>
        </is>
      </c>
      <c r="B2054" s="1" t="n">
        <v>43815</v>
      </c>
      <c r="C2054" s="1" t="n">
        <v>45227</v>
      </c>
      <c r="D2054" t="inlineStr">
        <is>
          <t>DALARNAS LÄN</t>
        </is>
      </c>
      <c r="E2054" t="inlineStr">
        <is>
          <t>RÄTTVIK</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67503-2019</t>
        </is>
      </c>
      <c r="B2055" s="1" t="n">
        <v>43815</v>
      </c>
      <c r="C2055" s="1" t="n">
        <v>45227</v>
      </c>
      <c r="D2055" t="inlineStr">
        <is>
          <t>DALARNAS LÄN</t>
        </is>
      </c>
      <c r="E2055" t="inlineStr">
        <is>
          <t>RÄTTVIK</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67625-2019</t>
        </is>
      </c>
      <c r="B2056" s="1" t="n">
        <v>43815</v>
      </c>
      <c r="C2056" s="1" t="n">
        <v>45227</v>
      </c>
      <c r="D2056" t="inlineStr">
        <is>
          <t>DALARNAS LÄN</t>
        </is>
      </c>
      <c r="E2056" t="inlineStr">
        <is>
          <t>SÄTER</t>
        </is>
      </c>
      <c r="F2056" t="inlineStr">
        <is>
          <t>Kommuner</t>
        </is>
      </c>
      <c r="G2056" t="n">
        <v>16.6</v>
      </c>
      <c r="H2056" t="n">
        <v>0</v>
      </c>
      <c r="I2056" t="n">
        <v>0</v>
      </c>
      <c r="J2056" t="n">
        <v>0</v>
      </c>
      <c r="K2056" t="n">
        <v>0</v>
      </c>
      <c r="L2056" t="n">
        <v>0</v>
      </c>
      <c r="M2056" t="n">
        <v>0</v>
      </c>
      <c r="N2056" t="n">
        <v>0</v>
      </c>
      <c r="O2056" t="n">
        <v>0</v>
      </c>
      <c r="P2056" t="n">
        <v>0</v>
      </c>
      <c r="Q2056" t="n">
        <v>0</v>
      </c>
      <c r="R2056" s="2" t="inlineStr"/>
    </row>
    <row r="2057" ht="15" customHeight="1">
      <c r="A2057" t="inlineStr">
        <is>
          <t>A 67633-2019</t>
        </is>
      </c>
      <c r="B2057" s="1" t="n">
        <v>43815</v>
      </c>
      <c r="C2057" s="1" t="n">
        <v>45227</v>
      </c>
      <c r="D2057" t="inlineStr">
        <is>
          <t>DALARNAS LÄN</t>
        </is>
      </c>
      <c r="E2057" t="inlineStr">
        <is>
          <t>MORA</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68808-2019</t>
        </is>
      </c>
      <c r="B2058" s="1" t="n">
        <v>43815</v>
      </c>
      <c r="C2058" s="1" t="n">
        <v>45227</v>
      </c>
      <c r="D2058" t="inlineStr">
        <is>
          <t>DALARNAS LÄN</t>
        </is>
      </c>
      <c r="E2058" t="inlineStr">
        <is>
          <t>LEKSAND</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67954-2019</t>
        </is>
      </c>
      <c r="B2059" s="1" t="n">
        <v>43816</v>
      </c>
      <c r="C2059" s="1" t="n">
        <v>45227</v>
      </c>
      <c r="D2059" t="inlineStr">
        <is>
          <t>DALARNAS LÄN</t>
        </is>
      </c>
      <c r="E2059" t="inlineStr">
        <is>
          <t>FALUN</t>
        </is>
      </c>
      <c r="G2059" t="n">
        <v>5.6</v>
      </c>
      <c r="H2059" t="n">
        <v>0</v>
      </c>
      <c r="I2059" t="n">
        <v>0</v>
      </c>
      <c r="J2059" t="n">
        <v>0</v>
      </c>
      <c r="K2059" t="n">
        <v>0</v>
      </c>
      <c r="L2059" t="n">
        <v>0</v>
      </c>
      <c r="M2059" t="n">
        <v>0</v>
      </c>
      <c r="N2059" t="n">
        <v>0</v>
      </c>
      <c r="O2059" t="n">
        <v>0</v>
      </c>
      <c r="P2059" t="n">
        <v>0</v>
      </c>
      <c r="Q2059" t="n">
        <v>0</v>
      </c>
      <c r="R2059" s="2" t="inlineStr"/>
    </row>
    <row r="2060" ht="15" customHeight="1">
      <c r="A2060" t="inlineStr">
        <is>
          <t>A 67878-2019</t>
        </is>
      </c>
      <c r="B2060" s="1" t="n">
        <v>43816</v>
      </c>
      <c r="C2060" s="1" t="n">
        <v>45227</v>
      </c>
      <c r="D2060" t="inlineStr">
        <is>
          <t>DALARNAS LÄN</t>
        </is>
      </c>
      <c r="E2060" t="inlineStr">
        <is>
          <t>ORSA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67999-2019</t>
        </is>
      </c>
      <c r="B2061" s="1" t="n">
        <v>43816</v>
      </c>
      <c r="C2061" s="1" t="n">
        <v>45227</v>
      </c>
      <c r="D2061" t="inlineStr">
        <is>
          <t>DALARNAS LÄN</t>
        </is>
      </c>
      <c r="E2061" t="inlineStr">
        <is>
          <t>GAGNEF</t>
        </is>
      </c>
      <c r="G2061" t="n">
        <v>5.9</v>
      </c>
      <c r="H2061" t="n">
        <v>0</v>
      </c>
      <c r="I2061" t="n">
        <v>0</v>
      </c>
      <c r="J2061" t="n">
        <v>0</v>
      </c>
      <c r="K2061" t="n">
        <v>0</v>
      </c>
      <c r="L2061" t="n">
        <v>0</v>
      </c>
      <c r="M2061" t="n">
        <v>0</v>
      </c>
      <c r="N2061" t="n">
        <v>0</v>
      </c>
      <c r="O2061" t="n">
        <v>0</v>
      </c>
      <c r="P2061" t="n">
        <v>0</v>
      </c>
      <c r="Q2061" t="n">
        <v>0</v>
      </c>
      <c r="R2061" s="2" t="inlineStr"/>
    </row>
    <row r="2062" ht="15" customHeight="1">
      <c r="A2062" t="inlineStr">
        <is>
          <t>A 564-2020</t>
        </is>
      </c>
      <c r="B2062" s="1" t="n">
        <v>43817</v>
      </c>
      <c r="C2062" s="1" t="n">
        <v>45227</v>
      </c>
      <c r="D2062" t="inlineStr">
        <is>
          <t>DALARNAS LÄN</t>
        </is>
      </c>
      <c r="E2062" t="inlineStr">
        <is>
          <t>MORA</t>
        </is>
      </c>
      <c r="F2062" t="inlineStr">
        <is>
          <t>Kommuner</t>
        </is>
      </c>
      <c r="G2062" t="n">
        <v>56.1</v>
      </c>
      <c r="H2062" t="n">
        <v>0</v>
      </c>
      <c r="I2062" t="n">
        <v>0</v>
      </c>
      <c r="J2062" t="n">
        <v>0</v>
      </c>
      <c r="K2062" t="n">
        <v>0</v>
      </c>
      <c r="L2062" t="n">
        <v>0</v>
      </c>
      <c r="M2062" t="n">
        <v>0</v>
      </c>
      <c r="N2062" t="n">
        <v>0</v>
      </c>
      <c r="O2062" t="n">
        <v>0</v>
      </c>
      <c r="P2062" t="n">
        <v>0</v>
      </c>
      <c r="Q2062" t="n">
        <v>0</v>
      </c>
      <c r="R2062" s="2" t="inlineStr"/>
    </row>
    <row r="2063" ht="15" customHeight="1">
      <c r="A2063" t="inlineStr">
        <is>
          <t>A 68092-2019</t>
        </is>
      </c>
      <c r="B2063" s="1" t="n">
        <v>43817</v>
      </c>
      <c r="C2063" s="1" t="n">
        <v>45227</v>
      </c>
      <c r="D2063" t="inlineStr">
        <is>
          <t>DALARNAS LÄN</t>
        </is>
      </c>
      <c r="E2063" t="inlineStr">
        <is>
          <t>MORA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68547-2019</t>
        </is>
      </c>
      <c r="B2064" s="1" t="n">
        <v>43818</v>
      </c>
      <c r="C2064" s="1" t="n">
        <v>45227</v>
      </c>
      <c r="D2064" t="inlineStr">
        <is>
          <t>DALARNAS LÄN</t>
        </is>
      </c>
      <c r="E2064" t="inlineStr">
        <is>
          <t>GAGNEF</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68558-2019</t>
        </is>
      </c>
      <c r="B2065" s="1" t="n">
        <v>43818</v>
      </c>
      <c r="C2065" s="1" t="n">
        <v>45227</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68332-2019</t>
        </is>
      </c>
      <c r="B2066" s="1" t="n">
        <v>43818</v>
      </c>
      <c r="C2066" s="1" t="n">
        <v>45227</v>
      </c>
      <c r="D2066" t="inlineStr">
        <is>
          <t>DALARNAS LÄN</t>
        </is>
      </c>
      <c r="E2066" t="inlineStr">
        <is>
          <t>FALUN</t>
        </is>
      </c>
      <c r="F2066" t="inlineStr">
        <is>
          <t>Bergvik skog väst AB</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68376-2019</t>
        </is>
      </c>
      <c r="B2067" s="1" t="n">
        <v>43818</v>
      </c>
      <c r="C2067" s="1" t="n">
        <v>45227</v>
      </c>
      <c r="D2067" t="inlineStr">
        <is>
          <t>DALARNAS LÄN</t>
        </is>
      </c>
      <c r="E2067" t="inlineStr">
        <is>
          <t>ORSA</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68403-2019</t>
        </is>
      </c>
      <c r="B2068" s="1" t="n">
        <v>43818</v>
      </c>
      <c r="C2068" s="1" t="n">
        <v>45227</v>
      </c>
      <c r="D2068" t="inlineStr">
        <is>
          <t>DALARNAS LÄN</t>
        </is>
      </c>
      <c r="E2068" t="inlineStr">
        <is>
          <t>FALUN</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68721-2019</t>
        </is>
      </c>
      <c r="B2069" s="1" t="n">
        <v>43819</v>
      </c>
      <c r="C2069" s="1" t="n">
        <v>45227</v>
      </c>
      <c r="D2069" t="inlineStr">
        <is>
          <t>DALARNAS LÄN</t>
        </is>
      </c>
      <c r="E2069" t="inlineStr">
        <is>
          <t>LUDVIKA</t>
        </is>
      </c>
      <c r="F2069" t="inlineStr">
        <is>
          <t>Bergvik skog väst AB</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68789-2019</t>
        </is>
      </c>
      <c r="B2070" s="1" t="n">
        <v>43819</v>
      </c>
      <c r="C2070" s="1" t="n">
        <v>45227</v>
      </c>
      <c r="D2070" t="inlineStr">
        <is>
          <t>DALARNAS LÄN</t>
        </is>
      </c>
      <c r="E2070" t="inlineStr">
        <is>
          <t>MALUNG-SÄLEN</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1105-2020</t>
        </is>
      </c>
      <c r="B2071" s="1" t="n">
        <v>43819</v>
      </c>
      <c r="C2071" s="1" t="n">
        <v>45227</v>
      </c>
      <c r="D2071" t="inlineStr">
        <is>
          <t>DALARNAS LÄN</t>
        </is>
      </c>
      <c r="E2071" t="inlineStr">
        <is>
          <t>FALUN</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68661-2019</t>
        </is>
      </c>
      <c r="B2072" s="1" t="n">
        <v>43819</v>
      </c>
      <c r="C2072" s="1" t="n">
        <v>45227</v>
      </c>
      <c r="D2072" t="inlineStr">
        <is>
          <t>DALARNAS LÄN</t>
        </is>
      </c>
      <c r="E2072" t="inlineStr">
        <is>
          <t>FALUN</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68774-2019</t>
        </is>
      </c>
      <c r="B2073" s="1" t="n">
        <v>43819</v>
      </c>
      <c r="C2073" s="1" t="n">
        <v>45227</v>
      </c>
      <c r="D2073" t="inlineStr">
        <is>
          <t>DALARNAS LÄN</t>
        </is>
      </c>
      <c r="E2073" t="inlineStr">
        <is>
          <t>VANSBRO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68856-2019</t>
        </is>
      </c>
      <c r="B2074" s="1" t="n">
        <v>43820</v>
      </c>
      <c r="C2074" s="1" t="n">
        <v>45227</v>
      </c>
      <c r="D2074" t="inlineStr">
        <is>
          <t>DALARNAS LÄN</t>
        </is>
      </c>
      <c r="E2074" t="inlineStr">
        <is>
          <t>HEDEMORA</t>
        </is>
      </c>
      <c r="G2074" t="n">
        <v>17.6</v>
      </c>
      <c r="H2074" t="n">
        <v>0</v>
      </c>
      <c r="I2074" t="n">
        <v>0</v>
      </c>
      <c r="J2074" t="n">
        <v>0</v>
      </c>
      <c r="K2074" t="n">
        <v>0</v>
      </c>
      <c r="L2074" t="n">
        <v>0</v>
      </c>
      <c r="M2074" t="n">
        <v>0</v>
      </c>
      <c r="N2074" t="n">
        <v>0</v>
      </c>
      <c r="O2074" t="n">
        <v>0</v>
      </c>
      <c r="P2074" t="n">
        <v>0</v>
      </c>
      <c r="Q2074" t="n">
        <v>0</v>
      </c>
      <c r="R2074" s="2" t="inlineStr"/>
    </row>
    <row r="2075" ht="15" customHeight="1">
      <c r="A2075" t="inlineStr">
        <is>
          <t>A 68854-2019</t>
        </is>
      </c>
      <c r="B2075" s="1" t="n">
        <v>43820</v>
      </c>
      <c r="C2075" s="1" t="n">
        <v>45227</v>
      </c>
      <c r="D2075" t="inlineStr">
        <is>
          <t>DALARNAS LÄN</t>
        </is>
      </c>
      <c r="E2075" t="inlineStr">
        <is>
          <t>ÄLVDALEN</t>
        </is>
      </c>
      <c r="G2075" t="n">
        <v>1.6</v>
      </c>
      <c r="H2075" t="n">
        <v>0</v>
      </c>
      <c r="I2075" t="n">
        <v>0</v>
      </c>
      <c r="J2075" t="n">
        <v>0</v>
      </c>
      <c r="K2075" t="n">
        <v>0</v>
      </c>
      <c r="L2075" t="n">
        <v>0</v>
      </c>
      <c r="M2075" t="n">
        <v>0</v>
      </c>
      <c r="N2075" t="n">
        <v>0</v>
      </c>
      <c r="O2075" t="n">
        <v>0</v>
      </c>
      <c r="P2075" t="n">
        <v>0</v>
      </c>
      <c r="Q2075" t="n">
        <v>0</v>
      </c>
      <c r="R2075" s="2" t="inlineStr"/>
    </row>
    <row r="2076" ht="15" customHeight="1">
      <c r="A2076" t="inlineStr">
        <is>
          <t>A 68938-2019</t>
        </is>
      </c>
      <c r="B2076" s="1" t="n">
        <v>43822</v>
      </c>
      <c r="C2076" s="1" t="n">
        <v>45227</v>
      </c>
      <c r="D2076" t="inlineStr">
        <is>
          <t>DALARNAS LÄN</t>
        </is>
      </c>
      <c r="E2076" t="inlineStr">
        <is>
          <t>SMEDJEBACKEN</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68894-2019</t>
        </is>
      </c>
      <c r="B2077" s="1" t="n">
        <v>43822</v>
      </c>
      <c r="C2077" s="1" t="n">
        <v>45227</v>
      </c>
      <c r="D2077" t="inlineStr">
        <is>
          <t>DALARNAS LÄN</t>
        </is>
      </c>
      <c r="E2077" t="inlineStr">
        <is>
          <t>SÄTER</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68937-2019</t>
        </is>
      </c>
      <c r="B2078" s="1" t="n">
        <v>43822</v>
      </c>
      <c r="C2078" s="1" t="n">
        <v>45227</v>
      </c>
      <c r="D2078" t="inlineStr">
        <is>
          <t>DALARNAS LÄN</t>
        </is>
      </c>
      <c r="E2078" t="inlineStr">
        <is>
          <t>SMEDJEBACKEN</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68936-2019</t>
        </is>
      </c>
      <c r="B2079" s="1" t="n">
        <v>43822</v>
      </c>
      <c r="C2079" s="1" t="n">
        <v>45227</v>
      </c>
      <c r="D2079" t="inlineStr">
        <is>
          <t>DALARNAS LÄN</t>
        </is>
      </c>
      <c r="E2079" t="inlineStr">
        <is>
          <t>ÄLVDALEN</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68955-2019</t>
        </is>
      </c>
      <c r="B2080" s="1" t="n">
        <v>43822</v>
      </c>
      <c r="C2080" s="1" t="n">
        <v>45227</v>
      </c>
      <c r="D2080" t="inlineStr">
        <is>
          <t>DALARNAS LÄN</t>
        </is>
      </c>
      <c r="E2080" t="inlineStr">
        <is>
          <t>FALUN</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1506-2020</t>
        </is>
      </c>
      <c r="B2081" s="1" t="n">
        <v>43826</v>
      </c>
      <c r="C2081" s="1" t="n">
        <v>45227</v>
      </c>
      <c r="D2081" t="inlineStr">
        <is>
          <t>DALARNAS LÄN</t>
        </is>
      </c>
      <c r="E2081" t="inlineStr">
        <is>
          <t>MORA</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69097-2019</t>
        </is>
      </c>
      <c r="B2082" s="1" t="n">
        <v>43829</v>
      </c>
      <c r="C2082" s="1" t="n">
        <v>45227</v>
      </c>
      <c r="D2082" t="inlineStr">
        <is>
          <t>DALARNAS LÄN</t>
        </is>
      </c>
      <c r="E2082" t="inlineStr">
        <is>
          <t>RÄTTVIK</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1604-2020</t>
        </is>
      </c>
      <c r="B2083" s="1" t="n">
        <v>43829</v>
      </c>
      <c r="C2083" s="1" t="n">
        <v>45227</v>
      </c>
      <c r="D2083" t="inlineStr">
        <is>
          <t>DALARNAS LÄN</t>
        </is>
      </c>
      <c r="E2083" t="inlineStr">
        <is>
          <t>LEKSAND</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101-2020</t>
        </is>
      </c>
      <c r="B2084" s="1" t="n">
        <v>43832</v>
      </c>
      <c r="C2084" s="1" t="n">
        <v>45227</v>
      </c>
      <c r="D2084" t="inlineStr">
        <is>
          <t>DALARNAS LÄN</t>
        </is>
      </c>
      <c r="E2084" t="inlineStr">
        <is>
          <t>VANSBRO</t>
        </is>
      </c>
      <c r="G2084" t="n">
        <v>4.6</v>
      </c>
      <c r="H2084" t="n">
        <v>0</v>
      </c>
      <c r="I2084" t="n">
        <v>0</v>
      </c>
      <c r="J2084" t="n">
        <v>0</v>
      </c>
      <c r="K2084" t="n">
        <v>0</v>
      </c>
      <c r="L2084" t="n">
        <v>0</v>
      </c>
      <c r="M2084" t="n">
        <v>0</v>
      </c>
      <c r="N2084" t="n">
        <v>0</v>
      </c>
      <c r="O2084" t="n">
        <v>0</v>
      </c>
      <c r="P2084" t="n">
        <v>0</v>
      </c>
      <c r="Q2084" t="n">
        <v>0</v>
      </c>
      <c r="R2084" s="2" t="inlineStr"/>
    </row>
    <row r="2085" ht="15" customHeight="1">
      <c r="A2085" t="inlineStr">
        <is>
          <t>A 1771-2020</t>
        </is>
      </c>
      <c r="B2085" s="1" t="n">
        <v>43833</v>
      </c>
      <c r="C2085" s="1" t="n">
        <v>45227</v>
      </c>
      <c r="D2085" t="inlineStr">
        <is>
          <t>DALARNAS LÄN</t>
        </is>
      </c>
      <c r="E2085" t="inlineStr">
        <is>
          <t>RÄTTVIK</t>
        </is>
      </c>
      <c r="G2085" t="n">
        <v>9</v>
      </c>
      <c r="H2085" t="n">
        <v>0</v>
      </c>
      <c r="I2085" t="n">
        <v>0</v>
      </c>
      <c r="J2085" t="n">
        <v>0</v>
      </c>
      <c r="K2085" t="n">
        <v>0</v>
      </c>
      <c r="L2085" t="n">
        <v>0</v>
      </c>
      <c r="M2085" t="n">
        <v>0</v>
      </c>
      <c r="N2085" t="n">
        <v>0</v>
      </c>
      <c r="O2085" t="n">
        <v>0</v>
      </c>
      <c r="P2085" t="n">
        <v>0</v>
      </c>
      <c r="Q2085" t="n">
        <v>0</v>
      </c>
      <c r="R2085" s="2" t="inlineStr"/>
    </row>
    <row r="2086" ht="15" customHeight="1">
      <c r="A2086" t="inlineStr">
        <is>
          <t>A 165-2020</t>
        </is>
      </c>
      <c r="B2086" s="1" t="n">
        <v>43833</v>
      </c>
      <c r="C2086" s="1" t="n">
        <v>45227</v>
      </c>
      <c r="D2086" t="inlineStr">
        <is>
          <t>DALARNAS LÄN</t>
        </is>
      </c>
      <c r="E2086" t="inlineStr">
        <is>
          <t>GAGNEF</t>
        </is>
      </c>
      <c r="F2086" t="inlineStr">
        <is>
          <t>Kommuner</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449-2020</t>
        </is>
      </c>
      <c r="B2087" s="1" t="n">
        <v>43837</v>
      </c>
      <c r="C2087" s="1" t="n">
        <v>45227</v>
      </c>
      <c r="D2087" t="inlineStr">
        <is>
          <t>DALARNAS LÄN</t>
        </is>
      </c>
      <c r="E2087" t="inlineStr">
        <is>
          <t>RÄTTVIK</t>
        </is>
      </c>
      <c r="G2087" t="n">
        <v>18.5</v>
      </c>
      <c r="H2087" t="n">
        <v>0</v>
      </c>
      <c r="I2087" t="n">
        <v>0</v>
      </c>
      <c r="J2087" t="n">
        <v>0</v>
      </c>
      <c r="K2087" t="n">
        <v>0</v>
      </c>
      <c r="L2087" t="n">
        <v>0</v>
      </c>
      <c r="M2087" t="n">
        <v>0</v>
      </c>
      <c r="N2087" t="n">
        <v>0</v>
      </c>
      <c r="O2087" t="n">
        <v>0</v>
      </c>
      <c r="P2087" t="n">
        <v>0</v>
      </c>
      <c r="Q2087" t="n">
        <v>0</v>
      </c>
      <c r="R2087" s="2" t="inlineStr"/>
    </row>
    <row r="2088" ht="15" customHeight="1">
      <c r="A2088" t="inlineStr">
        <is>
          <t>A 1915-2020</t>
        </is>
      </c>
      <c r="B2088" s="1" t="n">
        <v>43837</v>
      </c>
      <c r="C2088" s="1" t="n">
        <v>45227</v>
      </c>
      <c r="D2088" t="inlineStr">
        <is>
          <t>DALARNAS LÄN</t>
        </is>
      </c>
      <c r="E2088" t="inlineStr">
        <is>
          <t>LEKSAND</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337-2020</t>
        </is>
      </c>
      <c r="B2089" s="1" t="n">
        <v>43837</v>
      </c>
      <c r="C2089" s="1" t="n">
        <v>45227</v>
      </c>
      <c r="D2089" t="inlineStr">
        <is>
          <t>DALARNAS LÄN</t>
        </is>
      </c>
      <c r="E2089" t="inlineStr">
        <is>
          <t>MALUNG-SÄLEN</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654-2020</t>
        </is>
      </c>
      <c r="B2090" s="1" t="n">
        <v>43838</v>
      </c>
      <c r="C2090" s="1" t="n">
        <v>45227</v>
      </c>
      <c r="D2090" t="inlineStr">
        <is>
          <t>DALARNAS LÄN</t>
        </is>
      </c>
      <c r="E2090" t="inlineStr">
        <is>
          <t>FALUN</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946-2020</t>
        </is>
      </c>
      <c r="B2091" s="1" t="n">
        <v>43839</v>
      </c>
      <c r="C2091" s="1" t="n">
        <v>45227</v>
      </c>
      <c r="D2091" t="inlineStr">
        <is>
          <t>DALARNAS LÄN</t>
        </is>
      </c>
      <c r="E2091" t="inlineStr">
        <is>
          <t>RÄTTVIK</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2198-2020</t>
        </is>
      </c>
      <c r="B2092" s="1" t="n">
        <v>43839</v>
      </c>
      <c r="C2092" s="1" t="n">
        <v>45227</v>
      </c>
      <c r="D2092" t="inlineStr">
        <is>
          <t>DALARNAS LÄN</t>
        </is>
      </c>
      <c r="E2092" t="inlineStr">
        <is>
          <t>MALUNG-SÄLEN</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2333-2020</t>
        </is>
      </c>
      <c r="B2093" s="1" t="n">
        <v>43840</v>
      </c>
      <c r="C2093" s="1" t="n">
        <v>45227</v>
      </c>
      <c r="D2093" t="inlineStr">
        <is>
          <t>DALARNAS LÄN</t>
        </is>
      </c>
      <c r="E2093" t="inlineStr">
        <is>
          <t>SMEDJEBACKEN</t>
        </is>
      </c>
      <c r="G2093" t="n">
        <v>4.5</v>
      </c>
      <c r="H2093" t="n">
        <v>0</v>
      </c>
      <c r="I2093" t="n">
        <v>0</v>
      </c>
      <c r="J2093" t="n">
        <v>0</v>
      </c>
      <c r="K2093" t="n">
        <v>0</v>
      </c>
      <c r="L2093" t="n">
        <v>0</v>
      </c>
      <c r="M2093" t="n">
        <v>0</v>
      </c>
      <c r="N2093" t="n">
        <v>0</v>
      </c>
      <c r="O2093" t="n">
        <v>0</v>
      </c>
      <c r="P2093" t="n">
        <v>0</v>
      </c>
      <c r="Q2093" t="n">
        <v>0</v>
      </c>
      <c r="R2093" s="2" t="inlineStr"/>
    </row>
    <row r="2094" ht="15" customHeight="1">
      <c r="A2094" t="inlineStr">
        <is>
          <t>A 1080-2020</t>
        </is>
      </c>
      <c r="B2094" s="1" t="n">
        <v>43840</v>
      </c>
      <c r="C2094" s="1" t="n">
        <v>45227</v>
      </c>
      <c r="D2094" t="inlineStr">
        <is>
          <t>DALARNAS LÄN</t>
        </is>
      </c>
      <c r="E2094" t="inlineStr">
        <is>
          <t>SMEDJEBACKEN</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1215-2020</t>
        </is>
      </c>
      <c r="B2095" s="1" t="n">
        <v>43840</v>
      </c>
      <c r="C2095" s="1" t="n">
        <v>45227</v>
      </c>
      <c r="D2095" t="inlineStr">
        <is>
          <t>DALARNAS LÄN</t>
        </is>
      </c>
      <c r="E2095" t="inlineStr">
        <is>
          <t>HEDEMORA</t>
        </is>
      </c>
      <c r="F2095" t="inlineStr">
        <is>
          <t>Sveaskog</t>
        </is>
      </c>
      <c r="G2095" t="n">
        <v>7</v>
      </c>
      <c r="H2095" t="n">
        <v>0</v>
      </c>
      <c r="I2095" t="n">
        <v>0</v>
      </c>
      <c r="J2095" t="n">
        <v>0</v>
      </c>
      <c r="K2095" t="n">
        <v>0</v>
      </c>
      <c r="L2095" t="n">
        <v>0</v>
      </c>
      <c r="M2095" t="n">
        <v>0</v>
      </c>
      <c r="N2095" t="n">
        <v>0</v>
      </c>
      <c r="O2095" t="n">
        <v>0</v>
      </c>
      <c r="P2095" t="n">
        <v>0</v>
      </c>
      <c r="Q2095" t="n">
        <v>0</v>
      </c>
      <c r="R2095" s="2" t="inlineStr"/>
    </row>
    <row r="2096" ht="15" customHeight="1">
      <c r="A2096" t="inlineStr">
        <is>
          <t>A 1287-2020</t>
        </is>
      </c>
      <c r="B2096" s="1" t="n">
        <v>43842</v>
      </c>
      <c r="C2096" s="1" t="n">
        <v>45227</v>
      </c>
      <c r="D2096" t="inlineStr">
        <is>
          <t>DALARNAS LÄN</t>
        </is>
      </c>
      <c r="E2096" t="inlineStr">
        <is>
          <t>SMEDJEBACKEN</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1466-2020</t>
        </is>
      </c>
      <c r="B2097" s="1" t="n">
        <v>43843</v>
      </c>
      <c r="C2097" s="1" t="n">
        <v>45227</v>
      </c>
      <c r="D2097" t="inlineStr">
        <is>
          <t>DALARNAS LÄN</t>
        </is>
      </c>
      <c r="E2097" t="inlineStr">
        <is>
          <t>SMEDJEBACKEN</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2746-2020</t>
        </is>
      </c>
      <c r="B2098" s="1" t="n">
        <v>43843</v>
      </c>
      <c r="C2098" s="1" t="n">
        <v>45227</v>
      </c>
      <c r="D2098" t="inlineStr">
        <is>
          <t>DALARNAS LÄN</t>
        </is>
      </c>
      <c r="E2098" t="inlineStr">
        <is>
          <t>AVESTA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1470-2020</t>
        </is>
      </c>
      <c r="B2099" s="1" t="n">
        <v>43843</v>
      </c>
      <c r="C2099" s="1" t="n">
        <v>45227</v>
      </c>
      <c r="D2099" t="inlineStr">
        <is>
          <t>DALARNAS LÄN</t>
        </is>
      </c>
      <c r="E2099" t="inlineStr">
        <is>
          <t>SMEDJEBACKEN</t>
        </is>
      </c>
      <c r="G2099" t="n">
        <v>4</v>
      </c>
      <c r="H2099" t="n">
        <v>0</v>
      </c>
      <c r="I2099" t="n">
        <v>0</v>
      </c>
      <c r="J2099" t="n">
        <v>0</v>
      </c>
      <c r="K2099" t="n">
        <v>0</v>
      </c>
      <c r="L2099" t="n">
        <v>0</v>
      </c>
      <c r="M2099" t="n">
        <v>0</v>
      </c>
      <c r="N2099" t="n">
        <v>0</v>
      </c>
      <c r="O2099" t="n">
        <v>0</v>
      </c>
      <c r="P2099" t="n">
        <v>0</v>
      </c>
      <c r="Q2099" t="n">
        <v>0</v>
      </c>
      <c r="R2099" s="2" t="inlineStr"/>
    </row>
    <row r="2100" ht="15" customHeight="1">
      <c r="A2100" t="inlineStr">
        <is>
          <t>A 2556-2020</t>
        </is>
      </c>
      <c r="B2100" s="1" t="n">
        <v>43843</v>
      </c>
      <c r="C2100" s="1" t="n">
        <v>45227</v>
      </c>
      <c r="D2100" t="inlineStr">
        <is>
          <t>DALARNAS LÄN</t>
        </is>
      </c>
      <c r="E2100" t="inlineStr">
        <is>
          <t>RÄTTVIK</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1778-2020</t>
        </is>
      </c>
      <c r="B2101" s="1" t="n">
        <v>43844</v>
      </c>
      <c r="C2101" s="1" t="n">
        <v>45227</v>
      </c>
      <c r="D2101" t="inlineStr">
        <is>
          <t>DALARNAS LÄN</t>
        </is>
      </c>
      <c r="E2101" t="inlineStr">
        <is>
          <t>LEKSAND</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1829-2020</t>
        </is>
      </c>
      <c r="B2102" s="1" t="n">
        <v>43844</v>
      </c>
      <c r="C2102" s="1" t="n">
        <v>45227</v>
      </c>
      <c r="D2102" t="inlineStr">
        <is>
          <t>DALARNAS LÄN</t>
        </is>
      </c>
      <c r="E2102" t="inlineStr">
        <is>
          <t>ORSA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1841-2020</t>
        </is>
      </c>
      <c r="B2103" s="1" t="n">
        <v>43844</v>
      </c>
      <c r="C2103" s="1" t="n">
        <v>45227</v>
      </c>
      <c r="D2103" t="inlineStr">
        <is>
          <t>DALARNAS LÄN</t>
        </is>
      </c>
      <c r="E2103" t="inlineStr">
        <is>
          <t>MORA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3404-2020</t>
        </is>
      </c>
      <c r="B2104" s="1" t="n">
        <v>43845</v>
      </c>
      <c r="C2104" s="1" t="n">
        <v>45227</v>
      </c>
      <c r="D2104" t="inlineStr">
        <is>
          <t>DALARNAS LÄN</t>
        </is>
      </c>
      <c r="E2104" t="inlineStr">
        <is>
          <t>RÄTTVIK</t>
        </is>
      </c>
      <c r="F2104" t="inlineStr">
        <is>
          <t>Kommuner</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2044-2020</t>
        </is>
      </c>
      <c r="B2105" s="1" t="n">
        <v>43845</v>
      </c>
      <c r="C2105" s="1" t="n">
        <v>45227</v>
      </c>
      <c r="D2105" t="inlineStr">
        <is>
          <t>DALARNAS LÄN</t>
        </is>
      </c>
      <c r="E2105" t="inlineStr">
        <is>
          <t>SMEDJEBACKEN</t>
        </is>
      </c>
      <c r="F2105" t="inlineStr">
        <is>
          <t>Kyrkan</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2050-2020</t>
        </is>
      </c>
      <c r="B2106" s="1" t="n">
        <v>43845</v>
      </c>
      <c r="C2106" s="1" t="n">
        <v>45227</v>
      </c>
      <c r="D2106" t="inlineStr">
        <is>
          <t>DALARNAS LÄN</t>
        </is>
      </c>
      <c r="E2106" t="inlineStr">
        <is>
          <t>ÄLVDALEN</t>
        </is>
      </c>
      <c r="G2106" t="n">
        <v>9.5</v>
      </c>
      <c r="H2106" t="n">
        <v>0</v>
      </c>
      <c r="I2106" t="n">
        <v>0</v>
      </c>
      <c r="J2106" t="n">
        <v>0</v>
      </c>
      <c r="K2106" t="n">
        <v>0</v>
      </c>
      <c r="L2106" t="n">
        <v>0</v>
      </c>
      <c r="M2106" t="n">
        <v>0</v>
      </c>
      <c r="N2106" t="n">
        <v>0</v>
      </c>
      <c r="O2106" t="n">
        <v>0</v>
      </c>
      <c r="P2106" t="n">
        <v>0</v>
      </c>
      <c r="Q2106" t="n">
        <v>0</v>
      </c>
      <c r="R2106" s="2" t="inlineStr"/>
    </row>
    <row r="2107" ht="15" customHeight="1">
      <c r="A2107" t="inlineStr">
        <is>
          <t>A 3337-2020</t>
        </is>
      </c>
      <c r="B2107" s="1" t="n">
        <v>43845</v>
      </c>
      <c r="C2107" s="1" t="n">
        <v>45227</v>
      </c>
      <c r="D2107" t="inlineStr">
        <is>
          <t>DALARNAS LÄN</t>
        </is>
      </c>
      <c r="E2107" t="inlineStr">
        <is>
          <t>ORSA</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1993-2020</t>
        </is>
      </c>
      <c r="B2108" s="1" t="n">
        <v>43845</v>
      </c>
      <c r="C2108" s="1" t="n">
        <v>45227</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3436-2020</t>
        </is>
      </c>
      <c r="B2109" s="1" t="n">
        <v>43845</v>
      </c>
      <c r="C2109" s="1" t="n">
        <v>45227</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3588-2020</t>
        </is>
      </c>
      <c r="B2110" s="1" t="n">
        <v>43845</v>
      </c>
      <c r="C2110" s="1" t="n">
        <v>45227</v>
      </c>
      <c r="D2110" t="inlineStr">
        <is>
          <t>DALARNAS LÄN</t>
        </is>
      </c>
      <c r="E2110" t="inlineStr">
        <is>
          <t>MORA</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2166-2020</t>
        </is>
      </c>
      <c r="B2111" s="1" t="n">
        <v>43846</v>
      </c>
      <c r="C2111" s="1" t="n">
        <v>45227</v>
      </c>
      <c r="D2111" t="inlineStr">
        <is>
          <t>DALARNAS LÄN</t>
        </is>
      </c>
      <c r="E2111" t="inlineStr">
        <is>
          <t>ORSA</t>
        </is>
      </c>
      <c r="G2111" t="n">
        <v>11.2</v>
      </c>
      <c r="H2111" t="n">
        <v>0</v>
      </c>
      <c r="I2111" t="n">
        <v>0</v>
      </c>
      <c r="J2111" t="n">
        <v>0</v>
      </c>
      <c r="K2111" t="n">
        <v>0</v>
      </c>
      <c r="L2111" t="n">
        <v>0</v>
      </c>
      <c r="M2111" t="n">
        <v>0</v>
      </c>
      <c r="N2111" t="n">
        <v>0</v>
      </c>
      <c r="O2111" t="n">
        <v>0</v>
      </c>
      <c r="P2111" t="n">
        <v>0</v>
      </c>
      <c r="Q2111" t="n">
        <v>0</v>
      </c>
      <c r="R2111" s="2" t="inlineStr"/>
    </row>
    <row r="2112" ht="15" customHeight="1">
      <c r="A2112" t="inlineStr">
        <is>
          <t>A 2191-2020</t>
        </is>
      </c>
      <c r="B2112" s="1" t="n">
        <v>43846</v>
      </c>
      <c r="C2112" s="1" t="n">
        <v>45227</v>
      </c>
      <c r="D2112" t="inlineStr">
        <is>
          <t>DALARNAS LÄN</t>
        </is>
      </c>
      <c r="E2112" t="inlineStr">
        <is>
          <t>FALUN</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4046-2020</t>
        </is>
      </c>
      <c r="B2113" s="1" t="n">
        <v>43846</v>
      </c>
      <c r="C2113" s="1" t="n">
        <v>45227</v>
      </c>
      <c r="D2113" t="inlineStr">
        <is>
          <t>DALARNAS LÄN</t>
        </is>
      </c>
      <c r="E2113" t="inlineStr">
        <is>
          <t>SMEDJEBACKEN</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4071-2020</t>
        </is>
      </c>
      <c r="B2114" s="1" t="n">
        <v>43847</v>
      </c>
      <c r="C2114" s="1" t="n">
        <v>45227</v>
      </c>
      <c r="D2114" t="inlineStr">
        <is>
          <t>DALARNAS LÄN</t>
        </is>
      </c>
      <c r="E2114" t="inlineStr">
        <is>
          <t>LUDVIKA</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2572-2020</t>
        </is>
      </c>
      <c r="B2115" s="1" t="n">
        <v>43847</v>
      </c>
      <c r="C2115" s="1" t="n">
        <v>45227</v>
      </c>
      <c r="D2115" t="inlineStr">
        <is>
          <t>DALARNAS LÄN</t>
        </is>
      </c>
      <c r="E2115" t="inlineStr">
        <is>
          <t>LUDVIKA</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2670-2020</t>
        </is>
      </c>
      <c r="B2116" s="1" t="n">
        <v>43849</v>
      </c>
      <c r="C2116" s="1" t="n">
        <v>45227</v>
      </c>
      <c r="D2116" t="inlineStr">
        <is>
          <t>DALARNAS LÄN</t>
        </is>
      </c>
      <c r="E2116" t="inlineStr">
        <is>
          <t>LEKSAND</t>
        </is>
      </c>
      <c r="G2116" t="n">
        <v>2.4</v>
      </c>
      <c r="H2116" t="n">
        <v>0</v>
      </c>
      <c r="I2116" t="n">
        <v>0</v>
      </c>
      <c r="J2116" t="n">
        <v>0</v>
      </c>
      <c r="K2116" t="n">
        <v>0</v>
      </c>
      <c r="L2116" t="n">
        <v>0</v>
      </c>
      <c r="M2116" t="n">
        <v>0</v>
      </c>
      <c r="N2116" t="n">
        <v>0</v>
      </c>
      <c r="O2116" t="n">
        <v>0</v>
      </c>
      <c r="P2116" t="n">
        <v>0</v>
      </c>
      <c r="Q2116" t="n">
        <v>0</v>
      </c>
      <c r="R2116" s="2" t="inlineStr"/>
    </row>
    <row r="2117" ht="15" customHeight="1">
      <c r="A2117" t="inlineStr">
        <is>
          <t>A 2904-2020</t>
        </is>
      </c>
      <c r="B2117" s="1" t="n">
        <v>43850</v>
      </c>
      <c r="C2117" s="1" t="n">
        <v>45227</v>
      </c>
      <c r="D2117" t="inlineStr">
        <is>
          <t>DALARNAS LÄN</t>
        </is>
      </c>
      <c r="E2117" t="inlineStr">
        <is>
          <t>GAGNEF</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4485-2020</t>
        </is>
      </c>
      <c r="B2118" s="1" t="n">
        <v>43850</v>
      </c>
      <c r="C2118" s="1" t="n">
        <v>45227</v>
      </c>
      <c r="D2118" t="inlineStr">
        <is>
          <t>DALARNAS LÄN</t>
        </is>
      </c>
      <c r="E2118" t="inlineStr">
        <is>
          <t>RÄTTVIK</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2989-2020</t>
        </is>
      </c>
      <c r="B2119" s="1" t="n">
        <v>43850</v>
      </c>
      <c r="C2119" s="1" t="n">
        <v>45227</v>
      </c>
      <c r="D2119" t="inlineStr">
        <is>
          <t>DALARNAS LÄN</t>
        </is>
      </c>
      <c r="E2119" t="inlineStr">
        <is>
          <t>SMEDJEBACKEN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2915-2020</t>
        </is>
      </c>
      <c r="B2120" s="1" t="n">
        <v>43850</v>
      </c>
      <c r="C2120" s="1" t="n">
        <v>45227</v>
      </c>
      <c r="D2120" t="inlineStr">
        <is>
          <t>DALARNAS LÄN</t>
        </is>
      </c>
      <c r="E2120" t="inlineStr">
        <is>
          <t>HEDEMORA</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4479-2020</t>
        </is>
      </c>
      <c r="B2121" s="1" t="n">
        <v>43850</v>
      </c>
      <c r="C2121" s="1" t="n">
        <v>45227</v>
      </c>
      <c r="D2121" t="inlineStr">
        <is>
          <t>DALARNAS LÄN</t>
        </is>
      </c>
      <c r="E2121" t="inlineStr">
        <is>
          <t>LEKSAND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2846-2020</t>
        </is>
      </c>
      <c r="B2122" s="1" t="n">
        <v>43850</v>
      </c>
      <c r="C2122" s="1" t="n">
        <v>45227</v>
      </c>
      <c r="D2122" t="inlineStr">
        <is>
          <t>DALARNAS LÄN</t>
        </is>
      </c>
      <c r="E2122" t="inlineStr">
        <is>
          <t>HEDEMORA</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3219-2020</t>
        </is>
      </c>
      <c r="B2123" s="1" t="n">
        <v>43851</v>
      </c>
      <c r="C2123" s="1" t="n">
        <v>45227</v>
      </c>
      <c r="D2123" t="inlineStr">
        <is>
          <t>DALARNAS LÄN</t>
        </is>
      </c>
      <c r="E2123" t="inlineStr">
        <is>
          <t>SMEDJEBACKEN</t>
        </is>
      </c>
      <c r="G2123" t="n">
        <v>7.2</v>
      </c>
      <c r="H2123" t="n">
        <v>0</v>
      </c>
      <c r="I2123" t="n">
        <v>0</v>
      </c>
      <c r="J2123" t="n">
        <v>0</v>
      </c>
      <c r="K2123" t="n">
        <v>0</v>
      </c>
      <c r="L2123" t="n">
        <v>0</v>
      </c>
      <c r="M2123" t="n">
        <v>0</v>
      </c>
      <c r="N2123" t="n">
        <v>0</v>
      </c>
      <c r="O2123" t="n">
        <v>0</v>
      </c>
      <c r="P2123" t="n">
        <v>0</v>
      </c>
      <c r="Q2123" t="n">
        <v>0</v>
      </c>
      <c r="R2123" s="2" t="inlineStr"/>
    </row>
    <row r="2124" ht="15" customHeight="1">
      <c r="A2124" t="inlineStr">
        <is>
          <t>A 3127-2020</t>
        </is>
      </c>
      <c r="B2124" s="1" t="n">
        <v>43851</v>
      </c>
      <c r="C2124" s="1" t="n">
        <v>45227</v>
      </c>
      <c r="D2124" t="inlineStr">
        <is>
          <t>DALARNAS LÄN</t>
        </is>
      </c>
      <c r="E2124" t="inlineStr">
        <is>
          <t>HEDEMORA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3301-2020</t>
        </is>
      </c>
      <c r="B2125" s="1" t="n">
        <v>43852</v>
      </c>
      <c r="C2125" s="1" t="n">
        <v>45227</v>
      </c>
      <c r="D2125" t="inlineStr">
        <is>
          <t>DALARNAS LÄN</t>
        </is>
      </c>
      <c r="E2125" t="inlineStr">
        <is>
          <t>ÄLVDALEN</t>
        </is>
      </c>
      <c r="G2125" t="n">
        <v>3.3</v>
      </c>
      <c r="H2125" t="n">
        <v>0</v>
      </c>
      <c r="I2125" t="n">
        <v>0</v>
      </c>
      <c r="J2125" t="n">
        <v>0</v>
      </c>
      <c r="K2125" t="n">
        <v>0</v>
      </c>
      <c r="L2125" t="n">
        <v>0</v>
      </c>
      <c r="M2125" t="n">
        <v>0</v>
      </c>
      <c r="N2125" t="n">
        <v>0</v>
      </c>
      <c r="O2125" t="n">
        <v>0</v>
      </c>
      <c r="P2125" t="n">
        <v>0</v>
      </c>
      <c r="Q2125" t="n">
        <v>0</v>
      </c>
      <c r="R2125" s="2" t="inlineStr"/>
    </row>
    <row r="2126" ht="15" customHeight="1">
      <c r="A2126" t="inlineStr">
        <is>
          <t>A 3601-2020</t>
        </is>
      </c>
      <c r="B2126" s="1" t="n">
        <v>43853</v>
      </c>
      <c r="C2126" s="1" t="n">
        <v>45227</v>
      </c>
      <c r="D2126" t="inlineStr">
        <is>
          <t>DALARNAS LÄN</t>
        </is>
      </c>
      <c r="E2126" t="inlineStr">
        <is>
          <t>SMEDJEBACKEN</t>
        </is>
      </c>
      <c r="F2126" t="inlineStr">
        <is>
          <t>Sveaskog</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3914-2020</t>
        </is>
      </c>
      <c r="B2127" s="1" t="n">
        <v>43854</v>
      </c>
      <c r="C2127" s="1" t="n">
        <v>45227</v>
      </c>
      <c r="D2127" t="inlineStr">
        <is>
          <t>DALARNAS LÄN</t>
        </is>
      </c>
      <c r="E2127" t="inlineStr">
        <is>
          <t>FALUN</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3942-2020</t>
        </is>
      </c>
      <c r="B2128" s="1" t="n">
        <v>43854</v>
      </c>
      <c r="C2128" s="1" t="n">
        <v>45227</v>
      </c>
      <c r="D2128" t="inlineStr">
        <is>
          <t>DALARNAS LÄN</t>
        </is>
      </c>
      <c r="E2128" t="inlineStr">
        <is>
          <t>RÄTTVIK</t>
        </is>
      </c>
      <c r="F2128" t="inlineStr">
        <is>
          <t>Bergvik skog väst AB</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5227-2020</t>
        </is>
      </c>
      <c r="B2129" s="1" t="n">
        <v>43854</v>
      </c>
      <c r="C2129" s="1" t="n">
        <v>45227</v>
      </c>
      <c r="D2129" t="inlineStr">
        <is>
          <t>DALARNAS LÄN</t>
        </is>
      </c>
      <c r="E2129" t="inlineStr">
        <is>
          <t>SMEDJEBACKEN</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3917-2020</t>
        </is>
      </c>
      <c r="B2130" s="1" t="n">
        <v>43854</v>
      </c>
      <c r="C2130" s="1" t="n">
        <v>45227</v>
      </c>
      <c r="D2130" t="inlineStr">
        <is>
          <t>DALARNAS LÄN</t>
        </is>
      </c>
      <c r="E2130" t="inlineStr">
        <is>
          <t>ÄLVDALEN</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3937-2020</t>
        </is>
      </c>
      <c r="B2131" s="1" t="n">
        <v>43854</v>
      </c>
      <c r="C2131" s="1" t="n">
        <v>45227</v>
      </c>
      <c r="D2131" t="inlineStr">
        <is>
          <t>DALARNAS LÄN</t>
        </is>
      </c>
      <c r="E2131" t="inlineStr">
        <is>
          <t>VANSBRO</t>
        </is>
      </c>
      <c r="F2131" t="inlineStr">
        <is>
          <t>Bergvik skog väst AB</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4004-2020</t>
        </is>
      </c>
      <c r="B2132" s="1" t="n">
        <v>43856</v>
      </c>
      <c r="C2132" s="1" t="n">
        <v>45227</v>
      </c>
      <c r="D2132" t="inlineStr">
        <is>
          <t>DALARNAS LÄN</t>
        </is>
      </c>
      <c r="E2132" t="inlineStr">
        <is>
          <t>LEKSAND</t>
        </is>
      </c>
      <c r="G2132" t="n">
        <v>6</v>
      </c>
      <c r="H2132" t="n">
        <v>0</v>
      </c>
      <c r="I2132" t="n">
        <v>0</v>
      </c>
      <c r="J2132" t="n">
        <v>0</v>
      </c>
      <c r="K2132" t="n">
        <v>0</v>
      </c>
      <c r="L2132" t="n">
        <v>0</v>
      </c>
      <c r="M2132" t="n">
        <v>0</v>
      </c>
      <c r="N2132" t="n">
        <v>0</v>
      </c>
      <c r="O2132" t="n">
        <v>0</v>
      </c>
      <c r="P2132" t="n">
        <v>0</v>
      </c>
      <c r="Q2132" t="n">
        <v>0</v>
      </c>
      <c r="R2132" s="2" t="inlineStr"/>
    </row>
    <row r="2133" ht="15" customHeight="1">
      <c r="A2133" t="inlineStr">
        <is>
          <t>A 4320-2020</t>
        </is>
      </c>
      <c r="B2133" s="1" t="n">
        <v>43857</v>
      </c>
      <c r="C2133" s="1" t="n">
        <v>45227</v>
      </c>
      <c r="D2133" t="inlineStr">
        <is>
          <t>DALARNAS LÄN</t>
        </is>
      </c>
      <c r="E2133" t="inlineStr">
        <is>
          <t>FALUN</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5311-2020</t>
        </is>
      </c>
      <c r="B2134" s="1" t="n">
        <v>43857</v>
      </c>
      <c r="C2134" s="1" t="n">
        <v>45227</v>
      </c>
      <c r="D2134" t="inlineStr">
        <is>
          <t>DALARNAS LÄN</t>
        </is>
      </c>
      <c r="E2134" t="inlineStr">
        <is>
          <t>RÄTTVIK</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4036-2020</t>
        </is>
      </c>
      <c r="B2135" s="1" t="n">
        <v>43857</v>
      </c>
      <c r="C2135" s="1" t="n">
        <v>45227</v>
      </c>
      <c r="D2135" t="inlineStr">
        <is>
          <t>DALARNAS LÄN</t>
        </is>
      </c>
      <c r="E2135" t="inlineStr">
        <is>
          <t>RÄTTVIK</t>
        </is>
      </c>
      <c r="G2135" t="n">
        <v>5.4</v>
      </c>
      <c r="H2135" t="n">
        <v>0</v>
      </c>
      <c r="I2135" t="n">
        <v>0</v>
      </c>
      <c r="J2135" t="n">
        <v>0</v>
      </c>
      <c r="K2135" t="n">
        <v>0</v>
      </c>
      <c r="L2135" t="n">
        <v>0</v>
      </c>
      <c r="M2135" t="n">
        <v>0</v>
      </c>
      <c r="N2135" t="n">
        <v>0</v>
      </c>
      <c r="O2135" t="n">
        <v>0</v>
      </c>
      <c r="P2135" t="n">
        <v>0</v>
      </c>
      <c r="Q2135" t="n">
        <v>0</v>
      </c>
      <c r="R2135" s="2" t="inlineStr"/>
    </row>
    <row r="2136" ht="15" customHeight="1">
      <c r="A2136" t="inlineStr">
        <is>
          <t>A 4106-2020</t>
        </is>
      </c>
      <c r="B2136" s="1" t="n">
        <v>43857</v>
      </c>
      <c r="C2136" s="1" t="n">
        <v>45227</v>
      </c>
      <c r="D2136" t="inlineStr">
        <is>
          <t>DALARNAS LÄN</t>
        </is>
      </c>
      <c r="E2136" t="inlineStr">
        <is>
          <t>MORA</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4280-2020</t>
        </is>
      </c>
      <c r="B2137" s="1" t="n">
        <v>43857</v>
      </c>
      <c r="C2137" s="1" t="n">
        <v>45227</v>
      </c>
      <c r="D2137" t="inlineStr">
        <is>
          <t>DALARNAS LÄN</t>
        </is>
      </c>
      <c r="E2137" t="inlineStr">
        <is>
          <t>RÄTTVIK</t>
        </is>
      </c>
      <c r="F2137" t="inlineStr">
        <is>
          <t>Sveaskog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4611-2020</t>
        </is>
      </c>
      <c r="B2138" s="1" t="n">
        <v>43858</v>
      </c>
      <c r="C2138" s="1" t="n">
        <v>45227</v>
      </c>
      <c r="D2138" t="inlineStr">
        <is>
          <t>DALARNAS LÄN</t>
        </is>
      </c>
      <c r="E2138" t="inlineStr">
        <is>
          <t>LUDVIKA</t>
        </is>
      </c>
      <c r="F2138" t="inlineStr">
        <is>
          <t>Bergvik skog väst AB</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4632-2020</t>
        </is>
      </c>
      <c r="B2139" s="1" t="n">
        <v>43858</v>
      </c>
      <c r="C2139" s="1" t="n">
        <v>45227</v>
      </c>
      <c r="D2139" t="inlineStr">
        <is>
          <t>DALARNAS LÄN</t>
        </is>
      </c>
      <c r="E2139" t="inlineStr">
        <is>
          <t>AVESTA</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4818-2020</t>
        </is>
      </c>
      <c r="B2140" s="1" t="n">
        <v>43859</v>
      </c>
      <c r="C2140" s="1" t="n">
        <v>45227</v>
      </c>
      <c r="D2140" t="inlineStr">
        <is>
          <t>DALARNAS LÄN</t>
        </is>
      </c>
      <c r="E2140" t="inlineStr">
        <is>
          <t>MORA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4747-2020</t>
        </is>
      </c>
      <c r="B2141" s="1" t="n">
        <v>43859</v>
      </c>
      <c r="C2141" s="1" t="n">
        <v>45227</v>
      </c>
      <c r="D2141" t="inlineStr">
        <is>
          <t>DALARNAS LÄN</t>
        </is>
      </c>
      <c r="E2141" t="inlineStr">
        <is>
          <t>MALUNG-SÄLEN</t>
        </is>
      </c>
      <c r="F2141" t="inlineStr">
        <is>
          <t>Allmännings- och besparingsskogar</t>
        </is>
      </c>
      <c r="G2141" t="n">
        <v>27.6</v>
      </c>
      <c r="H2141" t="n">
        <v>0</v>
      </c>
      <c r="I2141" t="n">
        <v>0</v>
      </c>
      <c r="J2141" t="n">
        <v>0</v>
      </c>
      <c r="K2141" t="n">
        <v>0</v>
      </c>
      <c r="L2141" t="n">
        <v>0</v>
      </c>
      <c r="M2141" t="n">
        <v>0</v>
      </c>
      <c r="N2141" t="n">
        <v>0</v>
      </c>
      <c r="O2141" t="n">
        <v>0</v>
      </c>
      <c r="P2141" t="n">
        <v>0</v>
      </c>
      <c r="Q2141" t="n">
        <v>0</v>
      </c>
      <c r="R2141" s="2" t="inlineStr"/>
    </row>
    <row r="2142" ht="15" customHeight="1">
      <c r="A2142" t="inlineStr">
        <is>
          <t>A 5243-2020</t>
        </is>
      </c>
      <c r="B2142" s="1" t="n">
        <v>43860</v>
      </c>
      <c r="C2142" s="1" t="n">
        <v>45227</v>
      </c>
      <c r="D2142" t="inlineStr">
        <is>
          <t>DALARNAS LÄN</t>
        </is>
      </c>
      <c r="E2142" t="inlineStr">
        <is>
          <t>LUDVIKA</t>
        </is>
      </c>
      <c r="F2142" t="inlineStr">
        <is>
          <t>Bergvik skog väst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5288-2020</t>
        </is>
      </c>
      <c r="B2143" s="1" t="n">
        <v>43860</v>
      </c>
      <c r="C2143" s="1" t="n">
        <v>45227</v>
      </c>
      <c r="D2143" t="inlineStr">
        <is>
          <t>DALARNAS LÄN</t>
        </is>
      </c>
      <c r="E2143" t="inlineStr">
        <is>
          <t>VANSBRO</t>
        </is>
      </c>
      <c r="F2143" t="inlineStr">
        <is>
          <t>Bergvik skog väst AB</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5353-2020</t>
        </is>
      </c>
      <c r="B2144" s="1" t="n">
        <v>43860</v>
      </c>
      <c r="C2144" s="1" t="n">
        <v>45227</v>
      </c>
      <c r="D2144" t="inlineStr">
        <is>
          <t>DALARNAS LÄN</t>
        </is>
      </c>
      <c r="E2144" t="inlineStr">
        <is>
          <t>HEDEMORA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5481-2020</t>
        </is>
      </c>
      <c r="B2145" s="1" t="n">
        <v>43861</v>
      </c>
      <c r="C2145" s="1" t="n">
        <v>45227</v>
      </c>
      <c r="D2145" t="inlineStr">
        <is>
          <t>DALARNAS LÄN</t>
        </is>
      </c>
      <c r="E2145" t="inlineStr">
        <is>
          <t>LUDVIKA</t>
        </is>
      </c>
      <c r="F2145" t="inlineStr">
        <is>
          <t>Bergvik skog väst AB</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5690-2020</t>
        </is>
      </c>
      <c r="B2146" s="1" t="n">
        <v>43861</v>
      </c>
      <c r="C2146" s="1" t="n">
        <v>45227</v>
      </c>
      <c r="D2146" t="inlineStr">
        <is>
          <t>DALARNAS LÄN</t>
        </is>
      </c>
      <c r="E2146" t="inlineStr">
        <is>
          <t>GAGNEF</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5829-2020</t>
        </is>
      </c>
      <c r="B2147" s="1" t="n">
        <v>43861</v>
      </c>
      <c r="C2147" s="1" t="n">
        <v>45227</v>
      </c>
      <c r="D2147" t="inlineStr">
        <is>
          <t>DALARNAS LÄN</t>
        </is>
      </c>
      <c r="E2147" t="inlineStr">
        <is>
          <t>LUDVIKA</t>
        </is>
      </c>
      <c r="F2147" t="inlineStr">
        <is>
          <t>Bergvik skog väst AB</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5761-2020</t>
        </is>
      </c>
      <c r="B2148" s="1" t="n">
        <v>43864</v>
      </c>
      <c r="C2148" s="1" t="n">
        <v>45227</v>
      </c>
      <c r="D2148" t="inlineStr">
        <is>
          <t>DALARNAS LÄN</t>
        </is>
      </c>
      <c r="E2148" t="inlineStr">
        <is>
          <t>RÄTTVIK</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5959-2020</t>
        </is>
      </c>
      <c r="B2149" s="1" t="n">
        <v>43864</v>
      </c>
      <c r="C2149" s="1" t="n">
        <v>45227</v>
      </c>
      <c r="D2149" t="inlineStr">
        <is>
          <t>DALARNAS LÄN</t>
        </is>
      </c>
      <c r="E2149" t="inlineStr">
        <is>
          <t>SMEDJEBACKEN</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5752-2020</t>
        </is>
      </c>
      <c r="B2150" s="1" t="n">
        <v>43864</v>
      </c>
      <c r="C2150" s="1" t="n">
        <v>45227</v>
      </c>
      <c r="D2150" t="inlineStr">
        <is>
          <t>DALARNAS LÄN</t>
        </is>
      </c>
      <c r="E2150" t="inlineStr">
        <is>
          <t>HEDEMORA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5763-2020</t>
        </is>
      </c>
      <c r="B2151" s="1" t="n">
        <v>43864</v>
      </c>
      <c r="C2151" s="1" t="n">
        <v>45227</v>
      </c>
      <c r="D2151" t="inlineStr">
        <is>
          <t>DALARNAS LÄN</t>
        </is>
      </c>
      <c r="E2151" t="inlineStr">
        <is>
          <t>HEDEMORA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6002-2020</t>
        </is>
      </c>
      <c r="B2152" s="1" t="n">
        <v>43864</v>
      </c>
      <c r="C2152" s="1" t="n">
        <v>45227</v>
      </c>
      <c r="D2152" t="inlineStr">
        <is>
          <t>DALARNAS LÄN</t>
        </is>
      </c>
      <c r="E2152" t="inlineStr">
        <is>
          <t>LEKSAND</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6034-2020</t>
        </is>
      </c>
      <c r="B2153" s="1" t="n">
        <v>43864</v>
      </c>
      <c r="C2153" s="1" t="n">
        <v>45227</v>
      </c>
      <c r="D2153" t="inlineStr">
        <is>
          <t>DALARNAS LÄN</t>
        </is>
      </c>
      <c r="E2153" t="inlineStr">
        <is>
          <t>RÄTTVIK</t>
        </is>
      </c>
      <c r="F2153" t="inlineStr">
        <is>
          <t>Kommuner</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5755-2020</t>
        </is>
      </c>
      <c r="B2154" s="1" t="n">
        <v>43864</v>
      </c>
      <c r="C2154" s="1" t="n">
        <v>45227</v>
      </c>
      <c r="D2154" t="inlineStr">
        <is>
          <t>DALARNAS LÄN</t>
        </is>
      </c>
      <c r="E2154" t="inlineStr">
        <is>
          <t>RÄTTVIK</t>
        </is>
      </c>
      <c r="F2154" t="inlineStr">
        <is>
          <t>Sveaskog</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5950-2020</t>
        </is>
      </c>
      <c r="B2155" s="1" t="n">
        <v>43864</v>
      </c>
      <c r="C2155" s="1" t="n">
        <v>45227</v>
      </c>
      <c r="D2155" t="inlineStr">
        <is>
          <t>DALARNAS LÄN</t>
        </is>
      </c>
      <c r="E2155" t="inlineStr">
        <is>
          <t>HEDEMORA</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6017-2020</t>
        </is>
      </c>
      <c r="B2156" s="1" t="n">
        <v>43864</v>
      </c>
      <c r="C2156" s="1" t="n">
        <v>45227</v>
      </c>
      <c r="D2156" t="inlineStr">
        <is>
          <t>DALARNAS LÄN</t>
        </is>
      </c>
      <c r="E2156" t="inlineStr">
        <is>
          <t>LEKSAND</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6012-2020</t>
        </is>
      </c>
      <c r="B2157" s="1" t="n">
        <v>43865</v>
      </c>
      <c r="C2157" s="1" t="n">
        <v>45227</v>
      </c>
      <c r="D2157" t="inlineStr">
        <is>
          <t>DALARNAS LÄN</t>
        </is>
      </c>
      <c r="E2157" t="inlineStr">
        <is>
          <t>MORA</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6597-2020</t>
        </is>
      </c>
      <c r="B2158" s="1" t="n">
        <v>43865</v>
      </c>
      <c r="C2158" s="1" t="n">
        <v>45227</v>
      </c>
      <c r="D2158" t="inlineStr">
        <is>
          <t>DALARNAS LÄN</t>
        </is>
      </c>
      <c r="E2158" t="inlineStr">
        <is>
          <t>ORSA</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6006-2020</t>
        </is>
      </c>
      <c r="B2159" s="1" t="n">
        <v>43865</v>
      </c>
      <c r="C2159" s="1" t="n">
        <v>45227</v>
      </c>
      <c r="D2159" t="inlineStr">
        <is>
          <t>DALARNAS LÄN</t>
        </is>
      </c>
      <c r="E2159" t="inlineStr">
        <is>
          <t>FALUN</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6319-2020</t>
        </is>
      </c>
      <c r="B2160" s="1" t="n">
        <v>43866</v>
      </c>
      <c r="C2160" s="1" t="n">
        <v>45227</v>
      </c>
      <c r="D2160" t="inlineStr">
        <is>
          <t>DALARNAS LÄN</t>
        </is>
      </c>
      <c r="E2160" t="inlineStr">
        <is>
          <t>ÄLVDALEN</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6751-2020</t>
        </is>
      </c>
      <c r="B2161" s="1" t="n">
        <v>43866</v>
      </c>
      <c r="C2161" s="1" t="n">
        <v>45227</v>
      </c>
      <c r="D2161" t="inlineStr">
        <is>
          <t>DALARNAS LÄN</t>
        </is>
      </c>
      <c r="E2161" t="inlineStr">
        <is>
          <t>LEKSAND</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6312-2020</t>
        </is>
      </c>
      <c r="B2162" s="1" t="n">
        <v>43866</v>
      </c>
      <c r="C2162" s="1" t="n">
        <v>45227</v>
      </c>
      <c r="D2162" t="inlineStr">
        <is>
          <t>DALARNAS LÄN</t>
        </is>
      </c>
      <c r="E2162" t="inlineStr">
        <is>
          <t>SMEDJEBACKEN</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6317-2020</t>
        </is>
      </c>
      <c r="B2163" s="1" t="n">
        <v>43866</v>
      </c>
      <c r="C2163" s="1" t="n">
        <v>45227</v>
      </c>
      <c r="D2163" t="inlineStr">
        <is>
          <t>DALARNAS LÄN</t>
        </is>
      </c>
      <c r="E2163" t="inlineStr">
        <is>
          <t>ÄLVDALEN</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6451-2020</t>
        </is>
      </c>
      <c r="B2164" s="1" t="n">
        <v>43866</v>
      </c>
      <c r="C2164" s="1" t="n">
        <v>45227</v>
      </c>
      <c r="D2164" t="inlineStr">
        <is>
          <t>DALARNAS LÄN</t>
        </is>
      </c>
      <c r="E2164" t="inlineStr">
        <is>
          <t>GAGNEF</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6772-2020</t>
        </is>
      </c>
      <c r="B2165" s="1" t="n">
        <v>43867</v>
      </c>
      <c r="C2165" s="1" t="n">
        <v>45227</v>
      </c>
      <c r="D2165" t="inlineStr">
        <is>
          <t>DALARNAS LÄN</t>
        </is>
      </c>
      <c r="E2165" t="inlineStr">
        <is>
          <t>RÄTTVIK</t>
        </is>
      </c>
      <c r="F2165" t="inlineStr">
        <is>
          <t>Sveaskog</t>
        </is>
      </c>
      <c r="G2165" t="n">
        <v>14.8</v>
      </c>
      <c r="H2165" t="n">
        <v>0</v>
      </c>
      <c r="I2165" t="n">
        <v>0</v>
      </c>
      <c r="J2165" t="n">
        <v>0</v>
      </c>
      <c r="K2165" t="n">
        <v>0</v>
      </c>
      <c r="L2165" t="n">
        <v>0</v>
      </c>
      <c r="M2165" t="n">
        <v>0</v>
      </c>
      <c r="N2165" t="n">
        <v>0</v>
      </c>
      <c r="O2165" t="n">
        <v>0</v>
      </c>
      <c r="P2165" t="n">
        <v>0</v>
      </c>
      <c r="Q2165" t="n">
        <v>0</v>
      </c>
      <c r="R2165" s="2" t="inlineStr"/>
    </row>
    <row r="2166" ht="15" customHeight="1">
      <c r="A2166" t="inlineStr">
        <is>
          <t>A 6795-2020</t>
        </is>
      </c>
      <c r="B2166" s="1" t="n">
        <v>43867</v>
      </c>
      <c r="C2166" s="1" t="n">
        <v>45227</v>
      </c>
      <c r="D2166" t="inlineStr">
        <is>
          <t>DALARNAS LÄN</t>
        </is>
      </c>
      <c r="E2166" t="inlineStr">
        <is>
          <t>HEDEMORA</t>
        </is>
      </c>
      <c r="F2166" t="inlineStr">
        <is>
          <t>Sveaskog</t>
        </is>
      </c>
      <c r="G2166" t="n">
        <v>0.3</v>
      </c>
      <c r="H2166" t="n">
        <v>0</v>
      </c>
      <c r="I2166" t="n">
        <v>0</v>
      </c>
      <c r="J2166" t="n">
        <v>0</v>
      </c>
      <c r="K2166" t="n">
        <v>0</v>
      </c>
      <c r="L2166" t="n">
        <v>0</v>
      </c>
      <c r="M2166" t="n">
        <v>0</v>
      </c>
      <c r="N2166" t="n">
        <v>0</v>
      </c>
      <c r="O2166" t="n">
        <v>0</v>
      </c>
      <c r="P2166" t="n">
        <v>0</v>
      </c>
      <c r="Q2166" t="n">
        <v>0</v>
      </c>
      <c r="R2166" s="2" t="inlineStr"/>
    </row>
    <row r="2167" ht="15" customHeight="1">
      <c r="A2167" t="inlineStr">
        <is>
          <t>A 6794-2020</t>
        </is>
      </c>
      <c r="B2167" s="1" t="n">
        <v>43867</v>
      </c>
      <c r="C2167" s="1" t="n">
        <v>45227</v>
      </c>
      <c r="D2167" t="inlineStr">
        <is>
          <t>DALARNAS LÄN</t>
        </is>
      </c>
      <c r="E2167" t="inlineStr">
        <is>
          <t>HEDEMORA</t>
        </is>
      </c>
      <c r="F2167" t="inlineStr">
        <is>
          <t>Sveaskog</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6833-2020</t>
        </is>
      </c>
      <c r="B2168" s="1" t="n">
        <v>43868</v>
      </c>
      <c r="C2168" s="1" t="n">
        <v>45227</v>
      </c>
      <c r="D2168" t="inlineStr">
        <is>
          <t>DALARNAS LÄN</t>
        </is>
      </c>
      <c r="E2168" t="inlineStr">
        <is>
          <t>FALUN</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7010-2020</t>
        </is>
      </c>
      <c r="B2169" s="1" t="n">
        <v>43868</v>
      </c>
      <c r="C2169" s="1" t="n">
        <v>45227</v>
      </c>
      <c r="D2169" t="inlineStr">
        <is>
          <t>DALARNAS LÄN</t>
        </is>
      </c>
      <c r="E2169" t="inlineStr">
        <is>
          <t>LUDVIKA</t>
        </is>
      </c>
      <c r="F2169" t="inlineStr">
        <is>
          <t>Bergvik skog väst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7093-2020</t>
        </is>
      </c>
      <c r="B2170" s="1" t="n">
        <v>43868</v>
      </c>
      <c r="C2170" s="1" t="n">
        <v>45227</v>
      </c>
      <c r="D2170" t="inlineStr">
        <is>
          <t>DALARNAS LÄN</t>
        </is>
      </c>
      <c r="E2170" t="inlineStr">
        <is>
          <t>MORA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6948-2020</t>
        </is>
      </c>
      <c r="B2171" s="1" t="n">
        <v>43868</v>
      </c>
      <c r="C2171" s="1" t="n">
        <v>45227</v>
      </c>
      <c r="D2171" t="inlineStr">
        <is>
          <t>DALARNAS LÄN</t>
        </is>
      </c>
      <c r="E2171" t="inlineStr">
        <is>
          <t>LUDVIKA</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7382-2020</t>
        </is>
      </c>
      <c r="B2172" s="1" t="n">
        <v>43871</v>
      </c>
      <c r="C2172" s="1" t="n">
        <v>45227</v>
      </c>
      <c r="D2172" t="inlineStr">
        <is>
          <t>DALARNAS LÄN</t>
        </is>
      </c>
      <c r="E2172" t="inlineStr">
        <is>
          <t>MORA</t>
        </is>
      </c>
      <c r="F2172" t="inlineStr">
        <is>
          <t>Bergvik skog väst AB</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7249-2020</t>
        </is>
      </c>
      <c r="B2173" s="1" t="n">
        <v>43871</v>
      </c>
      <c r="C2173" s="1" t="n">
        <v>45227</v>
      </c>
      <c r="D2173" t="inlineStr">
        <is>
          <t>DALARNAS LÄN</t>
        </is>
      </c>
      <c r="E2173" t="inlineStr">
        <is>
          <t>ORSA</t>
        </is>
      </c>
      <c r="G2173" t="n">
        <v>8.300000000000001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7402-2020</t>
        </is>
      </c>
      <c r="B2174" s="1" t="n">
        <v>43871</v>
      </c>
      <c r="C2174" s="1" t="n">
        <v>45227</v>
      </c>
      <c r="D2174" t="inlineStr">
        <is>
          <t>DALARNAS LÄN</t>
        </is>
      </c>
      <c r="E2174" t="inlineStr">
        <is>
          <t>RÄTTVIK</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7434-2020</t>
        </is>
      </c>
      <c r="B2175" s="1" t="n">
        <v>43871</v>
      </c>
      <c r="C2175" s="1" t="n">
        <v>45227</v>
      </c>
      <c r="D2175" t="inlineStr">
        <is>
          <t>DALARNAS LÄN</t>
        </is>
      </c>
      <c r="E2175" t="inlineStr">
        <is>
          <t>HEDEMORA</t>
        </is>
      </c>
      <c r="G2175" t="n">
        <v>4.3</v>
      </c>
      <c r="H2175" t="n">
        <v>0</v>
      </c>
      <c r="I2175" t="n">
        <v>0</v>
      </c>
      <c r="J2175" t="n">
        <v>0</v>
      </c>
      <c r="K2175" t="n">
        <v>0</v>
      </c>
      <c r="L2175" t="n">
        <v>0</v>
      </c>
      <c r="M2175" t="n">
        <v>0</v>
      </c>
      <c r="N2175" t="n">
        <v>0</v>
      </c>
      <c r="O2175" t="n">
        <v>0</v>
      </c>
      <c r="P2175" t="n">
        <v>0</v>
      </c>
      <c r="Q2175" t="n">
        <v>0</v>
      </c>
      <c r="R2175" s="2" t="inlineStr"/>
    </row>
    <row r="2176" ht="15" customHeight="1">
      <c r="A2176" t="inlineStr">
        <is>
          <t>A 7209-2020</t>
        </is>
      </c>
      <c r="B2176" s="1" t="n">
        <v>43871</v>
      </c>
      <c r="C2176" s="1" t="n">
        <v>45227</v>
      </c>
      <c r="D2176" t="inlineStr">
        <is>
          <t>DALARNAS LÄN</t>
        </is>
      </c>
      <c r="E2176" t="inlineStr">
        <is>
          <t>HEDEMORA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7351-2020</t>
        </is>
      </c>
      <c r="B2177" s="1" t="n">
        <v>43871</v>
      </c>
      <c r="C2177" s="1" t="n">
        <v>45227</v>
      </c>
      <c r="D2177" t="inlineStr">
        <is>
          <t>DALARNAS LÄN</t>
        </is>
      </c>
      <c r="E2177" t="inlineStr">
        <is>
          <t>LEKSAND</t>
        </is>
      </c>
      <c r="F2177" t="inlineStr">
        <is>
          <t>Bergvik skog väst AB</t>
        </is>
      </c>
      <c r="G2177" t="n">
        <v>5.4</v>
      </c>
      <c r="H2177" t="n">
        <v>0</v>
      </c>
      <c r="I2177" t="n">
        <v>0</v>
      </c>
      <c r="J2177" t="n">
        <v>0</v>
      </c>
      <c r="K2177" t="n">
        <v>0</v>
      </c>
      <c r="L2177" t="n">
        <v>0</v>
      </c>
      <c r="M2177" t="n">
        <v>0</v>
      </c>
      <c r="N2177" t="n">
        <v>0</v>
      </c>
      <c r="O2177" t="n">
        <v>0</v>
      </c>
      <c r="P2177" t="n">
        <v>0</v>
      </c>
      <c r="Q2177" t="n">
        <v>0</v>
      </c>
      <c r="R2177" s="2" t="inlineStr"/>
    </row>
    <row r="2178" ht="15" customHeight="1">
      <c r="A2178" t="inlineStr">
        <is>
          <t>A 7709-2020</t>
        </is>
      </c>
      <c r="B2178" s="1" t="n">
        <v>43872</v>
      </c>
      <c r="C2178" s="1" t="n">
        <v>45227</v>
      </c>
      <c r="D2178" t="inlineStr">
        <is>
          <t>DALARNAS LÄN</t>
        </is>
      </c>
      <c r="E2178" t="inlineStr">
        <is>
          <t>LUDVIKA</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7519-2020</t>
        </is>
      </c>
      <c r="B2179" s="1" t="n">
        <v>43872</v>
      </c>
      <c r="C2179" s="1" t="n">
        <v>45227</v>
      </c>
      <c r="D2179" t="inlineStr">
        <is>
          <t>DALARNAS LÄN</t>
        </is>
      </c>
      <c r="E2179" t="inlineStr">
        <is>
          <t>RÄTTVIK</t>
        </is>
      </c>
      <c r="F2179" t="inlineStr">
        <is>
          <t>Kyrkan</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7721-2020</t>
        </is>
      </c>
      <c r="B2180" s="1" t="n">
        <v>43872</v>
      </c>
      <c r="C2180" s="1" t="n">
        <v>45227</v>
      </c>
      <c r="D2180" t="inlineStr">
        <is>
          <t>DALARNAS LÄN</t>
        </is>
      </c>
      <c r="E2180" t="inlineStr">
        <is>
          <t>SMEDJEBACKEN</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7518-2020</t>
        </is>
      </c>
      <c r="B2181" s="1" t="n">
        <v>43872</v>
      </c>
      <c r="C2181" s="1" t="n">
        <v>45227</v>
      </c>
      <c r="D2181" t="inlineStr">
        <is>
          <t>DALARNAS LÄN</t>
        </is>
      </c>
      <c r="E2181" t="inlineStr">
        <is>
          <t>VANSBRO</t>
        </is>
      </c>
      <c r="F2181" t="inlineStr">
        <is>
          <t>Bergvik skog väst AB</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7851-2020</t>
        </is>
      </c>
      <c r="B2182" s="1" t="n">
        <v>43873</v>
      </c>
      <c r="C2182" s="1" t="n">
        <v>45227</v>
      </c>
      <c r="D2182" t="inlineStr">
        <is>
          <t>DALARNAS LÄN</t>
        </is>
      </c>
      <c r="E2182" t="inlineStr">
        <is>
          <t>LUDVIKA</t>
        </is>
      </c>
      <c r="F2182" t="inlineStr">
        <is>
          <t>Naturvårdsverket</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7979-2020</t>
        </is>
      </c>
      <c r="B2183" s="1" t="n">
        <v>43873</v>
      </c>
      <c r="C2183" s="1" t="n">
        <v>45227</v>
      </c>
      <c r="D2183" t="inlineStr">
        <is>
          <t>DALARNAS LÄN</t>
        </is>
      </c>
      <c r="E2183" t="inlineStr">
        <is>
          <t>ORSA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8212-2020</t>
        </is>
      </c>
      <c r="B2184" s="1" t="n">
        <v>43873</v>
      </c>
      <c r="C2184" s="1" t="n">
        <v>45227</v>
      </c>
      <c r="D2184" t="inlineStr">
        <is>
          <t>DALARNAS LÄN</t>
        </is>
      </c>
      <c r="E2184" t="inlineStr">
        <is>
          <t>RÄTTVIK</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7868-2020</t>
        </is>
      </c>
      <c r="B2185" s="1" t="n">
        <v>43873</v>
      </c>
      <c r="C2185" s="1" t="n">
        <v>45227</v>
      </c>
      <c r="D2185" t="inlineStr">
        <is>
          <t>DALARNAS LÄN</t>
        </is>
      </c>
      <c r="E2185" t="inlineStr">
        <is>
          <t>LEKSAND</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8030-2020</t>
        </is>
      </c>
      <c r="B2186" s="1" t="n">
        <v>43873</v>
      </c>
      <c r="C2186" s="1" t="n">
        <v>45227</v>
      </c>
      <c r="D2186" t="inlineStr">
        <is>
          <t>DALARNAS LÄN</t>
        </is>
      </c>
      <c r="E2186" t="inlineStr">
        <is>
          <t>RÄTTVIK</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8216-2020</t>
        </is>
      </c>
      <c r="B2187" s="1" t="n">
        <v>43873</v>
      </c>
      <c r="C2187" s="1" t="n">
        <v>45227</v>
      </c>
      <c r="D2187" t="inlineStr">
        <is>
          <t>DALARNAS LÄN</t>
        </is>
      </c>
      <c r="E2187" t="inlineStr">
        <is>
          <t>RÄTTVIK</t>
        </is>
      </c>
      <c r="G2187" t="n">
        <v>4.7</v>
      </c>
      <c r="H2187" t="n">
        <v>0</v>
      </c>
      <c r="I2187" t="n">
        <v>0</v>
      </c>
      <c r="J2187" t="n">
        <v>0</v>
      </c>
      <c r="K2187" t="n">
        <v>0</v>
      </c>
      <c r="L2187" t="n">
        <v>0</v>
      </c>
      <c r="M2187" t="n">
        <v>0</v>
      </c>
      <c r="N2187" t="n">
        <v>0</v>
      </c>
      <c r="O2187" t="n">
        <v>0</v>
      </c>
      <c r="P2187" t="n">
        <v>0</v>
      </c>
      <c r="Q2187" t="n">
        <v>0</v>
      </c>
      <c r="R2187" s="2" t="inlineStr"/>
    </row>
    <row r="2188" ht="15" customHeight="1">
      <c r="A2188" t="inlineStr">
        <is>
          <t>A 8181-2020</t>
        </is>
      </c>
      <c r="B2188" s="1" t="n">
        <v>43874</v>
      </c>
      <c r="C2188" s="1" t="n">
        <v>45227</v>
      </c>
      <c r="D2188" t="inlineStr">
        <is>
          <t>DALARNAS LÄN</t>
        </is>
      </c>
      <c r="E2188" t="inlineStr">
        <is>
          <t>HEDEMORA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8204-2020</t>
        </is>
      </c>
      <c r="B2189" s="1" t="n">
        <v>43874</v>
      </c>
      <c r="C2189" s="1" t="n">
        <v>45227</v>
      </c>
      <c r="D2189" t="inlineStr">
        <is>
          <t>DALARNAS LÄN</t>
        </is>
      </c>
      <c r="E2189" t="inlineStr">
        <is>
          <t>RÄTTVIK</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8494-2020</t>
        </is>
      </c>
      <c r="B2190" s="1" t="n">
        <v>43875</v>
      </c>
      <c r="C2190" s="1" t="n">
        <v>45227</v>
      </c>
      <c r="D2190" t="inlineStr">
        <is>
          <t>DALARNAS LÄN</t>
        </is>
      </c>
      <c r="E2190" t="inlineStr">
        <is>
          <t>HEDEMORA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8489-2020</t>
        </is>
      </c>
      <c r="B2191" s="1" t="n">
        <v>43875</v>
      </c>
      <c r="C2191" s="1" t="n">
        <v>45227</v>
      </c>
      <c r="D2191" t="inlineStr">
        <is>
          <t>DALARNAS LÄN</t>
        </is>
      </c>
      <c r="E2191" t="inlineStr">
        <is>
          <t>HEDEMORA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8728-2020</t>
        </is>
      </c>
      <c r="B2192" s="1" t="n">
        <v>43878</v>
      </c>
      <c r="C2192" s="1" t="n">
        <v>45227</v>
      </c>
      <c r="D2192" t="inlineStr">
        <is>
          <t>DALARNAS LÄN</t>
        </is>
      </c>
      <c r="E2192" t="inlineStr">
        <is>
          <t>MALUNG-SÄLEN</t>
        </is>
      </c>
      <c r="F2192" t="inlineStr">
        <is>
          <t>Bergvik skog öst AB</t>
        </is>
      </c>
      <c r="G2192" t="n">
        <v>5.8</v>
      </c>
      <c r="H2192" t="n">
        <v>0</v>
      </c>
      <c r="I2192" t="n">
        <v>0</v>
      </c>
      <c r="J2192" t="n">
        <v>0</v>
      </c>
      <c r="K2192" t="n">
        <v>0</v>
      </c>
      <c r="L2192" t="n">
        <v>0</v>
      </c>
      <c r="M2192" t="n">
        <v>0</v>
      </c>
      <c r="N2192" t="n">
        <v>0</v>
      </c>
      <c r="O2192" t="n">
        <v>0</v>
      </c>
      <c r="P2192" t="n">
        <v>0</v>
      </c>
      <c r="Q2192" t="n">
        <v>0</v>
      </c>
      <c r="R2192" s="2" t="inlineStr"/>
    </row>
    <row r="2193" ht="15" customHeight="1">
      <c r="A2193" t="inlineStr">
        <is>
          <t>A 8737-2020</t>
        </is>
      </c>
      <c r="B2193" s="1" t="n">
        <v>43878</v>
      </c>
      <c r="C2193" s="1" t="n">
        <v>45227</v>
      </c>
      <c r="D2193" t="inlineStr">
        <is>
          <t>DALARNAS LÄN</t>
        </is>
      </c>
      <c r="E2193" t="inlineStr">
        <is>
          <t>MALUNG-SÄLEN</t>
        </is>
      </c>
      <c r="F2193" t="inlineStr">
        <is>
          <t>Bergvik skog öst AB</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8864-2020</t>
        </is>
      </c>
      <c r="B2194" s="1" t="n">
        <v>43878</v>
      </c>
      <c r="C2194" s="1" t="n">
        <v>45227</v>
      </c>
      <c r="D2194" t="inlineStr">
        <is>
          <t>DALARNAS LÄN</t>
        </is>
      </c>
      <c r="E2194" t="inlineStr">
        <is>
          <t>ÄLVDALEN</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8704-2020</t>
        </is>
      </c>
      <c r="B2195" s="1" t="n">
        <v>43878</v>
      </c>
      <c r="C2195" s="1" t="n">
        <v>45227</v>
      </c>
      <c r="D2195" t="inlineStr">
        <is>
          <t>DALARNAS LÄN</t>
        </is>
      </c>
      <c r="E2195" t="inlineStr">
        <is>
          <t>RÄTTVIK</t>
        </is>
      </c>
      <c r="G2195" t="n">
        <v>11.1</v>
      </c>
      <c r="H2195" t="n">
        <v>0</v>
      </c>
      <c r="I2195" t="n">
        <v>0</v>
      </c>
      <c r="J2195" t="n">
        <v>0</v>
      </c>
      <c r="K2195" t="n">
        <v>0</v>
      </c>
      <c r="L2195" t="n">
        <v>0</v>
      </c>
      <c r="M2195" t="n">
        <v>0</v>
      </c>
      <c r="N2195" t="n">
        <v>0</v>
      </c>
      <c r="O2195" t="n">
        <v>0</v>
      </c>
      <c r="P2195" t="n">
        <v>0</v>
      </c>
      <c r="Q2195" t="n">
        <v>0</v>
      </c>
      <c r="R2195" s="2" t="inlineStr"/>
    </row>
    <row r="2196" ht="15" customHeight="1">
      <c r="A2196" t="inlineStr">
        <is>
          <t>A 8751-2020</t>
        </is>
      </c>
      <c r="B2196" s="1" t="n">
        <v>43878</v>
      </c>
      <c r="C2196" s="1" t="n">
        <v>45227</v>
      </c>
      <c r="D2196" t="inlineStr">
        <is>
          <t>DALARNAS LÄN</t>
        </is>
      </c>
      <c r="E2196" t="inlineStr">
        <is>
          <t>ÄLVDALEN</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9042-2020</t>
        </is>
      </c>
      <c r="B2197" s="1" t="n">
        <v>43879</v>
      </c>
      <c r="C2197" s="1" t="n">
        <v>45227</v>
      </c>
      <c r="D2197" t="inlineStr">
        <is>
          <t>DALARNAS LÄN</t>
        </is>
      </c>
      <c r="E2197" t="inlineStr">
        <is>
          <t>HEDEMORA</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9161-2020</t>
        </is>
      </c>
      <c r="B2198" s="1" t="n">
        <v>43879</v>
      </c>
      <c r="C2198" s="1" t="n">
        <v>45227</v>
      </c>
      <c r="D2198" t="inlineStr">
        <is>
          <t>DALARNAS LÄN</t>
        </is>
      </c>
      <c r="E2198" t="inlineStr">
        <is>
          <t>RÄTTVIK</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9054-2020</t>
        </is>
      </c>
      <c r="B2199" s="1" t="n">
        <v>43879</v>
      </c>
      <c r="C2199" s="1" t="n">
        <v>45227</v>
      </c>
      <c r="D2199" t="inlineStr">
        <is>
          <t>DALARNAS LÄN</t>
        </is>
      </c>
      <c r="E2199" t="inlineStr">
        <is>
          <t>HEDEMORA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9466-2020</t>
        </is>
      </c>
      <c r="B2200" s="1" t="n">
        <v>43880</v>
      </c>
      <c r="C2200" s="1" t="n">
        <v>45227</v>
      </c>
      <c r="D2200" t="inlineStr">
        <is>
          <t>DALARNAS LÄN</t>
        </is>
      </c>
      <c r="E2200" t="inlineStr">
        <is>
          <t>RÄTTVIK</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9710-2020</t>
        </is>
      </c>
      <c r="B2201" s="1" t="n">
        <v>43881</v>
      </c>
      <c r="C2201" s="1" t="n">
        <v>45227</v>
      </c>
      <c r="D2201" t="inlineStr">
        <is>
          <t>DALARNAS LÄN</t>
        </is>
      </c>
      <c r="E2201" t="inlineStr">
        <is>
          <t>LEKSAND</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9714-2020</t>
        </is>
      </c>
      <c r="B2202" s="1" t="n">
        <v>43881</v>
      </c>
      <c r="C2202" s="1" t="n">
        <v>45227</v>
      </c>
      <c r="D2202" t="inlineStr">
        <is>
          <t>DALARNAS LÄN</t>
        </is>
      </c>
      <c r="E2202" t="inlineStr">
        <is>
          <t>HEDEMORA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9805-2020</t>
        </is>
      </c>
      <c r="B2203" s="1" t="n">
        <v>43881</v>
      </c>
      <c r="C2203" s="1" t="n">
        <v>45227</v>
      </c>
      <c r="D2203" t="inlineStr">
        <is>
          <t>DALARNAS LÄN</t>
        </is>
      </c>
      <c r="E2203" t="inlineStr">
        <is>
          <t>LUDVIKA</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9950-2020</t>
        </is>
      </c>
      <c r="B2204" s="1" t="n">
        <v>43882</v>
      </c>
      <c r="C2204" s="1" t="n">
        <v>45227</v>
      </c>
      <c r="D2204" t="inlineStr">
        <is>
          <t>DALARNAS LÄN</t>
        </is>
      </c>
      <c r="E2204" t="inlineStr">
        <is>
          <t>SMEDJEBACKEN</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9932-2020</t>
        </is>
      </c>
      <c r="B2205" s="1" t="n">
        <v>43882</v>
      </c>
      <c r="C2205" s="1" t="n">
        <v>45227</v>
      </c>
      <c r="D2205" t="inlineStr">
        <is>
          <t>DALARNAS LÄN</t>
        </is>
      </c>
      <c r="E2205" t="inlineStr">
        <is>
          <t>LUDVIKA</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10047-2020</t>
        </is>
      </c>
      <c r="B2206" s="1" t="n">
        <v>43882</v>
      </c>
      <c r="C2206" s="1" t="n">
        <v>45227</v>
      </c>
      <c r="D2206" t="inlineStr">
        <is>
          <t>DALARNAS LÄN</t>
        </is>
      </c>
      <c r="E2206" t="inlineStr">
        <is>
          <t>ÄLVDALEN</t>
        </is>
      </c>
      <c r="G2206" t="n">
        <v>5.7</v>
      </c>
      <c r="H2206" t="n">
        <v>0</v>
      </c>
      <c r="I2206" t="n">
        <v>0</v>
      </c>
      <c r="J2206" t="n">
        <v>0</v>
      </c>
      <c r="K2206" t="n">
        <v>0</v>
      </c>
      <c r="L2206" t="n">
        <v>0</v>
      </c>
      <c r="M2206" t="n">
        <v>0</v>
      </c>
      <c r="N2206" t="n">
        <v>0</v>
      </c>
      <c r="O2206" t="n">
        <v>0</v>
      </c>
      <c r="P2206" t="n">
        <v>0</v>
      </c>
      <c r="Q2206" t="n">
        <v>0</v>
      </c>
      <c r="R2206" s="2" t="inlineStr"/>
    </row>
    <row r="2207" ht="15" customHeight="1">
      <c r="A2207" t="inlineStr">
        <is>
          <t>A 10881-2020</t>
        </is>
      </c>
      <c r="B2207" s="1" t="n">
        <v>43885</v>
      </c>
      <c r="C2207" s="1" t="n">
        <v>45227</v>
      </c>
      <c r="D2207" t="inlineStr">
        <is>
          <t>DALARNAS LÄN</t>
        </is>
      </c>
      <c r="E2207" t="inlineStr">
        <is>
          <t>AVESTA</t>
        </is>
      </c>
      <c r="G2207" t="n">
        <v>11.4</v>
      </c>
      <c r="H2207" t="n">
        <v>0</v>
      </c>
      <c r="I2207" t="n">
        <v>0</v>
      </c>
      <c r="J2207" t="n">
        <v>0</v>
      </c>
      <c r="K2207" t="n">
        <v>0</v>
      </c>
      <c r="L2207" t="n">
        <v>0</v>
      </c>
      <c r="M2207" t="n">
        <v>0</v>
      </c>
      <c r="N2207" t="n">
        <v>0</v>
      </c>
      <c r="O2207" t="n">
        <v>0</v>
      </c>
      <c r="P2207" t="n">
        <v>0</v>
      </c>
      <c r="Q2207" t="n">
        <v>0</v>
      </c>
      <c r="R2207" s="2" t="inlineStr"/>
    </row>
    <row r="2208" ht="15" customHeight="1">
      <c r="A2208" t="inlineStr">
        <is>
          <t>A 10716-2020</t>
        </is>
      </c>
      <c r="B2208" s="1" t="n">
        <v>43885</v>
      </c>
      <c r="C2208" s="1" t="n">
        <v>45227</v>
      </c>
      <c r="D2208" t="inlineStr">
        <is>
          <t>DALARNAS LÄN</t>
        </is>
      </c>
      <c r="E2208" t="inlineStr">
        <is>
          <t>SMEDJEBACKEN</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10510-2020</t>
        </is>
      </c>
      <c r="B2209" s="1" t="n">
        <v>43886</v>
      </c>
      <c r="C2209" s="1" t="n">
        <v>45227</v>
      </c>
      <c r="D2209" t="inlineStr">
        <is>
          <t>DALARNAS LÄN</t>
        </is>
      </c>
      <c r="E2209" t="inlineStr">
        <is>
          <t>FALUN</t>
        </is>
      </c>
      <c r="G2209" t="n">
        <v>5</v>
      </c>
      <c r="H2209" t="n">
        <v>0</v>
      </c>
      <c r="I2209" t="n">
        <v>0</v>
      </c>
      <c r="J2209" t="n">
        <v>0</v>
      </c>
      <c r="K2209" t="n">
        <v>0</v>
      </c>
      <c r="L2209" t="n">
        <v>0</v>
      </c>
      <c r="M2209" t="n">
        <v>0</v>
      </c>
      <c r="N2209" t="n">
        <v>0</v>
      </c>
      <c r="O2209" t="n">
        <v>0</v>
      </c>
      <c r="P2209" t="n">
        <v>0</v>
      </c>
      <c r="Q2209" t="n">
        <v>0</v>
      </c>
      <c r="R2209" s="2" t="inlineStr"/>
    </row>
    <row r="2210" ht="15" customHeight="1">
      <c r="A2210" t="inlineStr">
        <is>
          <t>A 10518-2020</t>
        </is>
      </c>
      <c r="B2210" s="1" t="n">
        <v>43886</v>
      </c>
      <c r="C2210" s="1" t="n">
        <v>45227</v>
      </c>
      <c r="D2210" t="inlineStr">
        <is>
          <t>DALARNAS LÄN</t>
        </is>
      </c>
      <c r="E2210" t="inlineStr">
        <is>
          <t>FALUN</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10523-2020</t>
        </is>
      </c>
      <c r="B2211" s="1" t="n">
        <v>43886</v>
      </c>
      <c r="C2211" s="1" t="n">
        <v>45227</v>
      </c>
      <c r="D2211" t="inlineStr">
        <is>
          <t>DALARNAS LÄN</t>
        </is>
      </c>
      <c r="E2211" t="inlineStr">
        <is>
          <t>VANSBRO</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10532-2020</t>
        </is>
      </c>
      <c r="B2212" s="1" t="n">
        <v>43886</v>
      </c>
      <c r="C2212" s="1" t="n">
        <v>45227</v>
      </c>
      <c r="D2212" t="inlineStr">
        <is>
          <t>DALARNAS LÄN</t>
        </is>
      </c>
      <c r="E2212" t="inlineStr">
        <is>
          <t>VANSBRO</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11304-2020</t>
        </is>
      </c>
      <c r="B2213" s="1" t="n">
        <v>43886</v>
      </c>
      <c r="C2213" s="1" t="n">
        <v>45227</v>
      </c>
      <c r="D2213" t="inlineStr">
        <is>
          <t>DALARNAS LÄN</t>
        </is>
      </c>
      <c r="E2213" t="inlineStr">
        <is>
          <t>SMEDJEBACKEN</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11310-2020</t>
        </is>
      </c>
      <c r="B2214" s="1" t="n">
        <v>43886</v>
      </c>
      <c r="C2214" s="1" t="n">
        <v>45227</v>
      </c>
      <c r="D2214" t="inlineStr">
        <is>
          <t>DALARNAS LÄN</t>
        </is>
      </c>
      <c r="E2214" t="inlineStr">
        <is>
          <t>AVESTA</t>
        </is>
      </c>
      <c r="F2214" t="inlineStr">
        <is>
          <t>Bergvik skog väst AB</t>
        </is>
      </c>
      <c r="G2214" t="n">
        <v>5.1</v>
      </c>
      <c r="H2214" t="n">
        <v>0</v>
      </c>
      <c r="I2214" t="n">
        <v>0</v>
      </c>
      <c r="J2214" t="n">
        <v>0</v>
      </c>
      <c r="K2214" t="n">
        <v>0</v>
      </c>
      <c r="L2214" t="n">
        <v>0</v>
      </c>
      <c r="M2214" t="n">
        <v>0</v>
      </c>
      <c r="N2214" t="n">
        <v>0</v>
      </c>
      <c r="O2214" t="n">
        <v>0</v>
      </c>
      <c r="P2214" t="n">
        <v>0</v>
      </c>
      <c r="Q2214" t="n">
        <v>0</v>
      </c>
      <c r="R2214" s="2" t="inlineStr"/>
    </row>
    <row r="2215" ht="15" customHeight="1">
      <c r="A2215" t="inlineStr">
        <is>
          <t>A 10447-2020</t>
        </is>
      </c>
      <c r="B2215" s="1" t="n">
        <v>43886</v>
      </c>
      <c r="C2215" s="1" t="n">
        <v>45227</v>
      </c>
      <c r="D2215" t="inlineStr">
        <is>
          <t>DALARNAS LÄN</t>
        </is>
      </c>
      <c r="E2215" t="inlineStr">
        <is>
          <t>MALUNG-SÄLEN</t>
        </is>
      </c>
      <c r="F2215" t="inlineStr">
        <is>
          <t>Bergvik skog öst AB</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10507-2020</t>
        </is>
      </c>
      <c r="B2216" s="1" t="n">
        <v>43886</v>
      </c>
      <c r="C2216" s="1" t="n">
        <v>45227</v>
      </c>
      <c r="D2216" t="inlineStr">
        <is>
          <t>DALARNAS LÄN</t>
        </is>
      </c>
      <c r="E2216" t="inlineStr">
        <is>
          <t>HEDEMORA</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10104-2020</t>
        </is>
      </c>
      <c r="B2217" s="1" t="n">
        <v>43887</v>
      </c>
      <c r="C2217" s="1" t="n">
        <v>45227</v>
      </c>
      <c r="D2217" t="inlineStr">
        <is>
          <t>DALARNAS LÄN</t>
        </is>
      </c>
      <c r="E2217" t="inlineStr">
        <is>
          <t>SMEDJEBACKEN</t>
        </is>
      </c>
      <c r="F2217" t="inlineStr">
        <is>
          <t>Bergvik skog väst AB</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10562-2020</t>
        </is>
      </c>
      <c r="B2218" s="1" t="n">
        <v>43887</v>
      </c>
      <c r="C2218" s="1" t="n">
        <v>45227</v>
      </c>
      <c r="D2218" t="inlineStr">
        <is>
          <t>DALARNAS LÄN</t>
        </is>
      </c>
      <c r="E2218" t="inlineStr">
        <is>
          <t>SMEDJEBACKEN</t>
        </is>
      </c>
      <c r="F2218" t="inlineStr">
        <is>
          <t>Sveaskog</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10600-2020</t>
        </is>
      </c>
      <c r="B2219" s="1" t="n">
        <v>43887</v>
      </c>
      <c r="C2219" s="1" t="n">
        <v>45227</v>
      </c>
      <c r="D2219" t="inlineStr">
        <is>
          <t>DALARNAS LÄN</t>
        </is>
      </c>
      <c r="E2219" t="inlineStr">
        <is>
          <t>LUDVIKA</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10578-2020</t>
        </is>
      </c>
      <c r="B2220" s="1" t="n">
        <v>43887</v>
      </c>
      <c r="C2220" s="1" t="n">
        <v>45227</v>
      </c>
      <c r="D2220" t="inlineStr">
        <is>
          <t>DALARNAS LÄN</t>
        </is>
      </c>
      <c r="E2220" t="inlineStr">
        <is>
          <t>LUDVIKA</t>
        </is>
      </c>
      <c r="F2220" t="inlineStr">
        <is>
          <t>Bergvik skog väst AB</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10605-2020</t>
        </is>
      </c>
      <c r="B2221" s="1" t="n">
        <v>43887</v>
      </c>
      <c r="C2221" s="1" t="n">
        <v>45227</v>
      </c>
      <c r="D2221" t="inlineStr">
        <is>
          <t>DALARNAS LÄN</t>
        </is>
      </c>
      <c r="E2221" t="inlineStr">
        <is>
          <t>SMEDJEBACKEN</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10582-2020</t>
        </is>
      </c>
      <c r="B2222" s="1" t="n">
        <v>43887</v>
      </c>
      <c r="C2222" s="1" t="n">
        <v>45227</v>
      </c>
      <c r="D2222" t="inlineStr">
        <is>
          <t>DALARNAS LÄN</t>
        </is>
      </c>
      <c r="E2222" t="inlineStr">
        <is>
          <t>SMEDJEBACKEN</t>
        </is>
      </c>
      <c r="F2222" t="inlineStr">
        <is>
          <t>Sveaskog</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10700-2020</t>
        </is>
      </c>
      <c r="B2223" s="1" t="n">
        <v>43888</v>
      </c>
      <c r="C2223" s="1" t="n">
        <v>45227</v>
      </c>
      <c r="D2223" t="inlineStr">
        <is>
          <t>DALARNAS LÄN</t>
        </is>
      </c>
      <c r="E2223" t="inlineStr">
        <is>
          <t>FALUN</t>
        </is>
      </c>
      <c r="G2223" t="n">
        <v>13.4</v>
      </c>
      <c r="H2223" t="n">
        <v>0</v>
      </c>
      <c r="I2223" t="n">
        <v>0</v>
      </c>
      <c r="J2223" t="n">
        <v>0</v>
      </c>
      <c r="K2223" t="n">
        <v>0</v>
      </c>
      <c r="L2223" t="n">
        <v>0</v>
      </c>
      <c r="M2223" t="n">
        <v>0</v>
      </c>
      <c r="N2223" t="n">
        <v>0</v>
      </c>
      <c r="O2223" t="n">
        <v>0</v>
      </c>
      <c r="P2223" t="n">
        <v>0</v>
      </c>
      <c r="Q2223" t="n">
        <v>0</v>
      </c>
      <c r="R2223" s="2" t="inlineStr"/>
    </row>
    <row r="2224" ht="15" customHeight="1">
      <c r="A2224" t="inlineStr">
        <is>
          <t>A 10772-2020</t>
        </is>
      </c>
      <c r="B2224" s="1" t="n">
        <v>43888</v>
      </c>
      <c r="C2224" s="1" t="n">
        <v>45227</v>
      </c>
      <c r="D2224" t="inlineStr">
        <is>
          <t>DALARNAS LÄN</t>
        </is>
      </c>
      <c r="E2224" t="inlineStr">
        <is>
          <t>SMEDJEBACKEN</t>
        </is>
      </c>
      <c r="F2224" t="inlineStr">
        <is>
          <t>Övriga Aktiebolag</t>
        </is>
      </c>
      <c r="G2224" t="n">
        <v>1.9</v>
      </c>
      <c r="H2224" t="n">
        <v>0</v>
      </c>
      <c r="I2224" t="n">
        <v>0</v>
      </c>
      <c r="J2224" t="n">
        <v>0</v>
      </c>
      <c r="K2224" t="n">
        <v>0</v>
      </c>
      <c r="L2224" t="n">
        <v>0</v>
      </c>
      <c r="M2224" t="n">
        <v>0</v>
      </c>
      <c r="N2224" t="n">
        <v>0</v>
      </c>
      <c r="O2224" t="n">
        <v>0</v>
      </c>
      <c r="P2224" t="n">
        <v>0</v>
      </c>
      <c r="Q2224" t="n">
        <v>0</v>
      </c>
      <c r="R2224" s="2" t="inlineStr"/>
    </row>
    <row r="2225" ht="15" customHeight="1">
      <c r="A2225" t="inlineStr">
        <is>
          <t>A 10681-2020</t>
        </is>
      </c>
      <c r="B2225" s="1" t="n">
        <v>43888</v>
      </c>
      <c r="C2225" s="1" t="n">
        <v>45227</v>
      </c>
      <c r="D2225" t="inlineStr">
        <is>
          <t>DALARNAS LÄN</t>
        </is>
      </c>
      <c r="E2225" t="inlineStr">
        <is>
          <t>FALUN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10730-2020</t>
        </is>
      </c>
      <c r="B2226" s="1" t="n">
        <v>43888</v>
      </c>
      <c r="C2226" s="1" t="n">
        <v>45227</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10704-2020</t>
        </is>
      </c>
      <c r="B2227" s="1" t="n">
        <v>43888</v>
      </c>
      <c r="C2227" s="1" t="n">
        <v>45227</v>
      </c>
      <c r="D2227" t="inlineStr">
        <is>
          <t>DALARNAS LÄN</t>
        </is>
      </c>
      <c r="E2227" t="inlineStr">
        <is>
          <t>MORA</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11273-2020</t>
        </is>
      </c>
      <c r="B2228" s="1" t="n">
        <v>43888</v>
      </c>
      <c r="C2228" s="1" t="n">
        <v>45227</v>
      </c>
      <c r="D2228" t="inlineStr">
        <is>
          <t>DALARNAS LÄN</t>
        </is>
      </c>
      <c r="E2228" t="inlineStr">
        <is>
          <t>MALUNG-SÄLEN</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10854-2020</t>
        </is>
      </c>
      <c r="B2229" s="1" t="n">
        <v>43889</v>
      </c>
      <c r="C2229" s="1" t="n">
        <v>45227</v>
      </c>
      <c r="D2229" t="inlineStr">
        <is>
          <t>DALARNAS LÄN</t>
        </is>
      </c>
      <c r="E2229" t="inlineStr">
        <is>
          <t>FALUN</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10994-2020</t>
        </is>
      </c>
      <c r="B2230" s="1" t="n">
        <v>43889</v>
      </c>
      <c r="C2230" s="1" t="n">
        <v>45227</v>
      </c>
      <c r="D2230" t="inlineStr">
        <is>
          <t>DALARNAS LÄN</t>
        </is>
      </c>
      <c r="E2230" t="inlineStr">
        <is>
          <t>SÄTER</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11207-2020</t>
        </is>
      </c>
      <c r="B2231" s="1" t="n">
        <v>43892</v>
      </c>
      <c r="C2231" s="1" t="n">
        <v>45227</v>
      </c>
      <c r="D2231" t="inlineStr">
        <is>
          <t>DALARNAS LÄN</t>
        </is>
      </c>
      <c r="E2231" t="inlineStr">
        <is>
          <t>LUDVIKA</t>
        </is>
      </c>
      <c r="F2231" t="inlineStr">
        <is>
          <t>Bergvik skog väst AB</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11372-2020</t>
        </is>
      </c>
      <c r="B2232" s="1" t="n">
        <v>43892</v>
      </c>
      <c r="C2232" s="1" t="n">
        <v>45227</v>
      </c>
      <c r="D2232" t="inlineStr">
        <is>
          <t>DALARNAS LÄN</t>
        </is>
      </c>
      <c r="E2232" t="inlineStr">
        <is>
          <t>LEKSAND</t>
        </is>
      </c>
      <c r="F2232" t="inlineStr">
        <is>
          <t>Bergvik skog väst AB</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12439-2020</t>
        </is>
      </c>
      <c r="B2233" s="1" t="n">
        <v>43892</v>
      </c>
      <c r="C2233" s="1" t="n">
        <v>45227</v>
      </c>
      <c r="D2233" t="inlineStr">
        <is>
          <t>DALARNAS LÄN</t>
        </is>
      </c>
      <c r="E2233" t="inlineStr">
        <is>
          <t>LUDVIKA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11559-2020</t>
        </is>
      </c>
      <c r="B2234" s="1" t="n">
        <v>43893</v>
      </c>
      <c r="C2234" s="1" t="n">
        <v>45227</v>
      </c>
      <c r="D2234" t="inlineStr">
        <is>
          <t>DALARNAS LÄN</t>
        </is>
      </c>
      <c r="E2234" t="inlineStr">
        <is>
          <t>LUDVIKA</t>
        </is>
      </c>
      <c r="G2234" t="n">
        <v>32.7</v>
      </c>
      <c r="H2234" t="n">
        <v>0</v>
      </c>
      <c r="I2234" t="n">
        <v>0</v>
      </c>
      <c r="J2234" t="n">
        <v>0</v>
      </c>
      <c r="K2234" t="n">
        <v>0</v>
      </c>
      <c r="L2234" t="n">
        <v>0</v>
      </c>
      <c r="M2234" t="n">
        <v>0</v>
      </c>
      <c r="N2234" t="n">
        <v>0</v>
      </c>
      <c r="O2234" t="n">
        <v>0</v>
      </c>
      <c r="P2234" t="n">
        <v>0</v>
      </c>
      <c r="Q2234" t="n">
        <v>0</v>
      </c>
      <c r="R2234" s="2" t="inlineStr"/>
    </row>
    <row r="2235" ht="15" customHeight="1">
      <c r="A2235" t="inlineStr">
        <is>
          <t>A 11590-2020</t>
        </is>
      </c>
      <c r="B2235" s="1" t="n">
        <v>43893</v>
      </c>
      <c r="C2235" s="1" t="n">
        <v>45227</v>
      </c>
      <c r="D2235" t="inlineStr">
        <is>
          <t>DALARNAS LÄN</t>
        </is>
      </c>
      <c r="E2235" t="inlineStr">
        <is>
          <t>BORLÄNGE</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11626-2020</t>
        </is>
      </c>
      <c r="B2236" s="1" t="n">
        <v>43893</v>
      </c>
      <c r="C2236" s="1" t="n">
        <v>45227</v>
      </c>
      <c r="D2236" t="inlineStr">
        <is>
          <t>DALARNAS LÄN</t>
        </is>
      </c>
      <c r="E2236" t="inlineStr">
        <is>
          <t>LUDVIKA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11780-2020</t>
        </is>
      </c>
      <c r="B2237" s="1" t="n">
        <v>43894</v>
      </c>
      <c r="C2237" s="1" t="n">
        <v>45227</v>
      </c>
      <c r="D2237" t="inlineStr">
        <is>
          <t>DALARNAS LÄN</t>
        </is>
      </c>
      <c r="E2237" t="inlineStr">
        <is>
          <t>AVESTA</t>
        </is>
      </c>
      <c r="G2237" t="n">
        <v>5.4</v>
      </c>
      <c r="H2237" t="n">
        <v>0</v>
      </c>
      <c r="I2237" t="n">
        <v>0</v>
      </c>
      <c r="J2237" t="n">
        <v>0</v>
      </c>
      <c r="K2237" t="n">
        <v>0</v>
      </c>
      <c r="L2237" t="n">
        <v>0</v>
      </c>
      <c r="M2237" t="n">
        <v>0</v>
      </c>
      <c r="N2237" t="n">
        <v>0</v>
      </c>
      <c r="O2237" t="n">
        <v>0</v>
      </c>
      <c r="P2237" t="n">
        <v>0</v>
      </c>
      <c r="Q2237" t="n">
        <v>0</v>
      </c>
      <c r="R2237" s="2" t="inlineStr"/>
    </row>
    <row r="2238" ht="15" customHeight="1">
      <c r="A2238" t="inlineStr">
        <is>
          <t>A 11721-2020</t>
        </is>
      </c>
      <c r="B2238" s="1" t="n">
        <v>43894</v>
      </c>
      <c r="C2238" s="1" t="n">
        <v>45227</v>
      </c>
      <c r="D2238" t="inlineStr">
        <is>
          <t>DALARNAS LÄN</t>
        </is>
      </c>
      <c r="E2238" t="inlineStr">
        <is>
          <t>AVESTA</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11894-2020</t>
        </is>
      </c>
      <c r="B2239" s="1" t="n">
        <v>43894</v>
      </c>
      <c r="C2239" s="1" t="n">
        <v>45227</v>
      </c>
      <c r="D2239" t="inlineStr">
        <is>
          <t>DALARNAS LÄN</t>
        </is>
      </c>
      <c r="E2239" t="inlineStr">
        <is>
          <t>HEDEMORA</t>
        </is>
      </c>
      <c r="F2239" t="inlineStr">
        <is>
          <t>Sveaskog</t>
        </is>
      </c>
      <c r="G2239" t="n">
        <v>5.7</v>
      </c>
      <c r="H2239" t="n">
        <v>0</v>
      </c>
      <c r="I2239" t="n">
        <v>0</v>
      </c>
      <c r="J2239" t="n">
        <v>0</v>
      </c>
      <c r="K2239" t="n">
        <v>0</v>
      </c>
      <c r="L2239" t="n">
        <v>0</v>
      </c>
      <c r="M2239" t="n">
        <v>0</v>
      </c>
      <c r="N2239" t="n">
        <v>0</v>
      </c>
      <c r="O2239" t="n">
        <v>0</v>
      </c>
      <c r="P2239" t="n">
        <v>0</v>
      </c>
      <c r="Q2239" t="n">
        <v>0</v>
      </c>
      <c r="R2239" s="2" t="inlineStr"/>
    </row>
    <row r="2240" ht="15" customHeight="1">
      <c r="A2240" t="inlineStr">
        <is>
          <t>A 12791-2020</t>
        </is>
      </c>
      <c r="B2240" s="1" t="n">
        <v>43894</v>
      </c>
      <c r="C2240" s="1" t="n">
        <v>45227</v>
      </c>
      <c r="D2240" t="inlineStr">
        <is>
          <t>DALARNAS LÄN</t>
        </is>
      </c>
      <c r="E2240" t="inlineStr">
        <is>
          <t>MALUNG-SÄLEN</t>
        </is>
      </c>
      <c r="F2240" t="inlineStr">
        <is>
          <t>Allmännings- och besparingsskogar</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13483-2020</t>
        </is>
      </c>
      <c r="B2241" s="1" t="n">
        <v>43894</v>
      </c>
      <c r="C2241" s="1" t="n">
        <v>45227</v>
      </c>
      <c r="D2241" t="inlineStr">
        <is>
          <t>DALARNAS LÄN</t>
        </is>
      </c>
      <c r="E2241" t="inlineStr">
        <is>
          <t>LUDVIKA</t>
        </is>
      </c>
      <c r="F2241" t="inlineStr">
        <is>
          <t>Bergvik skog väst AB</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11863-2020</t>
        </is>
      </c>
      <c r="B2242" s="1" t="n">
        <v>43894</v>
      </c>
      <c r="C2242" s="1" t="n">
        <v>45227</v>
      </c>
      <c r="D2242" t="inlineStr">
        <is>
          <t>DALARNAS LÄN</t>
        </is>
      </c>
      <c r="E2242" t="inlineStr">
        <is>
          <t>RÄTTVIK</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12049-2020</t>
        </is>
      </c>
      <c r="B2243" s="1" t="n">
        <v>43894</v>
      </c>
      <c r="C2243" s="1" t="n">
        <v>45227</v>
      </c>
      <c r="D2243" t="inlineStr">
        <is>
          <t>DALARNAS LÄN</t>
        </is>
      </c>
      <c r="E2243" t="inlineStr">
        <is>
          <t>LUDVIKA</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12161-2020</t>
        </is>
      </c>
      <c r="B2244" s="1" t="n">
        <v>43895</v>
      </c>
      <c r="C2244" s="1" t="n">
        <v>45227</v>
      </c>
      <c r="D2244" t="inlineStr">
        <is>
          <t>DALARNAS LÄN</t>
        </is>
      </c>
      <c r="E2244" t="inlineStr">
        <is>
          <t>FALUN</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12176-2020</t>
        </is>
      </c>
      <c r="B2245" s="1" t="n">
        <v>43895</v>
      </c>
      <c r="C2245" s="1" t="n">
        <v>45227</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12223-2020</t>
        </is>
      </c>
      <c r="B2246" s="1" t="n">
        <v>43895</v>
      </c>
      <c r="C2246" s="1" t="n">
        <v>45227</v>
      </c>
      <c r="D2246" t="inlineStr">
        <is>
          <t>DALARNAS LÄN</t>
        </is>
      </c>
      <c r="E2246" t="inlineStr">
        <is>
          <t>LUDVIKA</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12247-2020</t>
        </is>
      </c>
      <c r="B2247" s="1" t="n">
        <v>43895</v>
      </c>
      <c r="C2247" s="1" t="n">
        <v>45227</v>
      </c>
      <c r="D2247" t="inlineStr">
        <is>
          <t>DALARNAS LÄN</t>
        </is>
      </c>
      <c r="E2247" t="inlineStr">
        <is>
          <t>LEKSAND</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12360-2020</t>
        </is>
      </c>
      <c r="B2248" s="1" t="n">
        <v>43896</v>
      </c>
      <c r="C2248" s="1" t="n">
        <v>45227</v>
      </c>
      <c r="D2248" t="inlineStr">
        <is>
          <t>DALARNAS LÄN</t>
        </is>
      </c>
      <c r="E2248" t="inlineStr">
        <is>
          <t>MORA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12381-2020</t>
        </is>
      </c>
      <c r="B2249" s="1" t="n">
        <v>43896</v>
      </c>
      <c r="C2249" s="1" t="n">
        <v>45227</v>
      </c>
      <c r="D2249" t="inlineStr">
        <is>
          <t>DALARNAS LÄN</t>
        </is>
      </c>
      <c r="E2249" t="inlineStr">
        <is>
          <t>SMEDJEBACKEN</t>
        </is>
      </c>
      <c r="F2249" t="inlineStr">
        <is>
          <t>Sveaskog</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12540-2020</t>
        </is>
      </c>
      <c r="B2250" s="1" t="n">
        <v>43897</v>
      </c>
      <c r="C2250" s="1" t="n">
        <v>45227</v>
      </c>
      <c r="D2250" t="inlineStr">
        <is>
          <t>DALARNAS LÄN</t>
        </is>
      </c>
      <c r="E2250" t="inlineStr">
        <is>
          <t>ÄLVDALEN</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12560-2020</t>
        </is>
      </c>
      <c r="B2251" s="1" t="n">
        <v>43898</v>
      </c>
      <c r="C2251" s="1" t="n">
        <v>45227</v>
      </c>
      <c r="D2251" t="inlineStr">
        <is>
          <t>DALARNAS LÄN</t>
        </is>
      </c>
      <c r="E2251" t="inlineStr">
        <is>
          <t>LUDVIKA</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12834-2020</t>
        </is>
      </c>
      <c r="B2252" s="1" t="n">
        <v>43899</v>
      </c>
      <c r="C2252" s="1" t="n">
        <v>45227</v>
      </c>
      <c r="D2252" t="inlineStr">
        <is>
          <t>DALARNAS LÄN</t>
        </is>
      </c>
      <c r="E2252" t="inlineStr">
        <is>
          <t>FALUN</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12614-2020</t>
        </is>
      </c>
      <c r="B2253" s="1" t="n">
        <v>43899</v>
      </c>
      <c r="C2253" s="1" t="n">
        <v>45227</v>
      </c>
      <c r="D2253" t="inlineStr">
        <is>
          <t>DALARNAS LÄN</t>
        </is>
      </c>
      <c r="E2253" t="inlineStr">
        <is>
          <t>FALUN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12590-2020</t>
        </is>
      </c>
      <c r="B2254" s="1" t="n">
        <v>43899</v>
      </c>
      <c r="C2254" s="1" t="n">
        <v>45227</v>
      </c>
      <c r="D2254" t="inlineStr">
        <is>
          <t>DALARNAS LÄN</t>
        </is>
      </c>
      <c r="E2254" t="inlineStr">
        <is>
          <t>VANSBRO</t>
        </is>
      </c>
      <c r="F2254" t="inlineStr">
        <is>
          <t>Bergvik skog väst AB</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14447-2020</t>
        </is>
      </c>
      <c r="B2255" s="1" t="n">
        <v>43900</v>
      </c>
      <c r="C2255" s="1" t="n">
        <v>45227</v>
      </c>
      <c r="D2255" t="inlineStr">
        <is>
          <t>DALARNAS LÄN</t>
        </is>
      </c>
      <c r="E2255" t="inlineStr">
        <is>
          <t>SÄTER</t>
        </is>
      </c>
      <c r="F2255" t="inlineStr">
        <is>
          <t>Bergvik skog väst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12935-2020</t>
        </is>
      </c>
      <c r="B2256" s="1" t="n">
        <v>43900</v>
      </c>
      <c r="C2256" s="1" t="n">
        <v>45227</v>
      </c>
      <c r="D2256" t="inlineStr">
        <is>
          <t>DALARNAS LÄN</t>
        </is>
      </c>
      <c r="E2256" t="inlineStr">
        <is>
          <t>LUDVIKA</t>
        </is>
      </c>
      <c r="F2256" t="inlineStr">
        <is>
          <t>Bergvik skog väst AB</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13204-2020</t>
        </is>
      </c>
      <c r="B2257" s="1" t="n">
        <v>43901</v>
      </c>
      <c r="C2257" s="1" t="n">
        <v>45227</v>
      </c>
      <c r="D2257" t="inlineStr">
        <is>
          <t>DALARNAS LÄN</t>
        </is>
      </c>
      <c r="E2257" t="inlineStr">
        <is>
          <t>SÄTER</t>
        </is>
      </c>
      <c r="F2257" t="inlineStr">
        <is>
          <t>Bergvik skog väst AB</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14636-2020</t>
        </is>
      </c>
      <c r="B2258" s="1" t="n">
        <v>43902</v>
      </c>
      <c r="C2258" s="1" t="n">
        <v>45227</v>
      </c>
      <c r="D2258" t="inlineStr">
        <is>
          <t>DALARNAS LÄN</t>
        </is>
      </c>
      <c r="E2258" t="inlineStr">
        <is>
          <t>SMEDJEBACKEN</t>
        </is>
      </c>
      <c r="G2258" t="n">
        <v>9.6</v>
      </c>
      <c r="H2258" t="n">
        <v>0</v>
      </c>
      <c r="I2258" t="n">
        <v>0</v>
      </c>
      <c r="J2258" t="n">
        <v>0</v>
      </c>
      <c r="K2258" t="n">
        <v>0</v>
      </c>
      <c r="L2258" t="n">
        <v>0</v>
      </c>
      <c r="M2258" t="n">
        <v>0</v>
      </c>
      <c r="N2258" t="n">
        <v>0</v>
      </c>
      <c r="O2258" t="n">
        <v>0</v>
      </c>
      <c r="P2258" t="n">
        <v>0</v>
      </c>
      <c r="Q2258" t="n">
        <v>0</v>
      </c>
      <c r="R2258" s="2" t="inlineStr"/>
    </row>
    <row r="2259" ht="15" customHeight="1">
      <c r="A2259" t="inlineStr">
        <is>
          <t>A 13340-2020</t>
        </is>
      </c>
      <c r="B2259" s="1" t="n">
        <v>43902</v>
      </c>
      <c r="C2259" s="1" t="n">
        <v>45227</v>
      </c>
      <c r="D2259" t="inlineStr">
        <is>
          <t>DALARNAS LÄN</t>
        </is>
      </c>
      <c r="E2259" t="inlineStr">
        <is>
          <t>LEKSAND</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13356-2020</t>
        </is>
      </c>
      <c r="B2260" s="1" t="n">
        <v>43902</v>
      </c>
      <c r="C2260" s="1" t="n">
        <v>45227</v>
      </c>
      <c r="D2260" t="inlineStr">
        <is>
          <t>DALARNAS LÄN</t>
        </is>
      </c>
      <c r="E2260" t="inlineStr">
        <is>
          <t>LEKSAND</t>
        </is>
      </c>
      <c r="G2260" t="n">
        <v>0.4</v>
      </c>
      <c r="H2260" t="n">
        <v>0</v>
      </c>
      <c r="I2260" t="n">
        <v>0</v>
      </c>
      <c r="J2260" t="n">
        <v>0</v>
      </c>
      <c r="K2260" t="n">
        <v>0</v>
      </c>
      <c r="L2260" t="n">
        <v>0</v>
      </c>
      <c r="M2260" t="n">
        <v>0</v>
      </c>
      <c r="N2260" t="n">
        <v>0</v>
      </c>
      <c r="O2260" t="n">
        <v>0</v>
      </c>
      <c r="P2260" t="n">
        <v>0</v>
      </c>
      <c r="Q2260" t="n">
        <v>0</v>
      </c>
      <c r="R2260" s="2" t="inlineStr"/>
    </row>
    <row r="2261" ht="15" customHeight="1">
      <c r="A2261" t="inlineStr">
        <is>
          <t>A 13352-2020</t>
        </is>
      </c>
      <c r="B2261" s="1" t="n">
        <v>43902</v>
      </c>
      <c r="C2261" s="1" t="n">
        <v>45227</v>
      </c>
      <c r="D2261" t="inlineStr">
        <is>
          <t>DALARNAS LÄN</t>
        </is>
      </c>
      <c r="E2261" t="inlineStr">
        <is>
          <t>LEKSAND</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13404-2020</t>
        </is>
      </c>
      <c r="B2262" s="1" t="n">
        <v>43902</v>
      </c>
      <c r="C2262" s="1" t="n">
        <v>45227</v>
      </c>
      <c r="D2262" t="inlineStr">
        <is>
          <t>DALARNAS LÄN</t>
        </is>
      </c>
      <c r="E2262" t="inlineStr">
        <is>
          <t>BORLÄNGE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14737-2020</t>
        </is>
      </c>
      <c r="B2263" s="1" t="n">
        <v>43902</v>
      </c>
      <c r="C2263" s="1" t="n">
        <v>45227</v>
      </c>
      <c r="D2263" t="inlineStr">
        <is>
          <t>DALARNAS LÄN</t>
        </is>
      </c>
      <c r="E2263" t="inlineStr">
        <is>
          <t>RÄTTVIK</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13767-2020</t>
        </is>
      </c>
      <c r="B2264" s="1" t="n">
        <v>43903</v>
      </c>
      <c r="C2264" s="1" t="n">
        <v>45227</v>
      </c>
      <c r="D2264" t="inlineStr">
        <is>
          <t>DALARNAS LÄN</t>
        </is>
      </c>
      <c r="E2264" t="inlineStr">
        <is>
          <t>LUDVIKA</t>
        </is>
      </c>
      <c r="F2264" t="inlineStr">
        <is>
          <t>Bergvik skog väst AB</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13757-2020</t>
        </is>
      </c>
      <c r="B2265" s="1" t="n">
        <v>43903</v>
      </c>
      <c r="C2265" s="1" t="n">
        <v>45227</v>
      </c>
      <c r="D2265" t="inlineStr">
        <is>
          <t>DALARNAS LÄN</t>
        </is>
      </c>
      <c r="E2265" t="inlineStr">
        <is>
          <t>LUDVIKA</t>
        </is>
      </c>
      <c r="F2265" t="inlineStr">
        <is>
          <t>Bergvik skog väst AB</t>
        </is>
      </c>
      <c r="G2265" t="n">
        <v>3.1</v>
      </c>
      <c r="H2265" t="n">
        <v>0</v>
      </c>
      <c r="I2265" t="n">
        <v>0</v>
      </c>
      <c r="J2265" t="n">
        <v>0</v>
      </c>
      <c r="K2265" t="n">
        <v>0</v>
      </c>
      <c r="L2265" t="n">
        <v>0</v>
      </c>
      <c r="M2265" t="n">
        <v>0</v>
      </c>
      <c r="N2265" t="n">
        <v>0</v>
      </c>
      <c r="O2265" t="n">
        <v>0</v>
      </c>
      <c r="P2265" t="n">
        <v>0</v>
      </c>
      <c r="Q2265" t="n">
        <v>0</v>
      </c>
      <c r="R2265" s="2" t="inlineStr"/>
    </row>
    <row r="2266" ht="15" customHeight="1">
      <c r="A2266" t="inlineStr">
        <is>
          <t>A 13840-2020</t>
        </is>
      </c>
      <c r="B2266" s="1" t="n">
        <v>43906</v>
      </c>
      <c r="C2266" s="1" t="n">
        <v>45227</v>
      </c>
      <c r="D2266" t="inlineStr">
        <is>
          <t>DALARNAS LÄN</t>
        </is>
      </c>
      <c r="E2266" t="inlineStr">
        <is>
          <t>AVESTA</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13872-2020</t>
        </is>
      </c>
      <c r="B2267" s="1" t="n">
        <v>43906</v>
      </c>
      <c r="C2267" s="1" t="n">
        <v>45227</v>
      </c>
      <c r="D2267" t="inlineStr">
        <is>
          <t>DALARNAS LÄN</t>
        </is>
      </c>
      <c r="E2267" t="inlineStr">
        <is>
          <t>HEDEMORA</t>
        </is>
      </c>
      <c r="F2267" t="inlineStr">
        <is>
          <t>Övriga Aktiebolag</t>
        </is>
      </c>
      <c r="G2267" t="n">
        <v>5.4</v>
      </c>
      <c r="H2267" t="n">
        <v>0</v>
      </c>
      <c r="I2267" t="n">
        <v>0</v>
      </c>
      <c r="J2267" t="n">
        <v>0</v>
      </c>
      <c r="K2267" t="n">
        <v>0</v>
      </c>
      <c r="L2267" t="n">
        <v>0</v>
      </c>
      <c r="M2267" t="n">
        <v>0</v>
      </c>
      <c r="N2267" t="n">
        <v>0</v>
      </c>
      <c r="O2267" t="n">
        <v>0</v>
      </c>
      <c r="P2267" t="n">
        <v>0</v>
      </c>
      <c r="Q2267" t="n">
        <v>0</v>
      </c>
      <c r="R2267" s="2" t="inlineStr"/>
    </row>
    <row r="2268" ht="15" customHeight="1">
      <c r="A2268" t="inlineStr">
        <is>
          <t>A 14922-2020</t>
        </is>
      </c>
      <c r="B2268" s="1" t="n">
        <v>43906</v>
      </c>
      <c r="C2268" s="1" t="n">
        <v>45227</v>
      </c>
      <c r="D2268" t="inlineStr">
        <is>
          <t>DALARNAS LÄN</t>
        </is>
      </c>
      <c r="E2268" t="inlineStr">
        <is>
          <t>MALUNG-SÄLEN</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14947-2020</t>
        </is>
      </c>
      <c r="B2269" s="1" t="n">
        <v>43906</v>
      </c>
      <c r="C2269" s="1" t="n">
        <v>45227</v>
      </c>
      <c r="D2269" t="inlineStr">
        <is>
          <t>DALARNAS LÄN</t>
        </is>
      </c>
      <c r="E2269" t="inlineStr">
        <is>
          <t>ORSA</t>
        </is>
      </c>
      <c r="F2269" t="inlineStr">
        <is>
          <t>Allmännings- och besparingsskogar</t>
        </is>
      </c>
      <c r="G2269" t="n">
        <v>26.8</v>
      </c>
      <c r="H2269" t="n">
        <v>0</v>
      </c>
      <c r="I2269" t="n">
        <v>0</v>
      </c>
      <c r="J2269" t="n">
        <v>0</v>
      </c>
      <c r="K2269" t="n">
        <v>0</v>
      </c>
      <c r="L2269" t="n">
        <v>0</v>
      </c>
      <c r="M2269" t="n">
        <v>0</v>
      </c>
      <c r="N2269" t="n">
        <v>0</v>
      </c>
      <c r="O2269" t="n">
        <v>0</v>
      </c>
      <c r="P2269" t="n">
        <v>0</v>
      </c>
      <c r="Q2269" t="n">
        <v>0</v>
      </c>
      <c r="R2269" s="2" t="inlineStr"/>
    </row>
    <row r="2270" ht="15" customHeight="1">
      <c r="A2270" t="inlineStr">
        <is>
          <t>A 14260-2020</t>
        </is>
      </c>
      <c r="B2270" s="1" t="n">
        <v>43907</v>
      </c>
      <c r="C2270" s="1" t="n">
        <v>45227</v>
      </c>
      <c r="D2270" t="inlineStr">
        <is>
          <t>DALARNAS LÄN</t>
        </is>
      </c>
      <c r="E2270" t="inlineStr">
        <is>
          <t>MALUNG-SÄLEN</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14316-2020</t>
        </is>
      </c>
      <c r="B2271" s="1" t="n">
        <v>43907</v>
      </c>
      <c r="C2271" s="1" t="n">
        <v>45227</v>
      </c>
      <c r="D2271" t="inlineStr">
        <is>
          <t>DALARNAS LÄN</t>
        </is>
      </c>
      <c r="E2271" t="inlineStr">
        <is>
          <t>FALUN</t>
        </is>
      </c>
      <c r="F2271" t="inlineStr">
        <is>
          <t>Sveaskog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14119-2020</t>
        </is>
      </c>
      <c r="B2272" s="1" t="n">
        <v>43907</v>
      </c>
      <c r="C2272" s="1" t="n">
        <v>45227</v>
      </c>
      <c r="D2272" t="inlineStr">
        <is>
          <t>DALARNAS LÄN</t>
        </is>
      </c>
      <c r="E2272" t="inlineStr">
        <is>
          <t>SÄTER</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14146-2020</t>
        </is>
      </c>
      <c r="B2273" s="1" t="n">
        <v>43907</v>
      </c>
      <c r="C2273" s="1" t="n">
        <v>45227</v>
      </c>
      <c r="D2273" t="inlineStr">
        <is>
          <t>DALARNAS LÄN</t>
        </is>
      </c>
      <c r="E2273" t="inlineStr">
        <is>
          <t>SÄTER</t>
        </is>
      </c>
      <c r="G2273" t="n">
        <v>9.4</v>
      </c>
      <c r="H2273" t="n">
        <v>0</v>
      </c>
      <c r="I2273" t="n">
        <v>0</v>
      </c>
      <c r="J2273" t="n">
        <v>0</v>
      </c>
      <c r="K2273" t="n">
        <v>0</v>
      </c>
      <c r="L2273" t="n">
        <v>0</v>
      </c>
      <c r="M2273" t="n">
        <v>0</v>
      </c>
      <c r="N2273" t="n">
        <v>0</v>
      </c>
      <c r="O2273" t="n">
        <v>0</v>
      </c>
      <c r="P2273" t="n">
        <v>0</v>
      </c>
      <c r="Q2273" t="n">
        <v>0</v>
      </c>
      <c r="R2273" s="2" t="inlineStr"/>
    </row>
    <row r="2274" ht="15" customHeight="1">
      <c r="A2274" t="inlineStr">
        <is>
          <t>A 14265-2020</t>
        </is>
      </c>
      <c r="B2274" s="1" t="n">
        <v>43907</v>
      </c>
      <c r="C2274" s="1" t="n">
        <v>45227</v>
      </c>
      <c r="D2274" t="inlineStr">
        <is>
          <t>DALARNAS LÄN</t>
        </is>
      </c>
      <c r="E2274" t="inlineStr">
        <is>
          <t>MALUNG-SÄLEN</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14311-2020</t>
        </is>
      </c>
      <c r="B2275" s="1" t="n">
        <v>43907</v>
      </c>
      <c r="C2275" s="1" t="n">
        <v>45227</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14117-2020</t>
        </is>
      </c>
      <c r="B2276" s="1" t="n">
        <v>43907</v>
      </c>
      <c r="C2276" s="1" t="n">
        <v>45227</v>
      </c>
      <c r="D2276" t="inlineStr">
        <is>
          <t>DALARNAS LÄN</t>
        </is>
      </c>
      <c r="E2276" t="inlineStr">
        <is>
          <t>HEDEMORA</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14129-2020</t>
        </is>
      </c>
      <c r="B2277" s="1" t="n">
        <v>43907</v>
      </c>
      <c r="C2277" s="1" t="n">
        <v>45227</v>
      </c>
      <c r="D2277" t="inlineStr">
        <is>
          <t>DALARNAS LÄN</t>
        </is>
      </c>
      <c r="E2277" t="inlineStr">
        <is>
          <t>SÄTER</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14188-2020</t>
        </is>
      </c>
      <c r="B2278" s="1" t="n">
        <v>43907</v>
      </c>
      <c r="C2278" s="1" t="n">
        <v>45227</v>
      </c>
      <c r="D2278" t="inlineStr">
        <is>
          <t>DALARNAS LÄN</t>
        </is>
      </c>
      <c r="E2278" t="inlineStr">
        <is>
          <t>SÄTER</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14554-2020</t>
        </is>
      </c>
      <c r="B2279" s="1" t="n">
        <v>43908</v>
      </c>
      <c r="C2279" s="1" t="n">
        <v>45227</v>
      </c>
      <c r="D2279" t="inlineStr">
        <is>
          <t>DALARNAS LÄN</t>
        </is>
      </c>
      <c r="E2279" t="inlineStr">
        <is>
          <t>HEDEMORA</t>
        </is>
      </c>
      <c r="G2279" t="n">
        <v>0.8</v>
      </c>
      <c r="H2279" t="n">
        <v>0</v>
      </c>
      <c r="I2279" t="n">
        <v>0</v>
      </c>
      <c r="J2279" t="n">
        <v>0</v>
      </c>
      <c r="K2279" t="n">
        <v>0</v>
      </c>
      <c r="L2279" t="n">
        <v>0</v>
      </c>
      <c r="M2279" t="n">
        <v>0</v>
      </c>
      <c r="N2279" t="n">
        <v>0</v>
      </c>
      <c r="O2279" t="n">
        <v>0</v>
      </c>
      <c r="P2279" t="n">
        <v>0</v>
      </c>
      <c r="Q2279" t="n">
        <v>0</v>
      </c>
      <c r="R2279" s="2" t="inlineStr"/>
      <c r="U2279">
        <f>HYPERLINK("https://klasma.github.io/Logging_2083/knärot/A 14554-2020 karta knärot.png", "A 14554-2020")</f>
        <v/>
      </c>
      <c r="V2279">
        <f>HYPERLINK("https://klasma.github.io/Logging_2083/klagomål/A 14554-2020 FSC-klagomål.docx", "A 14554-2020")</f>
        <v/>
      </c>
      <c r="W2279">
        <f>HYPERLINK("https://klasma.github.io/Logging_2083/klagomålsmail/A 14554-2020 FSC-klagomål mail.docx", "A 14554-2020")</f>
        <v/>
      </c>
      <c r="X2279">
        <f>HYPERLINK("https://klasma.github.io/Logging_2083/tillsyn/A 14554-2020 tillsynsbegäran.docx", "A 14554-2020")</f>
        <v/>
      </c>
      <c r="Y2279">
        <f>HYPERLINK("https://klasma.github.io/Logging_2083/tillsynsmail/A 14554-2020 tillsynsbegäran mail.docx", "A 14554-2020")</f>
        <v/>
      </c>
    </row>
    <row r="2280" ht="15" customHeight="1">
      <c r="A2280" t="inlineStr">
        <is>
          <t>A 14373-2020</t>
        </is>
      </c>
      <c r="B2280" s="1" t="n">
        <v>43908</v>
      </c>
      <c r="C2280" s="1" t="n">
        <v>45227</v>
      </c>
      <c r="D2280" t="inlineStr">
        <is>
          <t>DALARNAS LÄN</t>
        </is>
      </c>
      <c r="E2280" t="inlineStr">
        <is>
          <t>LUDVIKA</t>
        </is>
      </c>
      <c r="F2280" t="inlineStr">
        <is>
          <t>Bergvik skog väst AB</t>
        </is>
      </c>
      <c r="G2280" t="n">
        <v>5.5</v>
      </c>
      <c r="H2280" t="n">
        <v>0</v>
      </c>
      <c r="I2280" t="n">
        <v>0</v>
      </c>
      <c r="J2280" t="n">
        <v>0</v>
      </c>
      <c r="K2280" t="n">
        <v>0</v>
      </c>
      <c r="L2280" t="n">
        <v>0</v>
      </c>
      <c r="M2280" t="n">
        <v>0</v>
      </c>
      <c r="N2280" t="n">
        <v>0</v>
      </c>
      <c r="O2280" t="n">
        <v>0</v>
      </c>
      <c r="P2280" t="n">
        <v>0</v>
      </c>
      <c r="Q2280" t="n">
        <v>0</v>
      </c>
      <c r="R2280" s="2" t="inlineStr"/>
    </row>
    <row r="2281" ht="15" customHeight="1">
      <c r="A2281" t="inlineStr">
        <is>
          <t>A 14682-2020</t>
        </is>
      </c>
      <c r="B2281" s="1" t="n">
        <v>43909</v>
      </c>
      <c r="C2281" s="1" t="n">
        <v>45227</v>
      </c>
      <c r="D2281" t="inlineStr">
        <is>
          <t>DALARNAS LÄN</t>
        </is>
      </c>
      <c r="E2281" t="inlineStr">
        <is>
          <t>ORSA</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14732-2020</t>
        </is>
      </c>
      <c r="B2282" s="1" t="n">
        <v>43909</v>
      </c>
      <c r="C2282" s="1" t="n">
        <v>45227</v>
      </c>
      <c r="D2282" t="inlineStr">
        <is>
          <t>DALARNAS LÄN</t>
        </is>
      </c>
      <c r="E2282" t="inlineStr">
        <is>
          <t>FALUN</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14736-2020</t>
        </is>
      </c>
      <c r="B2283" s="1" t="n">
        <v>43909</v>
      </c>
      <c r="C2283" s="1" t="n">
        <v>45227</v>
      </c>
      <c r="D2283" t="inlineStr">
        <is>
          <t>DALARNAS LÄN</t>
        </is>
      </c>
      <c r="E2283" t="inlineStr">
        <is>
          <t>BORLÄNGE</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15207-2020</t>
        </is>
      </c>
      <c r="B2284" s="1" t="n">
        <v>43909</v>
      </c>
      <c r="C2284" s="1" t="n">
        <v>45227</v>
      </c>
      <c r="D2284" t="inlineStr">
        <is>
          <t>DALARNAS LÄN</t>
        </is>
      </c>
      <c r="E2284" t="inlineStr">
        <is>
          <t>MALUNG-SÄLEN</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16641-2020</t>
        </is>
      </c>
      <c r="B2285" s="1" t="n">
        <v>43910</v>
      </c>
      <c r="C2285" s="1" t="n">
        <v>45227</v>
      </c>
      <c r="D2285" t="inlineStr">
        <is>
          <t>DALARNAS LÄN</t>
        </is>
      </c>
      <c r="E2285" t="inlineStr">
        <is>
          <t>HEDEMORA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14987-2020</t>
        </is>
      </c>
      <c r="B2286" s="1" t="n">
        <v>43910</v>
      </c>
      <c r="C2286" s="1" t="n">
        <v>45227</v>
      </c>
      <c r="D2286" t="inlineStr">
        <is>
          <t>DALARNAS LÄN</t>
        </is>
      </c>
      <c r="E2286" t="inlineStr">
        <is>
          <t>SÄTER</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16636-2020</t>
        </is>
      </c>
      <c r="B2287" s="1" t="n">
        <v>43910</v>
      </c>
      <c r="C2287" s="1" t="n">
        <v>45227</v>
      </c>
      <c r="D2287" t="inlineStr">
        <is>
          <t>DALARNAS LÄN</t>
        </is>
      </c>
      <c r="E2287" t="inlineStr">
        <is>
          <t>MORA</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15053-2020</t>
        </is>
      </c>
      <c r="B2288" s="1" t="n">
        <v>43910</v>
      </c>
      <c r="C2288" s="1" t="n">
        <v>45227</v>
      </c>
      <c r="D2288" t="inlineStr">
        <is>
          <t>DALARNAS LÄN</t>
        </is>
      </c>
      <c r="E2288" t="inlineStr">
        <is>
          <t>LUDVIKA</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15165-2020</t>
        </is>
      </c>
      <c r="B2289" s="1" t="n">
        <v>43912</v>
      </c>
      <c r="C2289" s="1" t="n">
        <v>45227</v>
      </c>
      <c r="D2289" t="inlineStr">
        <is>
          <t>DALARNAS LÄN</t>
        </is>
      </c>
      <c r="E2289" t="inlineStr">
        <is>
          <t>LEKSAND</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15157-2020</t>
        </is>
      </c>
      <c r="B2290" s="1" t="n">
        <v>43912</v>
      </c>
      <c r="C2290" s="1" t="n">
        <v>45227</v>
      </c>
      <c r="D2290" t="inlineStr">
        <is>
          <t>DALARNAS LÄN</t>
        </is>
      </c>
      <c r="E2290" t="inlineStr">
        <is>
          <t>FALUN</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15460-2020</t>
        </is>
      </c>
      <c r="B2291" s="1" t="n">
        <v>43914</v>
      </c>
      <c r="C2291" s="1" t="n">
        <v>45227</v>
      </c>
      <c r="D2291" t="inlineStr">
        <is>
          <t>DALARNAS LÄN</t>
        </is>
      </c>
      <c r="E2291" t="inlineStr">
        <is>
          <t>FALUN</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15491-2020</t>
        </is>
      </c>
      <c r="B2292" s="1" t="n">
        <v>43914</v>
      </c>
      <c r="C2292" s="1" t="n">
        <v>45227</v>
      </c>
      <c r="D2292" t="inlineStr">
        <is>
          <t>DALARNAS LÄN</t>
        </is>
      </c>
      <c r="E2292" t="inlineStr">
        <is>
          <t>FALUN</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15596-2020</t>
        </is>
      </c>
      <c r="B2293" s="1" t="n">
        <v>43914</v>
      </c>
      <c r="C2293" s="1" t="n">
        <v>45227</v>
      </c>
      <c r="D2293" t="inlineStr">
        <is>
          <t>DALARNAS LÄN</t>
        </is>
      </c>
      <c r="E2293" t="inlineStr">
        <is>
          <t>ÄLVDALEN</t>
        </is>
      </c>
      <c r="F2293" t="inlineStr">
        <is>
          <t>Allmännings- och besparingsskogar</t>
        </is>
      </c>
      <c r="G2293" t="n">
        <v>19.5</v>
      </c>
      <c r="H2293" t="n">
        <v>0</v>
      </c>
      <c r="I2293" t="n">
        <v>0</v>
      </c>
      <c r="J2293" t="n">
        <v>0</v>
      </c>
      <c r="K2293" t="n">
        <v>0</v>
      </c>
      <c r="L2293" t="n">
        <v>0</v>
      </c>
      <c r="M2293" t="n">
        <v>0</v>
      </c>
      <c r="N2293" t="n">
        <v>0</v>
      </c>
      <c r="O2293" t="n">
        <v>0</v>
      </c>
      <c r="P2293" t="n">
        <v>0</v>
      </c>
      <c r="Q2293" t="n">
        <v>0</v>
      </c>
      <c r="R2293" s="2" t="inlineStr"/>
    </row>
    <row r="2294" ht="15" customHeight="1">
      <c r="A2294" t="inlineStr">
        <is>
          <t>A 15668-2020</t>
        </is>
      </c>
      <c r="B2294" s="1" t="n">
        <v>43915</v>
      </c>
      <c r="C2294" s="1" t="n">
        <v>45227</v>
      </c>
      <c r="D2294" t="inlineStr">
        <is>
          <t>DALARNAS LÄN</t>
        </is>
      </c>
      <c r="E2294" t="inlineStr">
        <is>
          <t>SMEDJEBACKEN</t>
        </is>
      </c>
      <c r="F2294" t="inlineStr">
        <is>
          <t>Kyrkan</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15772-2020</t>
        </is>
      </c>
      <c r="B2295" s="1" t="n">
        <v>43915</v>
      </c>
      <c r="C2295" s="1" t="n">
        <v>45227</v>
      </c>
      <c r="D2295" t="inlineStr">
        <is>
          <t>DALARNAS LÄN</t>
        </is>
      </c>
      <c r="E2295" t="inlineStr">
        <is>
          <t>SMEDJEBACKEN</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15779-2020</t>
        </is>
      </c>
      <c r="B2296" s="1" t="n">
        <v>43915</v>
      </c>
      <c r="C2296" s="1" t="n">
        <v>45227</v>
      </c>
      <c r="D2296" t="inlineStr">
        <is>
          <t>DALARNAS LÄN</t>
        </is>
      </c>
      <c r="E2296" t="inlineStr">
        <is>
          <t>SÄTER</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15861-2020</t>
        </is>
      </c>
      <c r="B2297" s="1" t="n">
        <v>43915</v>
      </c>
      <c r="C2297" s="1" t="n">
        <v>45227</v>
      </c>
      <c r="D2297" t="inlineStr">
        <is>
          <t>DALARNAS LÄN</t>
        </is>
      </c>
      <c r="E2297" t="inlineStr">
        <is>
          <t>LUDVIKA</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16288-2020</t>
        </is>
      </c>
      <c r="B2298" s="1" t="n">
        <v>43917</v>
      </c>
      <c r="C2298" s="1" t="n">
        <v>45227</v>
      </c>
      <c r="D2298" t="inlineStr">
        <is>
          <t>DALARNAS LÄN</t>
        </is>
      </c>
      <c r="E2298" t="inlineStr">
        <is>
          <t>LEKSAND</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16310-2020</t>
        </is>
      </c>
      <c r="B2299" s="1" t="n">
        <v>43917</v>
      </c>
      <c r="C2299" s="1" t="n">
        <v>45227</v>
      </c>
      <c r="D2299" t="inlineStr">
        <is>
          <t>DALARNAS LÄN</t>
        </is>
      </c>
      <c r="E2299" t="inlineStr">
        <is>
          <t>VANSBRO</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16187-2020</t>
        </is>
      </c>
      <c r="B2300" s="1" t="n">
        <v>43917</v>
      </c>
      <c r="C2300" s="1" t="n">
        <v>45227</v>
      </c>
      <c r="D2300" t="inlineStr">
        <is>
          <t>DALARNAS LÄN</t>
        </is>
      </c>
      <c r="E2300" t="inlineStr">
        <is>
          <t>RÄTTVIK</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16195-2020</t>
        </is>
      </c>
      <c r="B2301" s="1" t="n">
        <v>43917</v>
      </c>
      <c r="C2301" s="1" t="n">
        <v>45227</v>
      </c>
      <c r="D2301" t="inlineStr">
        <is>
          <t>DALARNAS LÄN</t>
        </is>
      </c>
      <c r="E2301" t="inlineStr">
        <is>
          <t>MORA</t>
        </is>
      </c>
      <c r="F2301" t="inlineStr">
        <is>
          <t>Bergvik skog väst AB</t>
        </is>
      </c>
      <c r="G2301" t="n">
        <v>4.3</v>
      </c>
      <c r="H2301" t="n">
        <v>0</v>
      </c>
      <c r="I2301" t="n">
        <v>0</v>
      </c>
      <c r="J2301" t="n">
        <v>0</v>
      </c>
      <c r="K2301" t="n">
        <v>0</v>
      </c>
      <c r="L2301" t="n">
        <v>0</v>
      </c>
      <c r="M2301" t="n">
        <v>0</v>
      </c>
      <c r="N2301" t="n">
        <v>0</v>
      </c>
      <c r="O2301" t="n">
        <v>0</v>
      </c>
      <c r="P2301" t="n">
        <v>0</v>
      </c>
      <c r="Q2301" t="n">
        <v>0</v>
      </c>
      <c r="R2301" s="2" t="inlineStr"/>
    </row>
    <row r="2302" ht="15" customHeight="1">
      <c r="A2302" t="inlineStr">
        <is>
          <t>A 16304-2020</t>
        </is>
      </c>
      <c r="B2302" s="1" t="n">
        <v>43917</v>
      </c>
      <c r="C2302" s="1" t="n">
        <v>45227</v>
      </c>
      <c r="D2302" t="inlineStr">
        <is>
          <t>DALARNAS LÄN</t>
        </is>
      </c>
      <c r="E2302" t="inlineStr">
        <is>
          <t>VANSBRO</t>
        </is>
      </c>
      <c r="F2302" t="inlineStr">
        <is>
          <t>Bergvik skog väst AB</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16194-2020</t>
        </is>
      </c>
      <c r="B2303" s="1" t="n">
        <v>43917</v>
      </c>
      <c r="C2303" s="1" t="n">
        <v>45227</v>
      </c>
      <c r="D2303" t="inlineStr">
        <is>
          <t>DALARNAS LÄN</t>
        </is>
      </c>
      <c r="E2303" t="inlineStr">
        <is>
          <t>MORA</t>
        </is>
      </c>
      <c r="F2303" t="inlineStr">
        <is>
          <t>Bergvik skog väst AB</t>
        </is>
      </c>
      <c r="G2303" t="n">
        <v>5.5</v>
      </c>
      <c r="H2303" t="n">
        <v>0</v>
      </c>
      <c r="I2303" t="n">
        <v>0</v>
      </c>
      <c r="J2303" t="n">
        <v>0</v>
      </c>
      <c r="K2303" t="n">
        <v>0</v>
      </c>
      <c r="L2303" t="n">
        <v>0</v>
      </c>
      <c r="M2303" t="n">
        <v>0</v>
      </c>
      <c r="N2303" t="n">
        <v>0</v>
      </c>
      <c r="O2303" t="n">
        <v>0</v>
      </c>
      <c r="P2303" t="n">
        <v>0</v>
      </c>
      <c r="Q2303" t="n">
        <v>0</v>
      </c>
      <c r="R2303" s="2" t="inlineStr"/>
    </row>
    <row r="2304" ht="15" customHeight="1">
      <c r="A2304" t="inlineStr">
        <is>
          <t>A 16308-2020</t>
        </is>
      </c>
      <c r="B2304" s="1" t="n">
        <v>43917</v>
      </c>
      <c r="C2304" s="1" t="n">
        <v>45227</v>
      </c>
      <c r="D2304" t="inlineStr">
        <is>
          <t>DALARNAS LÄN</t>
        </is>
      </c>
      <c r="E2304" t="inlineStr">
        <is>
          <t>ÄLVDALEN</t>
        </is>
      </c>
      <c r="F2304" t="inlineStr">
        <is>
          <t>Allmännings- och besparingsskogar</t>
        </is>
      </c>
      <c r="G2304" t="n">
        <v>29.7</v>
      </c>
      <c r="H2304" t="n">
        <v>0</v>
      </c>
      <c r="I2304" t="n">
        <v>0</v>
      </c>
      <c r="J2304" t="n">
        <v>0</v>
      </c>
      <c r="K2304" t="n">
        <v>0</v>
      </c>
      <c r="L2304" t="n">
        <v>0</v>
      </c>
      <c r="M2304" t="n">
        <v>0</v>
      </c>
      <c r="N2304" t="n">
        <v>0</v>
      </c>
      <c r="O2304" t="n">
        <v>0</v>
      </c>
      <c r="P2304" t="n">
        <v>0</v>
      </c>
      <c r="Q2304" t="n">
        <v>0</v>
      </c>
      <c r="R2304" s="2" t="inlineStr"/>
    </row>
    <row r="2305" ht="15" customHeight="1">
      <c r="A2305" t="inlineStr">
        <is>
          <t>A 16407-2020</t>
        </is>
      </c>
      <c r="B2305" s="1" t="n">
        <v>43918</v>
      </c>
      <c r="C2305" s="1" t="n">
        <v>45227</v>
      </c>
      <c r="D2305" t="inlineStr">
        <is>
          <t>DALARNAS LÄN</t>
        </is>
      </c>
      <c r="E2305" t="inlineStr">
        <is>
          <t>LUDVIKA</t>
        </is>
      </c>
      <c r="F2305" t="inlineStr">
        <is>
          <t>Bergvik skog väst AB</t>
        </is>
      </c>
      <c r="G2305" t="n">
        <v>32.8</v>
      </c>
      <c r="H2305" t="n">
        <v>0</v>
      </c>
      <c r="I2305" t="n">
        <v>0</v>
      </c>
      <c r="J2305" t="n">
        <v>0</v>
      </c>
      <c r="K2305" t="n">
        <v>0</v>
      </c>
      <c r="L2305" t="n">
        <v>0</v>
      </c>
      <c r="M2305" t="n">
        <v>0</v>
      </c>
      <c r="N2305" t="n">
        <v>0</v>
      </c>
      <c r="O2305" t="n">
        <v>0</v>
      </c>
      <c r="P2305" t="n">
        <v>0</v>
      </c>
      <c r="Q2305" t="n">
        <v>0</v>
      </c>
      <c r="R2305" s="2" t="inlineStr"/>
    </row>
    <row r="2306" ht="15" customHeight="1">
      <c r="A2306" t="inlineStr">
        <is>
          <t>A 16404-2020</t>
        </is>
      </c>
      <c r="B2306" s="1" t="n">
        <v>43918</v>
      </c>
      <c r="C2306" s="1" t="n">
        <v>45227</v>
      </c>
      <c r="D2306" t="inlineStr">
        <is>
          <t>DALARNAS LÄN</t>
        </is>
      </c>
      <c r="E2306" t="inlineStr">
        <is>
          <t>BORLÄNGE</t>
        </is>
      </c>
      <c r="F2306" t="inlineStr">
        <is>
          <t>Bergvik skog väst AB</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16415-2020</t>
        </is>
      </c>
      <c r="B2307" s="1" t="n">
        <v>43919</v>
      </c>
      <c r="C2307" s="1" t="n">
        <v>45227</v>
      </c>
      <c r="D2307" t="inlineStr">
        <is>
          <t>DALARNAS LÄN</t>
        </is>
      </c>
      <c r="E2307" t="inlineStr">
        <is>
          <t>SMEDJEBACKEN</t>
        </is>
      </c>
      <c r="G2307" t="n">
        <v>9.300000000000001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16425-2020</t>
        </is>
      </c>
      <c r="B2308" s="1" t="n">
        <v>43919</v>
      </c>
      <c r="C2308" s="1" t="n">
        <v>45227</v>
      </c>
      <c r="D2308" t="inlineStr">
        <is>
          <t>DALARNAS LÄN</t>
        </is>
      </c>
      <c r="E2308" t="inlineStr">
        <is>
          <t>FALUN</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16710-2020</t>
        </is>
      </c>
      <c r="B2309" s="1" t="n">
        <v>43920</v>
      </c>
      <c r="C2309" s="1" t="n">
        <v>45227</v>
      </c>
      <c r="D2309" t="inlineStr">
        <is>
          <t>DALARNAS LÄN</t>
        </is>
      </c>
      <c r="E2309" t="inlineStr">
        <is>
          <t>RÄTTVIK</t>
        </is>
      </c>
      <c r="F2309" t="inlineStr">
        <is>
          <t>Bergvik skog öst AB</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16723-2020</t>
        </is>
      </c>
      <c r="B2310" s="1" t="n">
        <v>43920</v>
      </c>
      <c r="C2310" s="1" t="n">
        <v>45227</v>
      </c>
      <c r="D2310" t="inlineStr">
        <is>
          <t>DALARNAS LÄN</t>
        </is>
      </c>
      <c r="E2310" t="inlineStr">
        <is>
          <t>RÄTTVIK</t>
        </is>
      </c>
      <c r="F2310" t="inlineStr">
        <is>
          <t>Bergvik skog öst AB</t>
        </is>
      </c>
      <c r="G2310" t="n">
        <v>7.4</v>
      </c>
      <c r="H2310" t="n">
        <v>0</v>
      </c>
      <c r="I2310" t="n">
        <v>0</v>
      </c>
      <c r="J2310" t="n">
        <v>0</v>
      </c>
      <c r="K2310" t="n">
        <v>0</v>
      </c>
      <c r="L2310" t="n">
        <v>0</v>
      </c>
      <c r="M2310" t="n">
        <v>0</v>
      </c>
      <c r="N2310" t="n">
        <v>0</v>
      </c>
      <c r="O2310" t="n">
        <v>0</v>
      </c>
      <c r="P2310" t="n">
        <v>0</v>
      </c>
      <c r="Q2310" t="n">
        <v>0</v>
      </c>
      <c r="R2310" s="2" t="inlineStr"/>
    </row>
    <row r="2311" ht="15" customHeight="1">
      <c r="A2311" t="inlineStr">
        <is>
          <t>A 16736-2020</t>
        </is>
      </c>
      <c r="B2311" s="1" t="n">
        <v>43920</v>
      </c>
      <c r="C2311" s="1" t="n">
        <v>45227</v>
      </c>
      <c r="D2311" t="inlineStr">
        <is>
          <t>DALARNAS LÄN</t>
        </is>
      </c>
      <c r="E2311" t="inlineStr">
        <is>
          <t>GAGNEF</t>
        </is>
      </c>
      <c r="G2311" t="n">
        <v>2.8</v>
      </c>
      <c r="H2311" t="n">
        <v>0</v>
      </c>
      <c r="I2311" t="n">
        <v>0</v>
      </c>
      <c r="J2311" t="n">
        <v>0</v>
      </c>
      <c r="K2311" t="n">
        <v>0</v>
      </c>
      <c r="L2311" t="n">
        <v>0</v>
      </c>
      <c r="M2311" t="n">
        <v>0</v>
      </c>
      <c r="N2311" t="n">
        <v>0</v>
      </c>
      <c r="O2311" t="n">
        <v>0</v>
      </c>
      <c r="P2311" t="n">
        <v>0</v>
      </c>
      <c r="Q2311" t="n">
        <v>0</v>
      </c>
      <c r="R2311" s="2" t="inlineStr"/>
    </row>
    <row r="2312" ht="15" customHeight="1">
      <c r="A2312" t="inlineStr">
        <is>
          <t>A 16614-2020</t>
        </is>
      </c>
      <c r="B2312" s="1" t="n">
        <v>43920</v>
      </c>
      <c r="C2312" s="1" t="n">
        <v>45227</v>
      </c>
      <c r="D2312" t="inlineStr">
        <is>
          <t>DALARNAS LÄN</t>
        </is>
      </c>
      <c r="E2312" t="inlineStr">
        <is>
          <t>SMEDJEBACKEN</t>
        </is>
      </c>
      <c r="F2312" t="inlineStr">
        <is>
          <t>Övriga Aktiebolag</t>
        </is>
      </c>
      <c r="G2312" t="n">
        <v>7.7</v>
      </c>
      <c r="H2312" t="n">
        <v>0</v>
      </c>
      <c r="I2312" t="n">
        <v>0</v>
      </c>
      <c r="J2312" t="n">
        <v>0</v>
      </c>
      <c r="K2312" t="n">
        <v>0</v>
      </c>
      <c r="L2312" t="n">
        <v>0</v>
      </c>
      <c r="M2312" t="n">
        <v>0</v>
      </c>
      <c r="N2312" t="n">
        <v>0</v>
      </c>
      <c r="O2312" t="n">
        <v>0</v>
      </c>
      <c r="P2312" t="n">
        <v>0</v>
      </c>
      <c r="Q2312" t="n">
        <v>0</v>
      </c>
      <c r="R2312" s="2" t="inlineStr"/>
    </row>
    <row r="2313" ht="15" customHeight="1">
      <c r="A2313" t="inlineStr">
        <is>
          <t>A 16781-2020</t>
        </is>
      </c>
      <c r="B2313" s="1" t="n">
        <v>43921</v>
      </c>
      <c r="C2313" s="1" t="n">
        <v>45227</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16839-2020</t>
        </is>
      </c>
      <c r="B2314" s="1" t="n">
        <v>43921</v>
      </c>
      <c r="C2314" s="1" t="n">
        <v>45227</v>
      </c>
      <c r="D2314" t="inlineStr">
        <is>
          <t>DALARNAS LÄN</t>
        </is>
      </c>
      <c r="E2314" t="inlineStr">
        <is>
          <t>RÄTTVIK</t>
        </is>
      </c>
      <c r="F2314" t="inlineStr">
        <is>
          <t>Bergvik skog öst AB</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16782-2020</t>
        </is>
      </c>
      <c r="B2315" s="1" t="n">
        <v>43921</v>
      </c>
      <c r="C2315" s="1" t="n">
        <v>45227</v>
      </c>
      <c r="D2315" t="inlineStr">
        <is>
          <t>DALARNAS LÄN</t>
        </is>
      </c>
      <c r="E2315" t="inlineStr">
        <is>
          <t>LUDVIKA</t>
        </is>
      </c>
      <c r="F2315" t="inlineStr">
        <is>
          <t>Bergvik skog väst AB</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16861-2020</t>
        </is>
      </c>
      <c r="B2316" s="1" t="n">
        <v>43921</v>
      </c>
      <c r="C2316" s="1" t="n">
        <v>45227</v>
      </c>
      <c r="D2316" t="inlineStr">
        <is>
          <t>DALARNAS LÄN</t>
        </is>
      </c>
      <c r="E2316" t="inlineStr">
        <is>
          <t>SMEDJEBACKEN</t>
        </is>
      </c>
      <c r="F2316" t="inlineStr">
        <is>
          <t>Övriga Aktiebolag</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17031-2020</t>
        </is>
      </c>
      <c r="B2317" s="1" t="n">
        <v>43921</v>
      </c>
      <c r="C2317" s="1" t="n">
        <v>45227</v>
      </c>
      <c r="D2317" t="inlineStr">
        <is>
          <t>DALARNAS LÄN</t>
        </is>
      </c>
      <c r="E2317" t="inlineStr">
        <is>
          <t>SMEDJEBACKEN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16995-2020</t>
        </is>
      </c>
      <c r="B2318" s="1" t="n">
        <v>43921</v>
      </c>
      <c r="C2318" s="1" t="n">
        <v>45227</v>
      </c>
      <c r="D2318" t="inlineStr">
        <is>
          <t>DALARNAS LÄN</t>
        </is>
      </c>
      <c r="E2318" t="inlineStr">
        <is>
          <t>GAGNEF</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17056-2020</t>
        </is>
      </c>
      <c r="B2319" s="1" t="n">
        <v>43921</v>
      </c>
      <c r="C2319" s="1" t="n">
        <v>45227</v>
      </c>
      <c r="D2319" t="inlineStr">
        <is>
          <t>DALARNAS LÄN</t>
        </is>
      </c>
      <c r="E2319" t="inlineStr">
        <is>
          <t>FALUN</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16911-2020</t>
        </is>
      </c>
      <c r="B2320" s="1" t="n">
        <v>43921</v>
      </c>
      <c r="C2320" s="1" t="n">
        <v>45227</v>
      </c>
      <c r="D2320" t="inlineStr">
        <is>
          <t>DALARNAS LÄN</t>
        </is>
      </c>
      <c r="E2320" t="inlineStr">
        <is>
          <t>ÄLVDALEN</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17099-2020</t>
        </is>
      </c>
      <c r="B2321" s="1" t="n">
        <v>43922</v>
      </c>
      <c r="C2321" s="1" t="n">
        <v>45227</v>
      </c>
      <c r="D2321" t="inlineStr">
        <is>
          <t>DALARNAS LÄN</t>
        </is>
      </c>
      <c r="E2321" t="inlineStr">
        <is>
          <t>ÄLVDALEN</t>
        </is>
      </c>
      <c r="F2321" t="inlineStr">
        <is>
          <t>Allmännings- och besparingsskogar</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17166-2020</t>
        </is>
      </c>
      <c r="B2322" s="1" t="n">
        <v>43922</v>
      </c>
      <c r="C2322" s="1" t="n">
        <v>45227</v>
      </c>
      <c r="D2322" t="inlineStr">
        <is>
          <t>DALARNAS LÄN</t>
        </is>
      </c>
      <c r="E2322" t="inlineStr">
        <is>
          <t>LUDVIKA</t>
        </is>
      </c>
      <c r="F2322" t="inlineStr">
        <is>
          <t>Bergvik skog väst AB</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17234-2020</t>
        </is>
      </c>
      <c r="B2323" s="1" t="n">
        <v>43922</v>
      </c>
      <c r="C2323" s="1" t="n">
        <v>45227</v>
      </c>
      <c r="D2323" t="inlineStr">
        <is>
          <t>DALARNAS LÄN</t>
        </is>
      </c>
      <c r="E2323" t="inlineStr">
        <is>
          <t>RÄTTVIK</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17275-2020</t>
        </is>
      </c>
      <c r="B2324" s="1" t="n">
        <v>43922</v>
      </c>
      <c r="C2324" s="1" t="n">
        <v>45227</v>
      </c>
      <c r="D2324" t="inlineStr">
        <is>
          <t>DALARNAS LÄN</t>
        </is>
      </c>
      <c r="E2324" t="inlineStr">
        <is>
          <t>RÄTTVIK</t>
        </is>
      </c>
      <c r="F2324" t="inlineStr">
        <is>
          <t>Sveaskog</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17096-2020</t>
        </is>
      </c>
      <c r="B2325" s="1" t="n">
        <v>43922</v>
      </c>
      <c r="C2325" s="1" t="n">
        <v>45227</v>
      </c>
      <c r="D2325" t="inlineStr">
        <is>
          <t>DALARNAS LÄN</t>
        </is>
      </c>
      <c r="E2325" t="inlineStr">
        <is>
          <t>ÄLVDALEN</t>
        </is>
      </c>
      <c r="F2325" t="inlineStr">
        <is>
          <t>Allmännings- och besparingsskogar</t>
        </is>
      </c>
      <c r="G2325" t="n">
        <v>66.7</v>
      </c>
      <c r="H2325" t="n">
        <v>0</v>
      </c>
      <c r="I2325" t="n">
        <v>0</v>
      </c>
      <c r="J2325" t="n">
        <v>0</v>
      </c>
      <c r="K2325" t="n">
        <v>0</v>
      </c>
      <c r="L2325" t="n">
        <v>0</v>
      </c>
      <c r="M2325" t="n">
        <v>0</v>
      </c>
      <c r="N2325" t="n">
        <v>0</v>
      </c>
      <c r="O2325" t="n">
        <v>0</v>
      </c>
      <c r="P2325" t="n">
        <v>0</v>
      </c>
      <c r="Q2325" t="n">
        <v>0</v>
      </c>
      <c r="R2325" s="2" t="inlineStr"/>
    </row>
    <row r="2326" ht="15" customHeight="1">
      <c r="A2326" t="inlineStr">
        <is>
          <t>A 17109-2020</t>
        </is>
      </c>
      <c r="B2326" s="1" t="n">
        <v>43922</v>
      </c>
      <c r="C2326" s="1" t="n">
        <v>45227</v>
      </c>
      <c r="D2326" t="inlineStr">
        <is>
          <t>DALARNAS LÄN</t>
        </is>
      </c>
      <c r="E2326" t="inlineStr">
        <is>
          <t>ÄLVDALEN</t>
        </is>
      </c>
      <c r="F2326" t="inlineStr">
        <is>
          <t>Allmännings- och besparingsskogar</t>
        </is>
      </c>
      <c r="G2326" t="n">
        <v>22.3</v>
      </c>
      <c r="H2326" t="n">
        <v>0</v>
      </c>
      <c r="I2326" t="n">
        <v>0</v>
      </c>
      <c r="J2326" t="n">
        <v>0</v>
      </c>
      <c r="K2326" t="n">
        <v>0</v>
      </c>
      <c r="L2326" t="n">
        <v>0</v>
      </c>
      <c r="M2326" t="n">
        <v>0</v>
      </c>
      <c r="N2326" t="n">
        <v>0</v>
      </c>
      <c r="O2326" t="n">
        <v>0</v>
      </c>
      <c r="P2326" t="n">
        <v>0</v>
      </c>
      <c r="Q2326" t="n">
        <v>0</v>
      </c>
      <c r="R2326" s="2" t="inlineStr"/>
    </row>
    <row r="2327" ht="15" customHeight="1">
      <c r="A2327" t="inlineStr">
        <is>
          <t>A 17268-2020</t>
        </is>
      </c>
      <c r="B2327" s="1" t="n">
        <v>43922</v>
      </c>
      <c r="C2327" s="1" t="n">
        <v>45227</v>
      </c>
      <c r="D2327" t="inlineStr">
        <is>
          <t>DALARNAS LÄN</t>
        </is>
      </c>
      <c r="E2327" t="inlineStr">
        <is>
          <t>AVESTA</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17279-2020</t>
        </is>
      </c>
      <c r="B2328" s="1" t="n">
        <v>43922</v>
      </c>
      <c r="C2328" s="1" t="n">
        <v>45227</v>
      </c>
      <c r="D2328" t="inlineStr">
        <is>
          <t>DALARNAS LÄN</t>
        </is>
      </c>
      <c r="E2328" t="inlineStr">
        <is>
          <t>RÄTTVIK</t>
        </is>
      </c>
      <c r="F2328" t="inlineStr">
        <is>
          <t>Sveaskog</t>
        </is>
      </c>
      <c r="G2328" t="n">
        <v>2.7</v>
      </c>
      <c r="H2328" t="n">
        <v>0</v>
      </c>
      <c r="I2328" t="n">
        <v>0</v>
      </c>
      <c r="J2328" t="n">
        <v>0</v>
      </c>
      <c r="K2328" t="n">
        <v>0</v>
      </c>
      <c r="L2328" t="n">
        <v>0</v>
      </c>
      <c r="M2328" t="n">
        <v>0</v>
      </c>
      <c r="N2328" t="n">
        <v>0</v>
      </c>
      <c r="O2328" t="n">
        <v>0</v>
      </c>
      <c r="P2328" t="n">
        <v>0</v>
      </c>
      <c r="Q2328" t="n">
        <v>0</v>
      </c>
      <c r="R2328" s="2" t="inlineStr"/>
    </row>
    <row r="2329" ht="15" customHeight="1">
      <c r="A2329" t="inlineStr">
        <is>
          <t>A 17103-2020</t>
        </is>
      </c>
      <c r="B2329" s="1" t="n">
        <v>43922</v>
      </c>
      <c r="C2329" s="1" t="n">
        <v>45227</v>
      </c>
      <c r="D2329" t="inlineStr">
        <is>
          <t>DALARNAS LÄN</t>
        </is>
      </c>
      <c r="E2329" t="inlineStr">
        <is>
          <t>ÄLVDALEN</t>
        </is>
      </c>
      <c r="F2329" t="inlineStr">
        <is>
          <t>Allmännings- och besparingsskogar</t>
        </is>
      </c>
      <c r="G2329" t="n">
        <v>54.1</v>
      </c>
      <c r="H2329" t="n">
        <v>0</v>
      </c>
      <c r="I2329" t="n">
        <v>0</v>
      </c>
      <c r="J2329" t="n">
        <v>0</v>
      </c>
      <c r="K2329" t="n">
        <v>0</v>
      </c>
      <c r="L2329" t="n">
        <v>0</v>
      </c>
      <c r="M2329" t="n">
        <v>0</v>
      </c>
      <c r="N2329" t="n">
        <v>0</v>
      </c>
      <c r="O2329" t="n">
        <v>0</v>
      </c>
      <c r="P2329" t="n">
        <v>0</v>
      </c>
      <c r="Q2329" t="n">
        <v>0</v>
      </c>
      <c r="R2329" s="2" t="inlineStr"/>
    </row>
    <row r="2330" ht="15" customHeight="1">
      <c r="A2330" t="inlineStr">
        <is>
          <t>A 17406-2020</t>
        </is>
      </c>
      <c r="B2330" s="1" t="n">
        <v>43923</v>
      </c>
      <c r="C2330" s="1" t="n">
        <v>45227</v>
      </c>
      <c r="D2330" t="inlineStr">
        <is>
          <t>DALARNAS LÄN</t>
        </is>
      </c>
      <c r="E2330" t="inlineStr">
        <is>
          <t>ORSA</t>
        </is>
      </c>
      <c r="F2330" t="inlineStr">
        <is>
          <t>Allmännings- och besparingsskogar</t>
        </is>
      </c>
      <c r="G2330" t="n">
        <v>89.8</v>
      </c>
      <c r="H2330" t="n">
        <v>0</v>
      </c>
      <c r="I2330" t="n">
        <v>0</v>
      </c>
      <c r="J2330" t="n">
        <v>0</v>
      </c>
      <c r="K2330" t="n">
        <v>0</v>
      </c>
      <c r="L2330" t="n">
        <v>0</v>
      </c>
      <c r="M2330" t="n">
        <v>0</v>
      </c>
      <c r="N2330" t="n">
        <v>0</v>
      </c>
      <c r="O2330" t="n">
        <v>0</v>
      </c>
      <c r="P2330" t="n">
        <v>0</v>
      </c>
      <c r="Q2330" t="n">
        <v>0</v>
      </c>
      <c r="R2330" s="2" t="inlineStr"/>
    </row>
    <row r="2331" ht="15" customHeight="1">
      <c r="A2331" t="inlineStr">
        <is>
          <t>A 17597-2020</t>
        </is>
      </c>
      <c r="B2331" s="1" t="n">
        <v>43923</v>
      </c>
      <c r="C2331" s="1" t="n">
        <v>45227</v>
      </c>
      <c r="D2331" t="inlineStr">
        <is>
          <t>DALARNAS LÄN</t>
        </is>
      </c>
      <c r="E2331" t="inlineStr">
        <is>
          <t>LUDVIKA</t>
        </is>
      </c>
      <c r="F2331" t="inlineStr">
        <is>
          <t>Bergvik skog väst AB</t>
        </is>
      </c>
      <c r="G2331" t="n">
        <v>8.199999999999999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17605-2020</t>
        </is>
      </c>
      <c r="B2332" s="1" t="n">
        <v>43923</v>
      </c>
      <c r="C2332" s="1" t="n">
        <v>45227</v>
      </c>
      <c r="D2332" t="inlineStr">
        <is>
          <t>DALARNAS LÄN</t>
        </is>
      </c>
      <c r="E2332" t="inlineStr">
        <is>
          <t>LUDVIKA</t>
        </is>
      </c>
      <c r="F2332" t="inlineStr">
        <is>
          <t>Bergvik skog väst AB</t>
        </is>
      </c>
      <c r="G2332" t="n">
        <v>4.2</v>
      </c>
      <c r="H2332" t="n">
        <v>0</v>
      </c>
      <c r="I2332" t="n">
        <v>0</v>
      </c>
      <c r="J2332" t="n">
        <v>0</v>
      </c>
      <c r="K2332" t="n">
        <v>0</v>
      </c>
      <c r="L2332" t="n">
        <v>0</v>
      </c>
      <c r="M2332" t="n">
        <v>0</v>
      </c>
      <c r="N2332" t="n">
        <v>0</v>
      </c>
      <c r="O2332" t="n">
        <v>0</v>
      </c>
      <c r="P2332" t="n">
        <v>0</v>
      </c>
      <c r="Q2332" t="n">
        <v>0</v>
      </c>
      <c r="R2332" s="2" t="inlineStr"/>
    </row>
    <row r="2333" ht="15" customHeight="1">
      <c r="A2333" t="inlineStr">
        <is>
          <t>A 17598-2020</t>
        </is>
      </c>
      <c r="B2333" s="1" t="n">
        <v>43923</v>
      </c>
      <c r="C2333" s="1" t="n">
        <v>45227</v>
      </c>
      <c r="D2333" t="inlineStr">
        <is>
          <t>DALARNAS LÄN</t>
        </is>
      </c>
      <c r="E2333" t="inlineStr">
        <is>
          <t>LUDVIKA</t>
        </is>
      </c>
      <c r="F2333" t="inlineStr">
        <is>
          <t>Bergvik skog väst AB</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17344-2020</t>
        </is>
      </c>
      <c r="B2334" s="1" t="n">
        <v>43923</v>
      </c>
      <c r="C2334" s="1" t="n">
        <v>45227</v>
      </c>
      <c r="D2334" t="inlineStr">
        <is>
          <t>DALARNAS LÄN</t>
        </is>
      </c>
      <c r="E2334" t="inlineStr">
        <is>
          <t>LUDVIKA</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17366-2020</t>
        </is>
      </c>
      <c r="B2335" s="1" t="n">
        <v>43923</v>
      </c>
      <c r="C2335" s="1" t="n">
        <v>45227</v>
      </c>
      <c r="D2335" t="inlineStr">
        <is>
          <t>DALARNAS LÄN</t>
        </is>
      </c>
      <c r="E2335" t="inlineStr">
        <is>
          <t>MALUNG-SÄLEN</t>
        </is>
      </c>
      <c r="F2335" t="inlineStr">
        <is>
          <t>Kommuner</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17430-2020</t>
        </is>
      </c>
      <c r="B2336" s="1" t="n">
        <v>43923</v>
      </c>
      <c r="C2336" s="1" t="n">
        <v>45227</v>
      </c>
      <c r="D2336" t="inlineStr">
        <is>
          <t>DALARNAS LÄN</t>
        </is>
      </c>
      <c r="E2336" t="inlineStr">
        <is>
          <t>ÄLVDALEN</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17602-2020</t>
        </is>
      </c>
      <c r="B2337" s="1" t="n">
        <v>43923</v>
      </c>
      <c r="C2337" s="1" t="n">
        <v>45227</v>
      </c>
      <c r="D2337" t="inlineStr">
        <is>
          <t>DALARNAS LÄN</t>
        </is>
      </c>
      <c r="E2337" t="inlineStr">
        <is>
          <t>LUDVIKA</t>
        </is>
      </c>
      <c r="F2337" t="inlineStr">
        <is>
          <t>Bergvik skog väst AB</t>
        </is>
      </c>
      <c r="G2337" t="n">
        <v>4</v>
      </c>
      <c r="H2337" t="n">
        <v>0</v>
      </c>
      <c r="I2337" t="n">
        <v>0</v>
      </c>
      <c r="J2337" t="n">
        <v>0</v>
      </c>
      <c r="K2337" t="n">
        <v>0</v>
      </c>
      <c r="L2337" t="n">
        <v>0</v>
      </c>
      <c r="M2337" t="n">
        <v>0</v>
      </c>
      <c r="N2337" t="n">
        <v>0</v>
      </c>
      <c r="O2337" t="n">
        <v>0</v>
      </c>
      <c r="P2337" t="n">
        <v>0</v>
      </c>
      <c r="Q2337" t="n">
        <v>0</v>
      </c>
      <c r="R2337" s="2" t="inlineStr"/>
    </row>
    <row r="2338" ht="15" customHeight="1">
      <c r="A2338" t="inlineStr">
        <is>
          <t>A 17345-2020</t>
        </is>
      </c>
      <c r="B2338" s="1" t="n">
        <v>43923</v>
      </c>
      <c r="C2338" s="1" t="n">
        <v>45227</v>
      </c>
      <c r="D2338" t="inlineStr">
        <is>
          <t>DALARNAS LÄN</t>
        </is>
      </c>
      <c r="E2338" t="inlineStr">
        <is>
          <t>LUDVIKA</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17603-2020</t>
        </is>
      </c>
      <c r="B2339" s="1" t="n">
        <v>43923</v>
      </c>
      <c r="C2339" s="1" t="n">
        <v>45227</v>
      </c>
      <c r="D2339" t="inlineStr">
        <is>
          <t>DALARNAS LÄN</t>
        </is>
      </c>
      <c r="E2339" t="inlineStr">
        <is>
          <t>LUDVIKA</t>
        </is>
      </c>
      <c r="F2339" t="inlineStr">
        <is>
          <t>Bergvik skog väst AB</t>
        </is>
      </c>
      <c r="G2339" t="n">
        <v>19.9</v>
      </c>
      <c r="H2339" t="n">
        <v>0</v>
      </c>
      <c r="I2339" t="n">
        <v>0</v>
      </c>
      <c r="J2339" t="n">
        <v>0</v>
      </c>
      <c r="K2339" t="n">
        <v>0</v>
      </c>
      <c r="L2339" t="n">
        <v>0</v>
      </c>
      <c r="M2339" t="n">
        <v>0</v>
      </c>
      <c r="N2339" t="n">
        <v>0</v>
      </c>
      <c r="O2339" t="n">
        <v>0</v>
      </c>
      <c r="P2339" t="n">
        <v>0</v>
      </c>
      <c r="Q2339" t="n">
        <v>0</v>
      </c>
      <c r="R2339" s="2" t="inlineStr"/>
    </row>
    <row r="2340" ht="15" customHeight="1">
      <c r="A2340" t="inlineStr">
        <is>
          <t>A 18141-2020</t>
        </is>
      </c>
      <c r="B2340" s="1" t="n">
        <v>43924</v>
      </c>
      <c r="C2340" s="1" t="n">
        <v>45227</v>
      </c>
      <c r="D2340" t="inlineStr">
        <is>
          <t>DALARNAS LÄN</t>
        </is>
      </c>
      <c r="E2340" t="inlineStr">
        <is>
          <t>RÄTTVIK</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17865-2020</t>
        </is>
      </c>
      <c r="B2341" s="1" t="n">
        <v>43924</v>
      </c>
      <c r="C2341" s="1" t="n">
        <v>45227</v>
      </c>
      <c r="D2341" t="inlineStr">
        <is>
          <t>DALARNAS LÄN</t>
        </is>
      </c>
      <c r="E2341" t="inlineStr">
        <is>
          <t>SÄTER</t>
        </is>
      </c>
      <c r="F2341" t="inlineStr">
        <is>
          <t>Bergvik skog väst AB</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17882-2020</t>
        </is>
      </c>
      <c r="B2342" s="1" t="n">
        <v>43924</v>
      </c>
      <c r="C2342" s="1" t="n">
        <v>45227</v>
      </c>
      <c r="D2342" t="inlineStr">
        <is>
          <t>DALARNAS LÄN</t>
        </is>
      </c>
      <c r="E2342" t="inlineStr">
        <is>
          <t>HEDEMORA</t>
        </is>
      </c>
      <c r="G2342" t="n">
        <v>9.300000000000001</v>
      </c>
      <c r="H2342" t="n">
        <v>0</v>
      </c>
      <c r="I2342" t="n">
        <v>0</v>
      </c>
      <c r="J2342" t="n">
        <v>0</v>
      </c>
      <c r="K2342" t="n">
        <v>0</v>
      </c>
      <c r="L2342" t="n">
        <v>0</v>
      </c>
      <c r="M2342" t="n">
        <v>0</v>
      </c>
      <c r="N2342" t="n">
        <v>0</v>
      </c>
      <c r="O2342" t="n">
        <v>0</v>
      </c>
      <c r="P2342" t="n">
        <v>0</v>
      </c>
      <c r="Q2342" t="n">
        <v>0</v>
      </c>
      <c r="R2342" s="2" t="inlineStr"/>
    </row>
    <row r="2343" ht="15" customHeight="1">
      <c r="A2343" t="inlineStr">
        <is>
          <t>A 18140-2020</t>
        </is>
      </c>
      <c r="B2343" s="1" t="n">
        <v>43924</v>
      </c>
      <c r="C2343" s="1" t="n">
        <v>45227</v>
      </c>
      <c r="D2343" t="inlineStr">
        <is>
          <t>DALARNAS LÄN</t>
        </is>
      </c>
      <c r="E2343" t="inlineStr">
        <is>
          <t>RÄTTVIK</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17809-2020</t>
        </is>
      </c>
      <c r="B2344" s="1" t="n">
        <v>43924</v>
      </c>
      <c r="C2344" s="1" t="n">
        <v>45227</v>
      </c>
      <c r="D2344" t="inlineStr">
        <is>
          <t>DALARNAS LÄN</t>
        </is>
      </c>
      <c r="E2344" t="inlineStr">
        <is>
          <t>LUDVIKA</t>
        </is>
      </c>
      <c r="F2344" t="inlineStr">
        <is>
          <t>Bergvik skog väst AB</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17708-2020</t>
        </is>
      </c>
      <c r="B2345" s="1" t="n">
        <v>43924</v>
      </c>
      <c r="C2345" s="1" t="n">
        <v>45227</v>
      </c>
      <c r="D2345" t="inlineStr">
        <is>
          <t>DALARNAS LÄN</t>
        </is>
      </c>
      <c r="E2345" t="inlineStr">
        <is>
          <t>SÄTER</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17939-2020</t>
        </is>
      </c>
      <c r="B2346" s="1" t="n">
        <v>43924</v>
      </c>
      <c r="C2346" s="1" t="n">
        <v>45227</v>
      </c>
      <c r="D2346" t="inlineStr">
        <is>
          <t>DALARNAS LÄN</t>
        </is>
      </c>
      <c r="E2346" t="inlineStr">
        <is>
          <t>SÄTER</t>
        </is>
      </c>
      <c r="F2346" t="inlineStr">
        <is>
          <t>Bergvik skog väst AB</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18065-2020</t>
        </is>
      </c>
      <c r="B2347" s="1" t="n">
        <v>43927</v>
      </c>
      <c r="C2347" s="1" t="n">
        <v>45227</v>
      </c>
      <c r="D2347" t="inlineStr">
        <is>
          <t>DALARNAS LÄN</t>
        </is>
      </c>
      <c r="E2347" t="inlineStr">
        <is>
          <t>SMEDJEBACKEN</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18068-2020</t>
        </is>
      </c>
      <c r="B2348" s="1" t="n">
        <v>43927</v>
      </c>
      <c r="C2348" s="1" t="n">
        <v>45227</v>
      </c>
      <c r="D2348" t="inlineStr">
        <is>
          <t>DALARNAS LÄN</t>
        </is>
      </c>
      <c r="E2348" t="inlineStr">
        <is>
          <t>SMEDJEBACKEN</t>
        </is>
      </c>
      <c r="G2348" t="n">
        <v>3.5</v>
      </c>
      <c r="H2348" t="n">
        <v>0</v>
      </c>
      <c r="I2348" t="n">
        <v>0</v>
      </c>
      <c r="J2348" t="n">
        <v>0</v>
      </c>
      <c r="K2348" t="n">
        <v>0</v>
      </c>
      <c r="L2348" t="n">
        <v>0</v>
      </c>
      <c r="M2348" t="n">
        <v>0</v>
      </c>
      <c r="N2348" t="n">
        <v>0</v>
      </c>
      <c r="O2348" t="n">
        <v>0</v>
      </c>
      <c r="P2348" t="n">
        <v>0</v>
      </c>
      <c r="Q2348" t="n">
        <v>0</v>
      </c>
      <c r="R2348" s="2" t="inlineStr"/>
    </row>
    <row r="2349" ht="15" customHeight="1">
      <c r="A2349" t="inlineStr">
        <is>
          <t>A 18150-2020</t>
        </is>
      </c>
      <c r="B2349" s="1" t="n">
        <v>43927</v>
      </c>
      <c r="C2349" s="1" t="n">
        <v>45227</v>
      </c>
      <c r="D2349" t="inlineStr">
        <is>
          <t>DALARNAS LÄN</t>
        </is>
      </c>
      <c r="E2349" t="inlineStr">
        <is>
          <t>MALUNG-SÄLEN</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18385-2020</t>
        </is>
      </c>
      <c r="B2350" s="1" t="n">
        <v>43927</v>
      </c>
      <c r="C2350" s="1" t="n">
        <v>45227</v>
      </c>
      <c r="D2350" t="inlineStr">
        <is>
          <t>DALARNAS LÄN</t>
        </is>
      </c>
      <c r="E2350" t="inlineStr">
        <is>
          <t>RÄTTVIK</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18108-2020</t>
        </is>
      </c>
      <c r="B2351" s="1" t="n">
        <v>43927</v>
      </c>
      <c r="C2351" s="1" t="n">
        <v>45227</v>
      </c>
      <c r="D2351" t="inlineStr">
        <is>
          <t>DALARNAS LÄN</t>
        </is>
      </c>
      <c r="E2351" t="inlineStr">
        <is>
          <t>BORLÄNGE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18396-2020</t>
        </is>
      </c>
      <c r="B2352" s="1" t="n">
        <v>43927</v>
      </c>
      <c r="C2352" s="1" t="n">
        <v>45227</v>
      </c>
      <c r="D2352" t="inlineStr">
        <is>
          <t>DALARNAS LÄN</t>
        </is>
      </c>
      <c r="E2352" t="inlineStr">
        <is>
          <t>RÄTTVIK</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18378-2020</t>
        </is>
      </c>
      <c r="B2353" s="1" t="n">
        <v>43928</v>
      </c>
      <c r="C2353" s="1" t="n">
        <v>45227</v>
      </c>
      <c r="D2353" t="inlineStr">
        <is>
          <t>DALARNAS LÄN</t>
        </is>
      </c>
      <c r="E2353" t="inlineStr">
        <is>
          <t>ÄLVDALEN</t>
        </is>
      </c>
      <c r="F2353" t="inlineStr">
        <is>
          <t>Allmännings- och besparingsskogar</t>
        </is>
      </c>
      <c r="G2353" t="n">
        <v>48.4</v>
      </c>
      <c r="H2353" t="n">
        <v>0</v>
      </c>
      <c r="I2353" t="n">
        <v>0</v>
      </c>
      <c r="J2353" t="n">
        <v>0</v>
      </c>
      <c r="K2353" t="n">
        <v>0</v>
      </c>
      <c r="L2353" t="n">
        <v>0</v>
      </c>
      <c r="M2353" t="n">
        <v>0</v>
      </c>
      <c r="N2353" t="n">
        <v>0</v>
      </c>
      <c r="O2353" t="n">
        <v>0</v>
      </c>
      <c r="P2353" t="n">
        <v>0</v>
      </c>
      <c r="Q2353" t="n">
        <v>0</v>
      </c>
      <c r="R2353" s="2" t="inlineStr"/>
    </row>
    <row r="2354" ht="15" customHeight="1">
      <c r="A2354" t="inlineStr">
        <is>
          <t>A 18324-2020</t>
        </is>
      </c>
      <c r="B2354" s="1" t="n">
        <v>43928</v>
      </c>
      <c r="C2354" s="1" t="n">
        <v>45227</v>
      </c>
      <c r="D2354" t="inlineStr">
        <is>
          <t>DALARNAS LÄN</t>
        </is>
      </c>
      <c r="E2354" t="inlineStr">
        <is>
          <t>RÄTTVIK</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18384-2020</t>
        </is>
      </c>
      <c r="B2355" s="1" t="n">
        <v>43928</v>
      </c>
      <c r="C2355" s="1" t="n">
        <v>45227</v>
      </c>
      <c r="D2355" t="inlineStr">
        <is>
          <t>DALARNAS LÄN</t>
        </is>
      </c>
      <c r="E2355" t="inlineStr">
        <is>
          <t>MORA</t>
        </is>
      </c>
      <c r="G2355" t="n">
        <v>4.1</v>
      </c>
      <c r="H2355" t="n">
        <v>0</v>
      </c>
      <c r="I2355" t="n">
        <v>0</v>
      </c>
      <c r="J2355" t="n">
        <v>0</v>
      </c>
      <c r="K2355" t="n">
        <v>0</v>
      </c>
      <c r="L2355" t="n">
        <v>0</v>
      </c>
      <c r="M2355" t="n">
        <v>0</v>
      </c>
      <c r="N2355" t="n">
        <v>0</v>
      </c>
      <c r="O2355" t="n">
        <v>0</v>
      </c>
      <c r="P2355" t="n">
        <v>0</v>
      </c>
      <c r="Q2355" t="n">
        <v>0</v>
      </c>
      <c r="R2355" s="2" t="inlineStr"/>
    </row>
    <row r="2356" ht="15" customHeight="1">
      <c r="A2356" t="inlineStr">
        <is>
          <t>A 18625-2020</t>
        </is>
      </c>
      <c r="B2356" s="1" t="n">
        <v>43928</v>
      </c>
      <c r="C2356" s="1" t="n">
        <v>45227</v>
      </c>
      <c r="D2356" t="inlineStr">
        <is>
          <t>DALARNAS LÄN</t>
        </is>
      </c>
      <c r="E2356" t="inlineStr">
        <is>
          <t>MALUNG-SÄLEN</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18327-2020</t>
        </is>
      </c>
      <c r="B2357" s="1" t="n">
        <v>43928</v>
      </c>
      <c r="C2357" s="1" t="n">
        <v>45227</v>
      </c>
      <c r="D2357" t="inlineStr">
        <is>
          <t>DALARNAS LÄN</t>
        </is>
      </c>
      <c r="E2357" t="inlineStr">
        <is>
          <t>RÄTTVIK</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18496-2020</t>
        </is>
      </c>
      <c r="B2358" s="1" t="n">
        <v>43929</v>
      </c>
      <c r="C2358" s="1" t="n">
        <v>45227</v>
      </c>
      <c r="D2358" t="inlineStr">
        <is>
          <t>DALARNAS LÄN</t>
        </is>
      </c>
      <c r="E2358" t="inlineStr">
        <is>
          <t>GAGNEF</t>
        </is>
      </c>
      <c r="G2358" t="n">
        <v>7.3</v>
      </c>
      <c r="H2358" t="n">
        <v>0</v>
      </c>
      <c r="I2358" t="n">
        <v>0</v>
      </c>
      <c r="J2358" t="n">
        <v>0</v>
      </c>
      <c r="K2358" t="n">
        <v>0</v>
      </c>
      <c r="L2358" t="n">
        <v>0</v>
      </c>
      <c r="M2358" t="n">
        <v>0</v>
      </c>
      <c r="N2358" t="n">
        <v>0</v>
      </c>
      <c r="O2358" t="n">
        <v>0</v>
      </c>
      <c r="P2358" t="n">
        <v>0</v>
      </c>
      <c r="Q2358" t="n">
        <v>0</v>
      </c>
      <c r="R2358" s="2" t="inlineStr"/>
    </row>
    <row r="2359" ht="15" customHeight="1">
      <c r="A2359" t="inlineStr">
        <is>
          <t>A 18541-2020</t>
        </is>
      </c>
      <c r="B2359" s="1" t="n">
        <v>43929</v>
      </c>
      <c r="C2359" s="1" t="n">
        <v>45227</v>
      </c>
      <c r="D2359" t="inlineStr">
        <is>
          <t>DALARNAS LÄN</t>
        </is>
      </c>
      <c r="E2359" t="inlineStr">
        <is>
          <t>AVESTA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18500-2020</t>
        </is>
      </c>
      <c r="B2360" s="1" t="n">
        <v>43929</v>
      </c>
      <c r="C2360" s="1" t="n">
        <v>45227</v>
      </c>
      <c r="D2360" t="inlineStr">
        <is>
          <t>DALARNAS LÄN</t>
        </is>
      </c>
      <c r="E2360" t="inlineStr">
        <is>
          <t>SMEDJEBACKEN</t>
        </is>
      </c>
      <c r="G2360" t="n">
        <v>4.3</v>
      </c>
      <c r="H2360" t="n">
        <v>0</v>
      </c>
      <c r="I2360" t="n">
        <v>0</v>
      </c>
      <c r="J2360" t="n">
        <v>0</v>
      </c>
      <c r="K2360" t="n">
        <v>0</v>
      </c>
      <c r="L2360" t="n">
        <v>0</v>
      </c>
      <c r="M2360" t="n">
        <v>0</v>
      </c>
      <c r="N2360" t="n">
        <v>0</v>
      </c>
      <c r="O2360" t="n">
        <v>0</v>
      </c>
      <c r="P2360" t="n">
        <v>0</v>
      </c>
      <c r="Q2360" t="n">
        <v>0</v>
      </c>
      <c r="R2360" s="2" t="inlineStr"/>
    </row>
    <row r="2361" ht="15" customHeight="1">
      <c r="A2361" t="inlineStr">
        <is>
          <t>A 18751-2020</t>
        </is>
      </c>
      <c r="B2361" s="1" t="n">
        <v>43930</v>
      </c>
      <c r="C2361" s="1" t="n">
        <v>45227</v>
      </c>
      <c r="D2361" t="inlineStr">
        <is>
          <t>DALARNAS LÄN</t>
        </is>
      </c>
      <c r="E2361" t="inlineStr">
        <is>
          <t>MALUNG-SÄLEN</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18686-2020</t>
        </is>
      </c>
      <c r="B2362" s="1" t="n">
        <v>43930</v>
      </c>
      <c r="C2362" s="1" t="n">
        <v>45227</v>
      </c>
      <c r="D2362" t="inlineStr">
        <is>
          <t>DALARNAS LÄN</t>
        </is>
      </c>
      <c r="E2362" t="inlineStr">
        <is>
          <t>AVESTA</t>
        </is>
      </c>
      <c r="F2362" t="inlineStr">
        <is>
          <t>Sveaskog</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18754-2020</t>
        </is>
      </c>
      <c r="B2363" s="1" t="n">
        <v>43930</v>
      </c>
      <c r="C2363" s="1" t="n">
        <v>45227</v>
      </c>
      <c r="D2363" t="inlineStr">
        <is>
          <t>DALARNAS LÄN</t>
        </is>
      </c>
      <c r="E2363" t="inlineStr">
        <is>
          <t>RÄTTVIK</t>
        </is>
      </c>
      <c r="F2363" t="inlineStr">
        <is>
          <t>Bergvik skog väst AB</t>
        </is>
      </c>
      <c r="G2363" t="n">
        <v>19.7</v>
      </c>
      <c r="H2363" t="n">
        <v>0</v>
      </c>
      <c r="I2363" t="n">
        <v>0</v>
      </c>
      <c r="J2363" t="n">
        <v>0</v>
      </c>
      <c r="K2363" t="n">
        <v>0</v>
      </c>
      <c r="L2363" t="n">
        <v>0</v>
      </c>
      <c r="M2363" t="n">
        <v>0</v>
      </c>
      <c r="N2363" t="n">
        <v>0</v>
      </c>
      <c r="O2363" t="n">
        <v>0</v>
      </c>
      <c r="P2363" t="n">
        <v>0</v>
      </c>
      <c r="Q2363" t="n">
        <v>0</v>
      </c>
      <c r="R2363" s="2" t="inlineStr"/>
    </row>
    <row r="2364" ht="15" customHeight="1">
      <c r="A2364" t="inlineStr">
        <is>
          <t>A 18622-2020</t>
        </is>
      </c>
      <c r="B2364" s="1" t="n">
        <v>43930</v>
      </c>
      <c r="C2364" s="1" t="n">
        <v>45227</v>
      </c>
      <c r="D2364" t="inlineStr">
        <is>
          <t>DALARNAS LÄN</t>
        </is>
      </c>
      <c r="E2364" t="inlineStr">
        <is>
          <t>GAGNEF</t>
        </is>
      </c>
      <c r="G2364" t="n">
        <v>11.3</v>
      </c>
      <c r="H2364" t="n">
        <v>0</v>
      </c>
      <c r="I2364" t="n">
        <v>0</v>
      </c>
      <c r="J2364" t="n">
        <v>0</v>
      </c>
      <c r="K2364" t="n">
        <v>0</v>
      </c>
      <c r="L2364" t="n">
        <v>0</v>
      </c>
      <c r="M2364" t="n">
        <v>0</v>
      </c>
      <c r="N2364" t="n">
        <v>0</v>
      </c>
      <c r="O2364" t="n">
        <v>0</v>
      </c>
      <c r="P2364" t="n">
        <v>0</v>
      </c>
      <c r="Q2364" t="n">
        <v>0</v>
      </c>
      <c r="R2364" s="2" t="inlineStr"/>
    </row>
    <row r="2365" ht="15" customHeight="1">
      <c r="A2365" t="inlineStr">
        <is>
          <t>A 18797-2020</t>
        </is>
      </c>
      <c r="B2365" s="1" t="n">
        <v>43933</v>
      </c>
      <c r="C2365" s="1" t="n">
        <v>45227</v>
      </c>
      <c r="D2365" t="inlineStr">
        <is>
          <t>DALARNAS LÄN</t>
        </is>
      </c>
      <c r="E2365" t="inlineStr">
        <is>
          <t>RÄTTVIK</t>
        </is>
      </c>
      <c r="F2365" t="inlineStr">
        <is>
          <t>Sveaskog</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18803-2020</t>
        </is>
      </c>
      <c r="B2366" s="1" t="n">
        <v>43933</v>
      </c>
      <c r="C2366" s="1" t="n">
        <v>45227</v>
      </c>
      <c r="D2366" t="inlineStr">
        <is>
          <t>DALARNAS LÄN</t>
        </is>
      </c>
      <c r="E2366" t="inlineStr">
        <is>
          <t>LEKSAND</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18798-2020</t>
        </is>
      </c>
      <c r="B2367" s="1" t="n">
        <v>43933</v>
      </c>
      <c r="C2367" s="1" t="n">
        <v>45227</v>
      </c>
      <c r="D2367" t="inlineStr">
        <is>
          <t>DALARNAS LÄN</t>
        </is>
      </c>
      <c r="E2367" t="inlineStr">
        <is>
          <t>RÄTTVIK</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18955-2020</t>
        </is>
      </c>
      <c r="B2368" s="1" t="n">
        <v>43935</v>
      </c>
      <c r="C2368" s="1" t="n">
        <v>45227</v>
      </c>
      <c r="D2368" t="inlineStr">
        <is>
          <t>DALARNAS LÄN</t>
        </is>
      </c>
      <c r="E2368" t="inlineStr">
        <is>
          <t>HEDEMORA</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18978-2020</t>
        </is>
      </c>
      <c r="B2369" s="1" t="n">
        <v>43935</v>
      </c>
      <c r="C2369" s="1" t="n">
        <v>45227</v>
      </c>
      <c r="D2369" t="inlineStr">
        <is>
          <t>DALARNAS LÄN</t>
        </is>
      </c>
      <c r="E2369" t="inlineStr">
        <is>
          <t>MORA</t>
        </is>
      </c>
      <c r="F2369" t="inlineStr">
        <is>
          <t>Bergvik skog öst AB</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19115-2020</t>
        </is>
      </c>
      <c r="B2370" s="1" t="n">
        <v>43935</v>
      </c>
      <c r="C2370" s="1" t="n">
        <v>45227</v>
      </c>
      <c r="D2370" t="inlineStr">
        <is>
          <t>DALARNAS LÄN</t>
        </is>
      </c>
      <c r="E2370" t="inlineStr">
        <is>
          <t>RÄTTVIK</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18989-2020</t>
        </is>
      </c>
      <c r="B2371" s="1" t="n">
        <v>43935</v>
      </c>
      <c r="C2371" s="1" t="n">
        <v>45227</v>
      </c>
      <c r="D2371" t="inlineStr">
        <is>
          <t>DALARNAS LÄN</t>
        </is>
      </c>
      <c r="E2371" t="inlineStr">
        <is>
          <t>MORA</t>
        </is>
      </c>
      <c r="F2371" t="inlineStr">
        <is>
          <t>Bergvik skog öst AB</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18824-2020</t>
        </is>
      </c>
      <c r="B2372" s="1" t="n">
        <v>43935</v>
      </c>
      <c r="C2372" s="1" t="n">
        <v>45227</v>
      </c>
      <c r="D2372" t="inlineStr">
        <is>
          <t>DALARNAS LÄN</t>
        </is>
      </c>
      <c r="E2372" t="inlineStr">
        <is>
          <t>HEDEMORA</t>
        </is>
      </c>
      <c r="F2372" t="inlineStr">
        <is>
          <t>Sveaskog</t>
        </is>
      </c>
      <c r="G2372" t="n">
        <v>22.7</v>
      </c>
      <c r="H2372" t="n">
        <v>0</v>
      </c>
      <c r="I2372" t="n">
        <v>0</v>
      </c>
      <c r="J2372" t="n">
        <v>0</v>
      </c>
      <c r="K2372" t="n">
        <v>0</v>
      </c>
      <c r="L2372" t="n">
        <v>0</v>
      </c>
      <c r="M2372" t="n">
        <v>0</v>
      </c>
      <c r="N2372" t="n">
        <v>0</v>
      </c>
      <c r="O2372" t="n">
        <v>0</v>
      </c>
      <c r="P2372" t="n">
        <v>0</v>
      </c>
      <c r="Q2372" t="n">
        <v>0</v>
      </c>
      <c r="R2372" s="2" t="inlineStr"/>
    </row>
    <row r="2373" ht="15" customHeight="1">
      <c r="A2373" t="inlineStr">
        <is>
          <t>A 19278-2020</t>
        </is>
      </c>
      <c r="B2373" s="1" t="n">
        <v>43937</v>
      </c>
      <c r="C2373" s="1" t="n">
        <v>45227</v>
      </c>
      <c r="D2373" t="inlineStr">
        <is>
          <t>DALARNAS LÄN</t>
        </is>
      </c>
      <c r="E2373" t="inlineStr">
        <is>
          <t>RÄTTVIK</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23179-2020</t>
        </is>
      </c>
      <c r="B2374" s="1" t="n">
        <v>43937</v>
      </c>
      <c r="C2374" s="1" t="n">
        <v>45227</v>
      </c>
      <c r="D2374" t="inlineStr">
        <is>
          <t>DALARNAS LÄN</t>
        </is>
      </c>
      <c r="E2374" t="inlineStr">
        <is>
          <t>ÄLVDALEN</t>
        </is>
      </c>
      <c r="F2374" t="inlineStr">
        <is>
          <t>Sveaskog</t>
        </is>
      </c>
      <c r="G2374" t="n">
        <v>75.09999999999999</v>
      </c>
      <c r="H2374" t="n">
        <v>0</v>
      </c>
      <c r="I2374" t="n">
        <v>0</v>
      </c>
      <c r="J2374" t="n">
        <v>0</v>
      </c>
      <c r="K2374" t="n">
        <v>0</v>
      </c>
      <c r="L2374" t="n">
        <v>0</v>
      </c>
      <c r="M2374" t="n">
        <v>0</v>
      </c>
      <c r="N2374" t="n">
        <v>0</v>
      </c>
      <c r="O2374" t="n">
        <v>0</v>
      </c>
      <c r="P2374" t="n">
        <v>0</v>
      </c>
      <c r="Q2374" t="n">
        <v>0</v>
      </c>
      <c r="R2374" s="2" t="inlineStr"/>
    </row>
    <row r="2375" ht="15" customHeight="1">
      <c r="A2375" t="inlineStr">
        <is>
          <t>A 19208-2020</t>
        </is>
      </c>
      <c r="B2375" s="1" t="n">
        <v>43937</v>
      </c>
      <c r="C2375" s="1" t="n">
        <v>45227</v>
      </c>
      <c r="D2375" t="inlineStr">
        <is>
          <t>DALARNAS LÄN</t>
        </is>
      </c>
      <c r="E2375" t="inlineStr">
        <is>
          <t>ORSA</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19307-2020</t>
        </is>
      </c>
      <c r="B2376" s="1" t="n">
        <v>43937</v>
      </c>
      <c r="C2376" s="1" t="n">
        <v>45227</v>
      </c>
      <c r="D2376" t="inlineStr">
        <is>
          <t>DALARNAS LÄN</t>
        </is>
      </c>
      <c r="E2376" t="inlineStr">
        <is>
          <t>FALUN</t>
        </is>
      </c>
      <c r="G2376" t="n">
        <v>1.9</v>
      </c>
      <c r="H2376" t="n">
        <v>0</v>
      </c>
      <c r="I2376" t="n">
        <v>0</v>
      </c>
      <c r="J2376" t="n">
        <v>0</v>
      </c>
      <c r="K2376" t="n">
        <v>0</v>
      </c>
      <c r="L2376" t="n">
        <v>0</v>
      </c>
      <c r="M2376" t="n">
        <v>0</v>
      </c>
      <c r="N2376" t="n">
        <v>0</v>
      </c>
      <c r="O2376" t="n">
        <v>0</v>
      </c>
      <c r="P2376" t="n">
        <v>0</v>
      </c>
      <c r="Q2376" t="n">
        <v>0</v>
      </c>
      <c r="R2376" s="2" t="inlineStr"/>
    </row>
    <row r="2377" ht="15" customHeight="1">
      <c r="A2377" t="inlineStr">
        <is>
          <t>A 19507-2020</t>
        </is>
      </c>
      <c r="B2377" s="1" t="n">
        <v>43938</v>
      </c>
      <c r="C2377" s="1" t="n">
        <v>45227</v>
      </c>
      <c r="D2377" t="inlineStr">
        <is>
          <t>DALARNAS LÄN</t>
        </is>
      </c>
      <c r="E2377" t="inlineStr">
        <is>
          <t>MORA</t>
        </is>
      </c>
      <c r="F2377" t="inlineStr">
        <is>
          <t>Bergvik skog öst AB</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19366-2020</t>
        </is>
      </c>
      <c r="B2378" s="1" t="n">
        <v>43938</v>
      </c>
      <c r="C2378" s="1" t="n">
        <v>45227</v>
      </c>
      <c r="D2378" t="inlineStr">
        <is>
          <t>DALARNAS LÄN</t>
        </is>
      </c>
      <c r="E2378" t="inlineStr">
        <is>
          <t>MALUNG-SÄLEN</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19361-2020</t>
        </is>
      </c>
      <c r="B2379" s="1" t="n">
        <v>43938</v>
      </c>
      <c r="C2379" s="1" t="n">
        <v>45227</v>
      </c>
      <c r="D2379" t="inlineStr">
        <is>
          <t>DALARNAS LÄN</t>
        </is>
      </c>
      <c r="E2379" t="inlineStr">
        <is>
          <t>LEKSAND</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19446-2020</t>
        </is>
      </c>
      <c r="B2380" s="1" t="n">
        <v>43938</v>
      </c>
      <c r="C2380" s="1" t="n">
        <v>45227</v>
      </c>
      <c r="D2380" t="inlineStr">
        <is>
          <t>DALARNAS LÄN</t>
        </is>
      </c>
      <c r="E2380" t="inlineStr">
        <is>
          <t>BORLÄNGE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19633-2020</t>
        </is>
      </c>
      <c r="B2381" s="1" t="n">
        <v>43941</v>
      </c>
      <c r="C2381" s="1" t="n">
        <v>45227</v>
      </c>
      <c r="D2381" t="inlineStr">
        <is>
          <t>DALARNAS LÄN</t>
        </is>
      </c>
      <c r="E2381" t="inlineStr">
        <is>
          <t>SMEDJEBACKEN</t>
        </is>
      </c>
      <c r="F2381" t="inlineStr">
        <is>
          <t>Övriga Aktiebolag</t>
        </is>
      </c>
      <c r="G2381" t="n">
        <v>6.6</v>
      </c>
      <c r="H2381" t="n">
        <v>0</v>
      </c>
      <c r="I2381" t="n">
        <v>0</v>
      </c>
      <c r="J2381" t="n">
        <v>0</v>
      </c>
      <c r="K2381" t="n">
        <v>0</v>
      </c>
      <c r="L2381" t="n">
        <v>0</v>
      </c>
      <c r="M2381" t="n">
        <v>0</v>
      </c>
      <c r="N2381" t="n">
        <v>0</v>
      </c>
      <c r="O2381" t="n">
        <v>0</v>
      </c>
      <c r="P2381" t="n">
        <v>0</v>
      </c>
      <c r="Q2381" t="n">
        <v>0</v>
      </c>
      <c r="R2381" s="2" t="inlineStr"/>
    </row>
    <row r="2382" ht="15" customHeight="1">
      <c r="A2382" t="inlineStr">
        <is>
          <t>A 19870-2020</t>
        </is>
      </c>
      <c r="B2382" s="1" t="n">
        <v>43941</v>
      </c>
      <c r="C2382" s="1" t="n">
        <v>45227</v>
      </c>
      <c r="D2382" t="inlineStr">
        <is>
          <t>DALARNAS LÄN</t>
        </is>
      </c>
      <c r="E2382" t="inlineStr">
        <is>
          <t>RÄTTVIK</t>
        </is>
      </c>
      <c r="G2382" t="n">
        <v>4.3</v>
      </c>
      <c r="H2382" t="n">
        <v>0</v>
      </c>
      <c r="I2382" t="n">
        <v>0</v>
      </c>
      <c r="J2382" t="n">
        <v>0</v>
      </c>
      <c r="K2382" t="n">
        <v>0</v>
      </c>
      <c r="L2382" t="n">
        <v>0</v>
      </c>
      <c r="M2382" t="n">
        <v>0</v>
      </c>
      <c r="N2382" t="n">
        <v>0</v>
      </c>
      <c r="O2382" t="n">
        <v>0</v>
      </c>
      <c r="P2382" t="n">
        <v>0</v>
      </c>
      <c r="Q2382" t="n">
        <v>0</v>
      </c>
      <c r="R2382" s="2" t="inlineStr"/>
    </row>
    <row r="2383" ht="15" customHeight="1">
      <c r="A2383" t="inlineStr">
        <is>
          <t>A 19667-2020</t>
        </is>
      </c>
      <c r="B2383" s="1" t="n">
        <v>43941</v>
      </c>
      <c r="C2383" s="1" t="n">
        <v>45227</v>
      </c>
      <c r="D2383" t="inlineStr">
        <is>
          <t>DALARNAS LÄN</t>
        </is>
      </c>
      <c r="E2383" t="inlineStr">
        <is>
          <t>BORLÄNGE</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19695-2020</t>
        </is>
      </c>
      <c r="B2384" s="1" t="n">
        <v>43941</v>
      </c>
      <c r="C2384" s="1" t="n">
        <v>45227</v>
      </c>
      <c r="D2384" t="inlineStr">
        <is>
          <t>DALARNAS LÄN</t>
        </is>
      </c>
      <c r="E2384" t="inlineStr">
        <is>
          <t>SÄTER</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19877-2020</t>
        </is>
      </c>
      <c r="B2385" s="1" t="n">
        <v>43941</v>
      </c>
      <c r="C2385" s="1" t="n">
        <v>45227</v>
      </c>
      <c r="D2385" t="inlineStr">
        <is>
          <t>DALARNAS LÄN</t>
        </is>
      </c>
      <c r="E2385" t="inlineStr">
        <is>
          <t>RÄTTVIK</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19850-2020</t>
        </is>
      </c>
      <c r="B2386" s="1" t="n">
        <v>43942</v>
      </c>
      <c r="C2386" s="1" t="n">
        <v>45227</v>
      </c>
      <c r="D2386" t="inlineStr">
        <is>
          <t>DALARNAS LÄN</t>
        </is>
      </c>
      <c r="E2386" t="inlineStr">
        <is>
          <t>SMEDJEBACKEN</t>
        </is>
      </c>
      <c r="G2386" t="n">
        <v>4.2</v>
      </c>
      <c r="H2386" t="n">
        <v>0</v>
      </c>
      <c r="I2386" t="n">
        <v>0</v>
      </c>
      <c r="J2386" t="n">
        <v>0</v>
      </c>
      <c r="K2386" t="n">
        <v>0</v>
      </c>
      <c r="L2386" t="n">
        <v>0</v>
      </c>
      <c r="M2386" t="n">
        <v>0</v>
      </c>
      <c r="N2386" t="n">
        <v>0</v>
      </c>
      <c r="O2386" t="n">
        <v>0</v>
      </c>
      <c r="P2386" t="n">
        <v>0</v>
      </c>
      <c r="Q2386" t="n">
        <v>0</v>
      </c>
      <c r="R2386" s="2" t="inlineStr"/>
    </row>
    <row r="2387" ht="15" customHeight="1">
      <c r="A2387" t="inlineStr">
        <is>
          <t>A 20042-2020</t>
        </is>
      </c>
      <c r="B2387" s="1" t="n">
        <v>43943</v>
      </c>
      <c r="C2387" s="1" t="n">
        <v>45227</v>
      </c>
      <c r="D2387" t="inlineStr">
        <is>
          <t>DALARNAS LÄN</t>
        </is>
      </c>
      <c r="E2387" t="inlineStr">
        <is>
          <t>MALUNG-SÄLEN</t>
        </is>
      </c>
      <c r="G2387" t="n">
        <v>9.699999999999999</v>
      </c>
      <c r="H2387" t="n">
        <v>0</v>
      </c>
      <c r="I2387" t="n">
        <v>0</v>
      </c>
      <c r="J2387" t="n">
        <v>0</v>
      </c>
      <c r="K2387" t="n">
        <v>0</v>
      </c>
      <c r="L2387" t="n">
        <v>0</v>
      </c>
      <c r="M2387" t="n">
        <v>0</v>
      </c>
      <c r="N2387" t="n">
        <v>0</v>
      </c>
      <c r="O2387" t="n">
        <v>0</v>
      </c>
      <c r="P2387" t="n">
        <v>0</v>
      </c>
      <c r="Q2387" t="n">
        <v>0</v>
      </c>
      <c r="R2387" s="2" t="inlineStr"/>
    </row>
    <row r="2388" ht="15" customHeight="1">
      <c r="A2388" t="inlineStr">
        <is>
          <t>A 20189-2020</t>
        </is>
      </c>
      <c r="B2388" s="1" t="n">
        <v>43944</v>
      </c>
      <c r="C2388" s="1" t="n">
        <v>45227</v>
      </c>
      <c r="D2388" t="inlineStr">
        <is>
          <t>DALARNAS LÄN</t>
        </is>
      </c>
      <c r="E2388" t="inlineStr">
        <is>
          <t>ÄLVDALEN</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20290-2020</t>
        </is>
      </c>
      <c r="B2389" s="1" t="n">
        <v>43944</v>
      </c>
      <c r="C2389" s="1" t="n">
        <v>45227</v>
      </c>
      <c r="D2389" t="inlineStr">
        <is>
          <t>DALARNAS LÄN</t>
        </is>
      </c>
      <c r="E2389" t="inlineStr">
        <is>
          <t>ÄLVDALEN</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20331-2020</t>
        </is>
      </c>
      <c r="B2390" s="1" t="n">
        <v>43945</v>
      </c>
      <c r="C2390" s="1" t="n">
        <v>45227</v>
      </c>
      <c r="D2390" t="inlineStr">
        <is>
          <t>DALARNAS LÄN</t>
        </is>
      </c>
      <c r="E2390" t="inlineStr">
        <is>
          <t>FALUN</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20501-2020</t>
        </is>
      </c>
      <c r="B2391" s="1" t="n">
        <v>43948</v>
      </c>
      <c r="C2391" s="1" t="n">
        <v>45227</v>
      </c>
      <c r="D2391" t="inlineStr">
        <is>
          <t>DALARNAS LÄN</t>
        </is>
      </c>
      <c r="E2391" t="inlineStr">
        <is>
          <t>BORLÄNGE</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20543-2020</t>
        </is>
      </c>
      <c r="B2392" s="1" t="n">
        <v>43948</v>
      </c>
      <c r="C2392" s="1" t="n">
        <v>45227</v>
      </c>
      <c r="D2392" t="inlineStr">
        <is>
          <t>DALARNAS LÄN</t>
        </is>
      </c>
      <c r="E2392" t="inlineStr">
        <is>
          <t>FALUN</t>
        </is>
      </c>
      <c r="G2392" t="n">
        <v>3.4</v>
      </c>
      <c r="H2392" t="n">
        <v>0</v>
      </c>
      <c r="I2392" t="n">
        <v>0</v>
      </c>
      <c r="J2392" t="n">
        <v>0</v>
      </c>
      <c r="K2392" t="n">
        <v>0</v>
      </c>
      <c r="L2392" t="n">
        <v>0</v>
      </c>
      <c r="M2392" t="n">
        <v>0</v>
      </c>
      <c r="N2392" t="n">
        <v>0</v>
      </c>
      <c r="O2392" t="n">
        <v>0</v>
      </c>
      <c r="P2392" t="n">
        <v>0</v>
      </c>
      <c r="Q2392" t="n">
        <v>0</v>
      </c>
      <c r="R2392" s="2" t="inlineStr"/>
    </row>
    <row r="2393" ht="15" customHeight="1">
      <c r="A2393" t="inlineStr">
        <is>
          <t>A 20590-2020</t>
        </is>
      </c>
      <c r="B2393" s="1" t="n">
        <v>43948</v>
      </c>
      <c r="C2393" s="1" t="n">
        <v>45227</v>
      </c>
      <c r="D2393" t="inlineStr">
        <is>
          <t>DALARNAS LÄN</t>
        </is>
      </c>
      <c r="E2393" t="inlineStr">
        <is>
          <t>ORSA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20853-2020</t>
        </is>
      </c>
      <c r="B2394" s="1" t="n">
        <v>43948</v>
      </c>
      <c r="C2394" s="1" t="n">
        <v>45227</v>
      </c>
      <c r="D2394" t="inlineStr">
        <is>
          <t>DALARNAS LÄN</t>
        </is>
      </c>
      <c r="E2394" t="inlineStr">
        <is>
          <t>RÄTTVIK</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20491-2020</t>
        </is>
      </c>
      <c r="B2395" s="1" t="n">
        <v>43948</v>
      </c>
      <c r="C2395" s="1" t="n">
        <v>45227</v>
      </c>
      <c r="D2395" t="inlineStr">
        <is>
          <t>DALARNAS LÄN</t>
        </is>
      </c>
      <c r="E2395" t="inlineStr">
        <is>
          <t>SÄTER</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20646-2020</t>
        </is>
      </c>
      <c r="B2396" s="1" t="n">
        <v>43949</v>
      </c>
      <c r="C2396" s="1" t="n">
        <v>45227</v>
      </c>
      <c r="D2396" t="inlineStr">
        <is>
          <t>DALARNAS LÄN</t>
        </is>
      </c>
      <c r="E2396" t="inlineStr">
        <is>
          <t>RÄTTVIK</t>
        </is>
      </c>
      <c r="F2396" t="inlineStr">
        <is>
          <t>Sveaskog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20653-2020</t>
        </is>
      </c>
      <c r="B2397" s="1" t="n">
        <v>43949</v>
      </c>
      <c r="C2397" s="1" t="n">
        <v>45227</v>
      </c>
      <c r="D2397" t="inlineStr">
        <is>
          <t>DALARNAS LÄN</t>
        </is>
      </c>
      <c r="E2397" t="inlineStr">
        <is>
          <t>RÄTTVIK</t>
        </is>
      </c>
      <c r="F2397" t="inlineStr">
        <is>
          <t>Sveaskog</t>
        </is>
      </c>
      <c r="G2397" t="n">
        <v>6</v>
      </c>
      <c r="H2397" t="n">
        <v>0</v>
      </c>
      <c r="I2397" t="n">
        <v>0</v>
      </c>
      <c r="J2397" t="n">
        <v>0</v>
      </c>
      <c r="K2397" t="n">
        <v>0</v>
      </c>
      <c r="L2397" t="n">
        <v>0</v>
      </c>
      <c r="M2397" t="n">
        <v>0</v>
      </c>
      <c r="N2397" t="n">
        <v>0</v>
      </c>
      <c r="O2397" t="n">
        <v>0</v>
      </c>
      <c r="P2397" t="n">
        <v>0</v>
      </c>
      <c r="Q2397" t="n">
        <v>0</v>
      </c>
      <c r="R2397" s="2" t="inlineStr"/>
    </row>
    <row r="2398" ht="15" customHeight="1">
      <c r="A2398" t="inlineStr">
        <is>
          <t>A 20716-2020</t>
        </is>
      </c>
      <c r="B2398" s="1" t="n">
        <v>43949</v>
      </c>
      <c r="C2398" s="1" t="n">
        <v>45227</v>
      </c>
      <c r="D2398" t="inlineStr">
        <is>
          <t>DALARNAS LÄN</t>
        </is>
      </c>
      <c r="E2398" t="inlineStr">
        <is>
          <t>VANSBRO</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20645-2020</t>
        </is>
      </c>
      <c r="B2399" s="1" t="n">
        <v>43949</v>
      </c>
      <c r="C2399" s="1" t="n">
        <v>45227</v>
      </c>
      <c r="D2399" t="inlineStr">
        <is>
          <t>DALARNAS LÄN</t>
        </is>
      </c>
      <c r="E2399" t="inlineStr">
        <is>
          <t>RÄTTVIK</t>
        </is>
      </c>
      <c r="F2399" t="inlineStr">
        <is>
          <t>Sveaskog</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20655-2020</t>
        </is>
      </c>
      <c r="B2400" s="1" t="n">
        <v>43949</v>
      </c>
      <c r="C2400" s="1" t="n">
        <v>45227</v>
      </c>
      <c r="D2400" t="inlineStr">
        <is>
          <t>DALARNAS LÄN</t>
        </is>
      </c>
      <c r="E2400" t="inlineStr">
        <is>
          <t>RÄTTVIK</t>
        </is>
      </c>
      <c r="F2400" t="inlineStr">
        <is>
          <t>Sveaskog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20725-2020</t>
        </is>
      </c>
      <c r="B2401" s="1" t="n">
        <v>43949</v>
      </c>
      <c r="C2401" s="1" t="n">
        <v>45227</v>
      </c>
      <c r="D2401" t="inlineStr">
        <is>
          <t>DALARNAS LÄN</t>
        </is>
      </c>
      <c r="E2401" t="inlineStr">
        <is>
          <t>LUDVIKA</t>
        </is>
      </c>
      <c r="F2401" t="inlineStr">
        <is>
          <t>Bergvik skog väst AB</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20804-2020</t>
        </is>
      </c>
      <c r="B2402" s="1" t="n">
        <v>43949</v>
      </c>
      <c r="C2402" s="1" t="n">
        <v>45227</v>
      </c>
      <c r="D2402" t="inlineStr">
        <is>
          <t>DALARNAS LÄN</t>
        </is>
      </c>
      <c r="E2402" t="inlineStr">
        <is>
          <t>HEDEMORA</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20955-2020</t>
        </is>
      </c>
      <c r="B2403" s="1" t="n">
        <v>43950</v>
      </c>
      <c r="C2403" s="1" t="n">
        <v>45227</v>
      </c>
      <c r="D2403" t="inlineStr">
        <is>
          <t>DALARNAS LÄN</t>
        </is>
      </c>
      <c r="E2403" t="inlineStr">
        <is>
          <t>AVESTA</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20982-2020</t>
        </is>
      </c>
      <c r="B2404" s="1" t="n">
        <v>43950</v>
      </c>
      <c r="C2404" s="1" t="n">
        <v>45227</v>
      </c>
      <c r="D2404" t="inlineStr">
        <is>
          <t>DALARNAS LÄN</t>
        </is>
      </c>
      <c r="E2404" t="inlineStr">
        <is>
          <t>VANSBRO</t>
        </is>
      </c>
      <c r="F2404" t="inlineStr">
        <is>
          <t>Bergvik skog väst AB</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21376-2020</t>
        </is>
      </c>
      <c r="B2405" s="1" t="n">
        <v>43950</v>
      </c>
      <c r="C2405" s="1" t="n">
        <v>45227</v>
      </c>
      <c r="D2405" t="inlineStr">
        <is>
          <t>DALARNAS LÄN</t>
        </is>
      </c>
      <c r="E2405" t="inlineStr">
        <is>
          <t>RÄTTVIK</t>
        </is>
      </c>
      <c r="G2405" t="n">
        <v>12.2</v>
      </c>
      <c r="H2405" t="n">
        <v>0</v>
      </c>
      <c r="I2405" t="n">
        <v>0</v>
      </c>
      <c r="J2405" t="n">
        <v>0</v>
      </c>
      <c r="K2405" t="n">
        <v>0</v>
      </c>
      <c r="L2405" t="n">
        <v>0</v>
      </c>
      <c r="M2405" t="n">
        <v>0</v>
      </c>
      <c r="N2405" t="n">
        <v>0</v>
      </c>
      <c r="O2405" t="n">
        <v>0</v>
      </c>
      <c r="P2405" t="n">
        <v>0</v>
      </c>
      <c r="Q2405" t="n">
        <v>0</v>
      </c>
      <c r="R2405" s="2" t="inlineStr"/>
    </row>
    <row r="2406" ht="15" customHeight="1">
      <c r="A2406" t="inlineStr">
        <is>
          <t>A 21122-2020</t>
        </is>
      </c>
      <c r="B2406" s="1" t="n">
        <v>43951</v>
      </c>
      <c r="C2406" s="1" t="n">
        <v>45227</v>
      </c>
      <c r="D2406" t="inlineStr">
        <is>
          <t>DALARNAS LÄN</t>
        </is>
      </c>
      <c r="E2406" t="inlineStr">
        <is>
          <t>MORA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21155-2020</t>
        </is>
      </c>
      <c r="B2407" s="1" t="n">
        <v>43951</v>
      </c>
      <c r="C2407" s="1" t="n">
        <v>45227</v>
      </c>
      <c r="D2407" t="inlineStr">
        <is>
          <t>DALARNAS LÄN</t>
        </is>
      </c>
      <c r="E2407" t="inlineStr">
        <is>
          <t>RÄTTVIK</t>
        </is>
      </c>
      <c r="F2407" t="inlineStr">
        <is>
          <t>Sveaskog</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21057-2020</t>
        </is>
      </c>
      <c r="B2408" s="1" t="n">
        <v>43951</v>
      </c>
      <c r="C2408" s="1" t="n">
        <v>45227</v>
      </c>
      <c r="D2408" t="inlineStr">
        <is>
          <t>DALARNAS LÄN</t>
        </is>
      </c>
      <c r="E2408" t="inlineStr">
        <is>
          <t>ORSA</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21120-2020</t>
        </is>
      </c>
      <c r="B2409" s="1" t="n">
        <v>43951</v>
      </c>
      <c r="C2409" s="1" t="n">
        <v>45227</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21141-2020</t>
        </is>
      </c>
      <c r="B2410" s="1" t="n">
        <v>43951</v>
      </c>
      <c r="C2410" s="1" t="n">
        <v>45227</v>
      </c>
      <c r="D2410" t="inlineStr">
        <is>
          <t>DALARNAS LÄN</t>
        </is>
      </c>
      <c r="E2410" t="inlineStr">
        <is>
          <t>LEKSAND</t>
        </is>
      </c>
      <c r="F2410" t="inlineStr">
        <is>
          <t>Bergvik skog väst AB</t>
        </is>
      </c>
      <c r="G2410" t="n">
        <v>9.699999999999999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21128-2020</t>
        </is>
      </c>
      <c r="B2411" s="1" t="n">
        <v>43951</v>
      </c>
      <c r="C2411" s="1" t="n">
        <v>45227</v>
      </c>
      <c r="D2411" t="inlineStr">
        <is>
          <t>DALARNAS LÄN</t>
        </is>
      </c>
      <c r="E2411" t="inlineStr">
        <is>
          <t>ÄLVDALEN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21252-2020</t>
        </is>
      </c>
      <c r="B2412" s="1" t="n">
        <v>43955</v>
      </c>
      <c r="C2412" s="1" t="n">
        <v>45227</v>
      </c>
      <c r="D2412" t="inlineStr">
        <is>
          <t>DALARNAS LÄN</t>
        </is>
      </c>
      <c r="E2412" t="inlineStr">
        <is>
          <t>HEDEMORA</t>
        </is>
      </c>
      <c r="F2412" t="inlineStr">
        <is>
          <t>Sveaskog</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21319-2020</t>
        </is>
      </c>
      <c r="B2413" s="1" t="n">
        <v>43955</v>
      </c>
      <c r="C2413" s="1" t="n">
        <v>45227</v>
      </c>
      <c r="D2413" t="inlineStr">
        <is>
          <t>DALARNAS LÄN</t>
        </is>
      </c>
      <c r="E2413" t="inlineStr">
        <is>
          <t>GAGNEF</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21254-2020</t>
        </is>
      </c>
      <c r="B2414" s="1" t="n">
        <v>43955</v>
      </c>
      <c r="C2414" s="1" t="n">
        <v>45227</v>
      </c>
      <c r="D2414" t="inlineStr">
        <is>
          <t>DALARNAS LÄN</t>
        </is>
      </c>
      <c r="E2414" t="inlineStr">
        <is>
          <t>HEDEMORA</t>
        </is>
      </c>
      <c r="F2414" t="inlineStr">
        <is>
          <t>Sveaskog</t>
        </is>
      </c>
      <c r="G2414" t="n">
        <v>8.4</v>
      </c>
      <c r="H2414" t="n">
        <v>0</v>
      </c>
      <c r="I2414" t="n">
        <v>0</v>
      </c>
      <c r="J2414" t="n">
        <v>0</v>
      </c>
      <c r="K2414" t="n">
        <v>0</v>
      </c>
      <c r="L2414" t="n">
        <v>0</v>
      </c>
      <c r="M2414" t="n">
        <v>0</v>
      </c>
      <c r="N2414" t="n">
        <v>0</v>
      </c>
      <c r="O2414" t="n">
        <v>0</v>
      </c>
      <c r="P2414" t="n">
        <v>0</v>
      </c>
      <c r="Q2414" t="n">
        <v>0</v>
      </c>
      <c r="R2414" s="2" t="inlineStr"/>
    </row>
    <row r="2415" ht="15" customHeight="1">
      <c r="A2415" t="inlineStr">
        <is>
          <t>A 21367-2020</t>
        </is>
      </c>
      <c r="B2415" s="1" t="n">
        <v>43955</v>
      </c>
      <c r="C2415" s="1" t="n">
        <v>45227</v>
      </c>
      <c r="D2415" t="inlineStr">
        <is>
          <t>DALARNAS LÄN</t>
        </is>
      </c>
      <c r="E2415" t="inlineStr">
        <is>
          <t>ÄLVDALEN</t>
        </is>
      </c>
      <c r="G2415" t="n">
        <v>4</v>
      </c>
      <c r="H2415" t="n">
        <v>0</v>
      </c>
      <c r="I2415" t="n">
        <v>0</v>
      </c>
      <c r="J2415" t="n">
        <v>0</v>
      </c>
      <c r="K2415" t="n">
        <v>0</v>
      </c>
      <c r="L2415" t="n">
        <v>0</v>
      </c>
      <c r="M2415" t="n">
        <v>0</v>
      </c>
      <c r="N2415" t="n">
        <v>0</v>
      </c>
      <c r="O2415" t="n">
        <v>0</v>
      </c>
      <c r="P2415" t="n">
        <v>0</v>
      </c>
      <c r="Q2415" t="n">
        <v>0</v>
      </c>
      <c r="R2415" s="2" t="inlineStr"/>
    </row>
    <row r="2416" ht="15" customHeight="1">
      <c r="A2416" t="inlineStr">
        <is>
          <t>A 21927-2020</t>
        </is>
      </c>
      <c r="B2416" s="1" t="n">
        <v>43955</v>
      </c>
      <c r="C2416" s="1" t="n">
        <v>45227</v>
      </c>
      <c r="D2416" t="inlineStr">
        <is>
          <t>DALARNAS LÄN</t>
        </is>
      </c>
      <c r="E2416" t="inlineStr">
        <is>
          <t>ÄLVDALEN</t>
        </is>
      </c>
      <c r="G2416" t="n">
        <v>3.3</v>
      </c>
      <c r="H2416" t="n">
        <v>0</v>
      </c>
      <c r="I2416" t="n">
        <v>0</v>
      </c>
      <c r="J2416" t="n">
        <v>0</v>
      </c>
      <c r="K2416" t="n">
        <v>0</v>
      </c>
      <c r="L2416" t="n">
        <v>0</v>
      </c>
      <c r="M2416" t="n">
        <v>0</v>
      </c>
      <c r="N2416" t="n">
        <v>0</v>
      </c>
      <c r="O2416" t="n">
        <v>0</v>
      </c>
      <c r="P2416" t="n">
        <v>0</v>
      </c>
      <c r="Q2416" t="n">
        <v>0</v>
      </c>
      <c r="R2416" s="2" t="inlineStr"/>
    </row>
    <row r="2417" ht="15" customHeight="1">
      <c r="A2417" t="inlineStr">
        <is>
          <t>A 21458-2020</t>
        </is>
      </c>
      <c r="B2417" s="1" t="n">
        <v>43956</v>
      </c>
      <c r="C2417" s="1" t="n">
        <v>45227</v>
      </c>
      <c r="D2417" t="inlineStr">
        <is>
          <t>DALARNAS LÄN</t>
        </is>
      </c>
      <c r="E2417" t="inlineStr">
        <is>
          <t>HEDEMORA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21454-2020</t>
        </is>
      </c>
      <c r="B2418" s="1" t="n">
        <v>43956</v>
      </c>
      <c r="C2418" s="1" t="n">
        <v>45227</v>
      </c>
      <c r="D2418" t="inlineStr">
        <is>
          <t>DALARNAS LÄN</t>
        </is>
      </c>
      <c r="E2418" t="inlineStr">
        <is>
          <t>AVESTA</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21551-2020</t>
        </is>
      </c>
      <c r="B2419" s="1" t="n">
        <v>43956</v>
      </c>
      <c r="C2419" s="1" t="n">
        <v>45227</v>
      </c>
      <c r="D2419" t="inlineStr">
        <is>
          <t>DALARNAS LÄN</t>
        </is>
      </c>
      <c r="E2419" t="inlineStr">
        <is>
          <t>VANSBRO</t>
        </is>
      </c>
      <c r="F2419" t="inlineStr">
        <is>
          <t>Bergvik skog väst AB</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21455-2020</t>
        </is>
      </c>
      <c r="B2420" s="1" t="n">
        <v>43956</v>
      </c>
      <c r="C2420" s="1" t="n">
        <v>45227</v>
      </c>
      <c r="D2420" t="inlineStr">
        <is>
          <t>DALARNAS LÄN</t>
        </is>
      </c>
      <c r="E2420" t="inlineStr">
        <is>
          <t>AVESTA</t>
        </is>
      </c>
      <c r="G2420" t="n">
        <v>2.9</v>
      </c>
      <c r="H2420" t="n">
        <v>0</v>
      </c>
      <c r="I2420" t="n">
        <v>0</v>
      </c>
      <c r="J2420" t="n">
        <v>0</v>
      </c>
      <c r="K2420" t="n">
        <v>0</v>
      </c>
      <c r="L2420" t="n">
        <v>0</v>
      </c>
      <c r="M2420" t="n">
        <v>0</v>
      </c>
      <c r="N2420" t="n">
        <v>0</v>
      </c>
      <c r="O2420" t="n">
        <v>0</v>
      </c>
      <c r="P2420" t="n">
        <v>0</v>
      </c>
      <c r="Q2420" t="n">
        <v>0</v>
      </c>
      <c r="R2420" s="2" t="inlineStr"/>
    </row>
    <row r="2421" ht="15" customHeight="1">
      <c r="A2421" t="inlineStr">
        <is>
          <t>A 21654-2020</t>
        </is>
      </c>
      <c r="B2421" s="1" t="n">
        <v>43957</v>
      </c>
      <c r="C2421" s="1" t="n">
        <v>45227</v>
      </c>
      <c r="D2421" t="inlineStr">
        <is>
          <t>DALARNAS LÄN</t>
        </is>
      </c>
      <c r="E2421" t="inlineStr">
        <is>
          <t>AVESTA</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21630-2020</t>
        </is>
      </c>
      <c r="B2422" s="1" t="n">
        <v>43957</v>
      </c>
      <c r="C2422" s="1" t="n">
        <v>45227</v>
      </c>
      <c r="D2422" t="inlineStr">
        <is>
          <t>DALARNAS LÄN</t>
        </is>
      </c>
      <c r="E2422" t="inlineStr">
        <is>
          <t>SÄTER</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21684-2020</t>
        </is>
      </c>
      <c r="B2423" s="1" t="n">
        <v>43957</v>
      </c>
      <c r="C2423" s="1" t="n">
        <v>45227</v>
      </c>
      <c r="D2423" t="inlineStr">
        <is>
          <t>DALARNAS LÄN</t>
        </is>
      </c>
      <c r="E2423" t="inlineStr">
        <is>
          <t>BORLÄNGE</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21951-2020</t>
        </is>
      </c>
      <c r="B2424" s="1" t="n">
        <v>43958</v>
      </c>
      <c r="C2424" s="1" t="n">
        <v>45227</v>
      </c>
      <c r="D2424" t="inlineStr">
        <is>
          <t>DALARNAS LÄN</t>
        </is>
      </c>
      <c r="E2424" t="inlineStr">
        <is>
          <t>MORA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22052-2020</t>
        </is>
      </c>
      <c r="B2425" s="1" t="n">
        <v>43959</v>
      </c>
      <c r="C2425" s="1" t="n">
        <v>45227</v>
      </c>
      <c r="D2425" t="inlineStr">
        <is>
          <t>DALARNAS LÄN</t>
        </is>
      </c>
      <c r="E2425" t="inlineStr">
        <is>
          <t>RÄTTVIK</t>
        </is>
      </c>
      <c r="F2425" t="inlineStr">
        <is>
          <t>Sveaskog</t>
        </is>
      </c>
      <c r="G2425" t="n">
        <v>9.199999999999999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22517-2020</t>
        </is>
      </c>
      <c r="B2426" s="1" t="n">
        <v>43959</v>
      </c>
      <c r="C2426" s="1" t="n">
        <v>45227</v>
      </c>
      <c r="D2426" t="inlineStr">
        <is>
          <t>DALARNAS LÄN</t>
        </is>
      </c>
      <c r="E2426" t="inlineStr">
        <is>
          <t>RÄTTVIK</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22053-2020</t>
        </is>
      </c>
      <c r="B2427" s="1" t="n">
        <v>43959</v>
      </c>
      <c r="C2427" s="1" t="n">
        <v>45227</v>
      </c>
      <c r="D2427" t="inlineStr">
        <is>
          <t>DALARNAS LÄN</t>
        </is>
      </c>
      <c r="E2427" t="inlineStr">
        <is>
          <t>RÄTTVIK</t>
        </is>
      </c>
      <c r="F2427" t="inlineStr">
        <is>
          <t>Sveaskog</t>
        </is>
      </c>
      <c r="G2427" t="n">
        <v>5.3</v>
      </c>
      <c r="H2427" t="n">
        <v>0</v>
      </c>
      <c r="I2427" t="n">
        <v>0</v>
      </c>
      <c r="J2427" t="n">
        <v>0</v>
      </c>
      <c r="K2427" t="n">
        <v>0</v>
      </c>
      <c r="L2427" t="n">
        <v>0</v>
      </c>
      <c r="M2427" t="n">
        <v>0</v>
      </c>
      <c r="N2427" t="n">
        <v>0</v>
      </c>
      <c r="O2427" t="n">
        <v>0</v>
      </c>
      <c r="P2427" t="n">
        <v>0</v>
      </c>
      <c r="Q2427" t="n">
        <v>0</v>
      </c>
      <c r="R2427" s="2" t="inlineStr"/>
    </row>
    <row r="2428" ht="15" customHeight="1">
      <c r="A2428" t="inlineStr">
        <is>
          <t>A 22054-2020</t>
        </is>
      </c>
      <c r="B2428" s="1" t="n">
        <v>43959</v>
      </c>
      <c r="C2428" s="1" t="n">
        <v>45227</v>
      </c>
      <c r="D2428" t="inlineStr">
        <is>
          <t>DALARNAS LÄN</t>
        </is>
      </c>
      <c r="E2428" t="inlineStr">
        <is>
          <t>RÄTTVIK</t>
        </is>
      </c>
      <c r="F2428" t="inlineStr">
        <is>
          <t>Sveaskog</t>
        </is>
      </c>
      <c r="G2428" t="n">
        <v>23.3</v>
      </c>
      <c r="H2428" t="n">
        <v>0</v>
      </c>
      <c r="I2428" t="n">
        <v>0</v>
      </c>
      <c r="J2428" t="n">
        <v>0</v>
      </c>
      <c r="K2428" t="n">
        <v>0</v>
      </c>
      <c r="L2428" t="n">
        <v>0</v>
      </c>
      <c r="M2428" t="n">
        <v>0</v>
      </c>
      <c r="N2428" t="n">
        <v>0</v>
      </c>
      <c r="O2428" t="n">
        <v>0</v>
      </c>
      <c r="P2428" t="n">
        <v>0</v>
      </c>
      <c r="Q2428" t="n">
        <v>0</v>
      </c>
      <c r="R2428" s="2" t="inlineStr"/>
    </row>
    <row r="2429" ht="15" customHeight="1">
      <c r="A2429" t="inlineStr">
        <is>
          <t>A 22374-2020</t>
        </is>
      </c>
      <c r="B2429" s="1" t="n">
        <v>43962</v>
      </c>
      <c r="C2429" s="1" t="n">
        <v>45227</v>
      </c>
      <c r="D2429" t="inlineStr">
        <is>
          <t>DALARNAS LÄN</t>
        </is>
      </c>
      <c r="E2429" t="inlineStr">
        <is>
          <t>HEDEMORA</t>
        </is>
      </c>
      <c r="F2429" t="inlineStr">
        <is>
          <t>Kommuner</t>
        </is>
      </c>
      <c r="G2429" t="n">
        <v>9.1</v>
      </c>
      <c r="H2429" t="n">
        <v>0</v>
      </c>
      <c r="I2429" t="n">
        <v>0</v>
      </c>
      <c r="J2429" t="n">
        <v>0</v>
      </c>
      <c r="K2429" t="n">
        <v>0</v>
      </c>
      <c r="L2429" t="n">
        <v>0</v>
      </c>
      <c r="M2429" t="n">
        <v>0</v>
      </c>
      <c r="N2429" t="n">
        <v>0</v>
      </c>
      <c r="O2429" t="n">
        <v>0</v>
      </c>
      <c r="P2429" t="n">
        <v>0</v>
      </c>
      <c r="Q2429" t="n">
        <v>0</v>
      </c>
      <c r="R2429" s="2" t="inlineStr"/>
    </row>
    <row r="2430" ht="15" customHeight="1">
      <c r="A2430" t="inlineStr">
        <is>
          <t>A 22254-2020</t>
        </is>
      </c>
      <c r="B2430" s="1" t="n">
        <v>43962</v>
      </c>
      <c r="C2430" s="1" t="n">
        <v>45227</v>
      </c>
      <c r="D2430" t="inlineStr">
        <is>
          <t>DALARNAS LÄN</t>
        </is>
      </c>
      <c r="E2430" t="inlineStr">
        <is>
          <t>VANSBRO</t>
        </is>
      </c>
      <c r="F2430" t="inlineStr">
        <is>
          <t>Bergvik skog väst AB</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22718-2020</t>
        </is>
      </c>
      <c r="B2431" s="1" t="n">
        <v>43964</v>
      </c>
      <c r="C2431" s="1" t="n">
        <v>45227</v>
      </c>
      <c r="D2431" t="inlineStr">
        <is>
          <t>DALARNAS LÄN</t>
        </is>
      </c>
      <c r="E2431" t="inlineStr">
        <is>
          <t>LEKSAND</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22785-2020</t>
        </is>
      </c>
      <c r="B2432" s="1" t="n">
        <v>43964</v>
      </c>
      <c r="C2432" s="1" t="n">
        <v>45227</v>
      </c>
      <c r="D2432" t="inlineStr">
        <is>
          <t>DALARNAS LÄN</t>
        </is>
      </c>
      <c r="E2432" t="inlineStr">
        <is>
          <t>ORSA</t>
        </is>
      </c>
      <c r="F2432" t="inlineStr">
        <is>
          <t>Bergvik skog öst AB</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23086-2020</t>
        </is>
      </c>
      <c r="B2433" s="1" t="n">
        <v>43965</v>
      </c>
      <c r="C2433" s="1" t="n">
        <v>45227</v>
      </c>
      <c r="D2433" t="inlineStr">
        <is>
          <t>DALARNAS LÄN</t>
        </is>
      </c>
      <c r="E2433" t="inlineStr">
        <is>
          <t>LUDVIKA</t>
        </is>
      </c>
      <c r="F2433" t="inlineStr">
        <is>
          <t>Bergvik skog väst AB</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23079-2020</t>
        </is>
      </c>
      <c r="B2434" s="1" t="n">
        <v>43965</v>
      </c>
      <c r="C2434" s="1" t="n">
        <v>45227</v>
      </c>
      <c r="D2434" t="inlineStr">
        <is>
          <t>DALARNAS LÄN</t>
        </is>
      </c>
      <c r="E2434" t="inlineStr">
        <is>
          <t>LUDVIKA</t>
        </is>
      </c>
      <c r="F2434" t="inlineStr">
        <is>
          <t>Bergvik skog väst AB</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23198-2020</t>
        </is>
      </c>
      <c r="B2435" s="1" t="n">
        <v>43966</v>
      </c>
      <c r="C2435" s="1" t="n">
        <v>45227</v>
      </c>
      <c r="D2435" t="inlineStr">
        <is>
          <t>DALARNAS LÄN</t>
        </is>
      </c>
      <c r="E2435" t="inlineStr">
        <is>
          <t>VANSBRO</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23270-2020</t>
        </is>
      </c>
      <c r="B2436" s="1" t="n">
        <v>43966</v>
      </c>
      <c r="C2436" s="1" t="n">
        <v>45227</v>
      </c>
      <c r="D2436" t="inlineStr">
        <is>
          <t>DALARNAS LÄN</t>
        </is>
      </c>
      <c r="E2436" t="inlineStr">
        <is>
          <t>FALUN</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23390-2020</t>
        </is>
      </c>
      <c r="B2437" s="1" t="n">
        <v>43968</v>
      </c>
      <c r="C2437" s="1" t="n">
        <v>45227</v>
      </c>
      <c r="D2437" t="inlineStr">
        <is>
          <t>DALARNAS LÄN</t>
        </is>
      </c>
      <c r="E2437" t="inlineStr">
        <is>
          <t>GAGNEF</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23402-2020</t>
        </is>
      </c>
      <c r="B2438" s="1" t="n">
        <v>43968</v>
      </c>
      <c r="C2438" s="1" t="n">
        <v>45227</v>
      </c>
      <c r="D2438" t="inlineStr">
        <is>
          <t>DALARNAS LÄN</t>
        </is>
      </c>
      <c r="E2438" t="inlineStr">
        <is>
          <t>HEDEMORA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23401-2020</t>
        </is>
      </c>
      <c r="B2439" s="1" t="n">
        <v>43968</v>
      </c>
      <c r="C2439" s="1" t="n">
        <v>45227</v>
      </c>
      <c r="D2439" t="inlineStr">
        <is>
          <t>DALARNAS LÄN</t>
        </is>
      </c>
      <c r="E2439" t="inlineStr">
        <is>
          <t>HEDEMORA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23452-2020</t>
        </is>
      </c>
      <c r="B2440" s="1" t="n">
        <v>43969</v>
      </c>
      <c r="C2440" s="1" t="n">
        <v>45227</v>
      </c>
      <c r="D2440" t="inlineStr">
        <is>
          <t>DALARNAS LÄN</t>
        </is>
      </c>
      <c r="E2440" t="inlineStr">
        <is>
          <t>LUDVIKA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23521-2020</t>
        </is>
      </c>
      <c r="B2441" s="1" t="n">
        <v>43969</v>
      </c>
      <c r="C2441" s="1" t="n">
        <v>45227</v>
      </c>
      <c r="D2441" t="inlineStr">
        <is>
          <t>DALARNAS LÄN</t>
        </is>
      </c>
      <c r="E2441" t="inlineStr">
        <is>
          <t>FALUN</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23448-2020</t>
        </is>
      </c>
      <c r="B2442" s="1" t="n">
        <v>43969</v>
      </c>
      <c r="C2442" s="1" t="n">
        <v>45227</v>
      </c>
      <c r="D2442" t="inlineStr">
        <is>
          <t>DALARNAS LÄN</t>
        </is>
      </c>
      <c r="E2442" t="inlineStr">
        <is>
          <t>ÄLVDALEN</t>
        </is>
      </c>
      <c r="F2442" t="inlineStr">
        <is>
          <t>Sveaskog</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23576-2020</t>
        </is>
      </c>
      <c r="B2443" s="1" t="n">
        <v>43969</v>
      </c>
      <c r="C2443" s="1" t="n">
        <v>45227</v>
      </c>
      <c r="D2443" t="inlineStr">
        <is>
          <t>DALARNAS LÄN</t>
        </is>
      </c>
      <c r="E2443" t="inlineStr">
        <is>
          <t>VANSBRO</t>
        </is>
      </c>
      <c r="F2443" t="inlineStr">
        <is>
          <t>Bergvik skog väst AB</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23600-2020</t>
        </is>
      </c>
      <c r="B2444" s="1" t="n">
        <v>43969</v>
      </c>
      <c r="C2444" s="1" t="n">
        <v>45227</v>
      </c>
      <c r="D2444" t="inlineStr">
        <is>
          <t>DALARNAS LÄN</t>
        </is>
      </c>
      <c r="E2444" t="inlineStr">
        <is>
          <t>RÄTTVIK</t>
        </is>
      </c>
      <c r="F2444" t="inlineStr">
        <is>
          <t>Bergvik skog väst AB</t>
        </is>
      </c>
      <c r="G2444" t="n">
        <v>7</v>
      </c>
      <c r="H2444" t="n">
        <v>0</v>
      </c>
      <c r="I2444" t="n">
        <v>0</v>
      </c>
      <c r="J2444" t="n">
        <v>0</v>
      </c>
      <c r="K2444" t="n">
        <v>0</v>
      </c>
      <c r="L2444" t="n">
        <v>0</v>
      </c>
      <c r="M2444" t="n">
        <v>0</v>
      </c>
      <c r="N2444" t="n">
        <v>0</v>
      </c>
      <c r="O2444" t="n">
        <v>0</v>
      </c>
      <c r="P2444" t="n">
        <v>0</v>
      </c>
      <c r="Q2444" t="n">
        <v>0</v>
      </c>
      <c r="R2444" s="2" t="inlineStr"/>
    </row>
    <row r="2445" ht="15" customHeight="1">
      <c r="A2445" t="inlineStr">
        <is>
          <t>A 23465-2020</t>
        </is>
      </c>
      <c r="B2445" s="1" t="n">
        <v>43969</v>
      </c>
      <c r="C2445" s="1" t="n">
        <v>45227</v>
      </c>
      <c r="D2445" t="inlineStr">
        <is>
          <t>DALARNAS LÄN</t>
        </is>
      </c>
      <c r="E2445" t="inlineStr">
        <is>
          <t>FALUN</t>
        </is>
      </c>
      <c r="F2445" t="inlineStr">
        <is>
          <t>Bergvik skog väst AB</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23480-2020</t>
        </is>
      </c>
      <c r="B2446" s="1" t="n">
        <v>43969</v>
      </c>
      <c r="C2446" s="1" t="n">
        <v>45227</v>
      </c>
      <c r="D2446" t="inlineStr">
        <is>
          <t>DALARNAS LÄN</t>
        </is>
      </c>
      <c r="E2446" t="inlineStr">
        <is>
          <t>VANSBRO</t>
        </is>
      </c>
      <c r="F2446" t="inlineStr">
        <is>
          <t>Bergvik skog väst AB</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23766-2020</t>
        </is>
      </c>
      <c r="B2447" s="1" t="n">
        <v>43970</v>
      </c>
      <c r="C2447" s="1" t="n">
        <v>45227</v>
      </c>
      <c r="D2447" t="inlineStr">
        <is>
          <t>DALARNAS LÄN</t>
        </is>
      </c>
      <c r="E2447" t="inlineStr">
        <is>
          <t>ORSA</t>
        </is>
      </c>
      <c r="F2447" t="inlineStr">
        <is>
          <t>Bergvik skog öst AB</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23746-2020</t>
        </is>
      </c>
      <c r="B2448" s="1" t="n">
        <v>43970</v>
      </c>
      <c r="C2448" s="1" t="n">
        <v>45227</v>
      </c>
      <c r="D2448" t="inlineStr">
        <is>
          <t>DALARNAS LÄN</t>
        </is>
      </c>
      <c r="E2448" t="inlineStr">
        <is>
          <t>ORSA</t>
        </is>
      </c>
      <c r="F2448" t="inlineStr">
        <is>
          <t>Allmännings- och besparingsskogar</t>
        </is>
      </c>
      <c r="G2448" t="n">
        <v>13.9</v>
      </c>
      <c r="H2448" t="n">
        <v>0</v>
      </c>
      <c r="I2448" t="n">
        <v>0</v>
      </c>
      <c r="J2448" t="n">
        <v>0</v>
      </c>
      <c r="K2448" t="n">
        <v>0</v>
      </c>
      <c r="L2448" t="n">
        <v>0</v>
      </c>
      <c r="M2448" t="n">
        <v>0</v>
      </c>
      <c r="N2448" t="n">
        <v>0</v>
      </c>
      <c r="O2448" t="n">
        <v>0</v>
      </c>
      <c r="P2448" t="n">
        <v>0</v>
      </c>
      <c r="Q2448" t="n">
        <v>0</v>
      </c>
      <c r="R2448" s="2" t="inlineStr"/>
    </row>
    <row r="2449" ht="15" customHeight="1">
      <c r="A2449" t="inlineStr">
        <is>
          <t>A 23815-2020</t>
        </is>
      </c>
      <c r="B2449" s="1" t="n">
        <v>43970</v>
      </c>
      <c r="C2449" s="1" t="n">
        <v>45227</v>
      </c>
      <c r="D2449" t="inlineStr">
        <is>
          <t>DALARNAS LÄN</t>
        </is>
      </c>
      <c r="E2449" t="inlineStr">
        <is>
          <t>MALUNG-SÄLEN</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23770-2020</t>
        </is>
      </c>
      <c r="B2450" s="1" t="n">
        <v>43970</v>
      </c>
      <c r="C2450" s="1" t="n">
        <v>45227</v>
      </c>
      <c r="D2450" t="inlineStr">
        <is>
          <t>DALARNAS LÄN</t>
        </is>
      </c>
      <c r="E2450" t="inlineStr">
        <is>
          <t>RÄTTVIK</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23876-2020</t>
        </is>
      </c>
      <c r="B2451" s="1" t="n">
        <v>43971</v>
      </c>
      <c r="C2451" s="1" t="n">
        <v>45227</v>
      </c>
      <c r="D2451" t="inlineStr">
        <is>
          <t>DALARNAS LÄN</t>
        </is>
      </c>
      <c r="E2451" t="inlineStr">
        <is>
          <t>FALUN</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23998-2020</t>
        </is>
      </c>
      <c r="B2452" s="1" t="n">
        <v>43971</v>
      </c>
      <c r="C2452" s="1" t="n">
        <v>45227</v>
      </c>
      <c r="D2452" t="inlineStr">
        <is>
          <t>DALARNAS LÄN</t>
        </is>
      </c>
      <c r="E2452" t="inlineStr">
        <is>
          <t>BORLÄNGE</t>
        </is>
      </c>
      <c r="F2452" t="inlineStr">
        <is>
          <t>Kommuner</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23872-2020</t>
        </is>
      </c>
      <c r="B2453" s="1" t="n">
        <v>43971</v>
      </c>
      <c r="C2453" s="1" t="n">
        <v>45227</v>
      </c>
      <c r="D2453" t="inlineStr">
        <is>
          <t>DALARNAS LÄN</t>
        </is>
      </c>
      <c r="E2453" t="inlineStr">
        <is>
          <t>HEDEMORA</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24087-2020</t>
        </is>
      </c>
      <c r="B2454" s="1" t="n">
        <v>43972</v>
      </c>
      <c r="C2454" s="1" t="n">
        <v>45227</v>
      </c>
      <c r="D2454" t="inlineStr">
        <is>
          <t>DALARNAS LÄN</t>
        </is>
      </c>
      <c r="E2454" t="inlineStr">
        <is>
          <t>AVESTA</t>
        </is>
      </c>
      <c r="F2454" t="inlineStr">
        <is>
          <t>Sveaskog</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24215-2020</t>
        </is>
      </c>
      <c r="B2455" s="1" t="n">
        <v>43973</v>
      </c>
      <c r="C2455" s="1" t="n">
        <v>45227</v>
      </c>
      <c r="D2455" t="inlineStr">
        <is>
          <t>DALARNAS LÄN</t>
        </is>
      </c>
      <c r="E2455" t="inlineStr">
        <is>
          <t>RÄTTVIK</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24207-2020</t>
        </is>
      </c>
      <c r="B2456" s="1" t="n">
        <v>43973</v>
      </c>
      <c r="C2456" s="1" t="n">
        <v>45227</v>
      </c>
      <c r="D2456" t="inlineStr">
        <is>
          <t>DALARNAS LÄN</t>
        </is>
      </c>
      <c r="E2456" t="inlineStr">
        <is>
          <t>LEKSAND</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24298-2020</t>
        </is>
      </c>
      <c r="B2457" s="1" t="n">
        <v>43976</v>
      </c>
      <c r="C2457" s="1" t="n">
        <v>45227</v>
      </c>
      <c r="D2457" t="inlineStr">
        <is>
          <t>DALARNAS LÄN</t>
        </is>
      </c>
      <c r="E2457" t="inlineStr">
        <is>
          <t>SMEDJEBACKEN</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24252-2020</t>
        </is>
      </c>
      <c r="B2458" s="1" t="n">
        <v>43976</v>
      </c>
      <c r="C2458" s="1" t="n">
        <v>45227</v>
      </c>
      <c r="D2458" t="inlineStr">
        <is>
          <t>DALARNAS LÄN</t>
        </is>
      </c>
      <c r="E2458" t="inlineStr">
        <is>
          <t>SÄTER</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24275-2020</t>
        </is>
      </c>
      <c r="B2459" s="1" t="n">
        <v>43976</v>
      </c>
      <c r="C2459" s="1" t="n">
        <v>45227</v>
      </c>
      <c r="D2459" t="inlineStr">
        <is>
          <t>DALARNAS LÄN</t>
        </is>
      </c>
      <c r="E2459" t="inlineStr">
        <is>
          <t>FALUN</t>
        </is>
      </c>
      <c r="G2459" t="n">
        <v>2.1</v>
      </c>
      <c r="H2459" t="n">
        <v>0</v>
      </c>
      <c r="I2459" t="n">
        <v>0</v>
      </c>
      <c r="J2459" t="n">
        <v>0</v>
      </c>
      <c r="K2459" t="n">
        <v>0</v>
      </c>
      <c r="L2459" t="n">
        <v>0</v>
      </c>
      <c r="M2459" t="n">
        <v>0</v>
      </c>
      <c r="N2459" t="n">
        <v>0</v>
      </c>
      <c r="O2459" t="n">
        <v>0</v>
      </c>
      <c r="P2459" t="n">
        <v>0</v>
      </c>
      <c r="Q2459" t="n">
        <v>0</v>
      </c>
      <c r="R2459" s="2" t="inlineStr"/>
    </row>
    <row r="2460" ht="15" customHeight="1">
      <c r="A2460" t="inlineStr">
        <is>
          <t>A 24273-2020</t>
        </is>
      </c>
      <c r="B2460" s="1" t="n">
        <v>43976</v>
      </c>
      <c r="C2460" s="1" t="n">
        <v>45227</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24522-2020</t>
        </is>
      </c>
      <c r="B2461" s="1" t="n">
        <v>43977</v>
      </c>
      <c r="C2461" s="1" t="n">
        <v>45227</v>
      </c>
      <c r="D2461" t="inlineStr">
        <is>
          <t>DALARNAS LÄN</t>
        </is>
      </c>
      <c r="E2461" t="inlineStr">
        <is>
          <t>FALUN</t>
        </is>
      </c>
      <c r="F2461" t="inlineStr">
        <is>
          <t>Bergvik skog väst AB</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24556-2020</t>
        </is>
      </c>
      <c r="B2462" s="1" t="n">
        <v>43977</v>
      </c>
      <c r="C2462" s="1" t="n">
        <v>45227</v>
      </c>
      <c r="D2462" t="inlineStr">
        <is>
          <t>DALARNAS LÄN</t>
        </is>
      </c>
      <c r="E2462" t="inlineStr">
        <is>
          <t>AVESTA</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24517-2020</t>
        </is>
      </c>
      <c r="B2463" s="1" t="n">
        <v>43977</v>
      </c>
      <c r="C2463" s="1" t="n">
        <v>45227</v>
      </c>
      <c r="D2463" t="inlineStr">
        <is>
          <t>DALARNAS LÄN</t>
        </is>
      </c>
      <c r="E2463" t="inlineStr">
        <is>
          <t>SMEDJEBACKEN</t>
        </is>
      </c>
      <c r="F2463" t="inlineStr">
        <is>
          <t>Sveaskog</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24719-2020</t>
        </is>
      </c>
      <c r="B2464" s="1" t="n">
        <v>43978</v>
      </c>
      <c r="C2464" s="1" t="n">
        <v>45227</v>
      </c>
      <c r="D2464" t="inlineStr">
        <is>
          <t>DALARNAS LÄN</t>
        </is>
      </c>
      <c r="E2464" t="inlineStr">
        <is>
          <t>MORA</t>
        </is>
      </c>
      <c r="F2464" t="inlineStr">
        <is>
          <t>Allmännings- och besparingsskogar</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24697-2020</t>
        </is>
      </c>
      <c r="B2465" s="1" t="n">
        <v>43978</v>
      </c>
      <c r="C2465" s="1" t="n">
        <v>45227</v>
      </c>
      <c r="D2465" t="inlineStr">
        <is>
          <t>DALARNAS LÄN</t>
        </is>
      </c>
      <c r="E2465" t="inlineStr">
        <is>
          <t>AVESTA</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24800-2020</t>
        </is>
      </c>
      <c r="B2466" s="1" t="n">
        <v>43978</v>
      </c>
      <c r="C2466" s="1" t="n">
        <v>45227</v>
      </c>
      <c r="D2466" t="inlineStr">
        <is>
          <t>DALARNAS LÄN</t>
        </is>
      </c>
      <c r="E2466" t="inlineStr">
        <is>
          <t>LUDVIKA</t>
        </is>
      </c>
      <c r="F2466" t="inlineStr">
        <is>
          <t>Bergvik skog väst AB</t>
        </is>
      </c>
      <c r="G2466" t="n">
        <v>28.1</v>
      </c>
      <c r="H2466" t="n">
        <v>0</v>
      </c>
      <c r="I2466" t="n">
        <v>0</v>
      </c>
      <c r="J2466" t="n">
        <v>0</v>
      </c>
      <c r="K2466" t="n">
        <v>0</v>
      </c>
      <c r="L2466" t="n">
        <v>0</v>
      </c>
      <c r="M2466" t="n">
        <v>0</v>
      </c>
      <c r="N2466" t="n">
        <v>0</v>
      </c>
      <c r="O2466" t="n">
        <v>0</v>
      </c>
      <c r="P2466" t="n">
        <v>0</v>
      </c>
      <c r="Q2466" t="n">
        <v>0</v>
      </c>
      <c r="R2466" s="2" t="inlineStr"/>
    </row>
    <row r="2467" ht="15" customHeight="1">
      <c r="A2467" t="inlineStr">
        <is>
          <t>A 24759-2020</t>
        </is>
      </c>
      <c r="B2467" s="1" t="n">
        <v>43978</v>
      </c>
      <c r="C2467" s="1" t="n">
        <v>45227</v>
      </c>
      <c r="D2467" t="inlineStr">
        <is>
          <t>DALARNAS LÄN</t>
        </is>
      </c>
      <c r="E2467" t="inlineStr">
        <is>
          <t>HEDEMORA</t>
        </is>
      </c>
      <c r="F2467" t="inlineStr">
        <is>
          <t>Sveaskog</t>
        </is>
      </c>
      <c r="G2467" t="n">
        <v>9.699999999999999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25156-2020</t>
        </is>
      </c>
      <c r="B2468" s="1" t="n">
        <v>43978</v>
      </c>
      <c r="C2468" s="1" t="n">
        <v>45227</v>
      </c>
      <c r="D2468" t="inlineStr">
        <is>
          <t>DALARNAS LÄN</t>
        </is>
      </c>
      <c r="E2468" t="inlineStr">
        <is>
          <t>LEKSAND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24942-2020</t>
        </is>
      </c>
      <c r="B2469" s="1" t="n">
        <v>43979</v>
      </c>
      <c r="C2469" s="1" t="n">
        <v>45227</v>
      </c>
      <c r="D2469" t="inlineStr">
        <is>
          <t>DALARNAS LÄN</t>
        </is>
      </c>
      <c r="E2469" t="inlineStr">
        <is>
          <t>MALUNG-SÄLEN</t>
        </is>
      </c>
      <c r="F2469" t="inlineStr">
        <is>
          <t>Bergvik skog öst AB</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25036-2020</t>
        </is>
      </c>
      <c r="B2470" s="1" t="n">
        <v>43979</v>
      </c>
      <c r="C2470" s="1" t="n">
        <v>45227</v>
      </c>
      <c r="D2470" t="inlineStr">
        <is>
          <t>DALARNAS LÄN</t>
        </is>
      </c>
      <c r="E2470" t="inlineStr">
        <is>
          <t>FALUN</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25002-2020</t>
        </is>
      </c>
      <c r="B2471" s="1" t="n">
        <v>43979</v>
      </c>
      <c r="C2471" s="1" t="n">
        <v>45227</v>
      </c>
      <c r="D2471" t="inlineStr">
        <is>
          <t>DALARNAS LÄN</t>
        </is>
      </c>
      <c r="E2471" t="inlineStr">
        <is>
          <t>LUDVIKA</t>
        </is>
      </c>
      <c r="F2471" t="inlineStr">
        <is>
          <t>Bergvik skog väst AB</t>
        </is>
      </c>
      <c r="G2471" t="n">
        <v>9.4</v>
      </c>
      <c r="H2471" t="n">
        <v>0</v>
      </c>
      <c r="I2471" t="n">
        <v>0</v>
      </c>
      <c r="J2471" t="n">
        <v>0</v>
      </c>
      <c r="K2471" t="n">
        <v>0</v>
      </c>
      <c r="L2471" t="n">
        <v>0</v>
      </c>
      <c r="M2471" t="n">
        <v>0</v>
      </c>
      <c r="N2471" t="n">
        <v>0</v>
      </c>
      <c r="O2471" t="n">
        <v>0</v>
      </c>
      <c r="P2471" t="n">
        <v>0</v>
      </c>
      <c r="Q2471" t="n">
        <v>0</v>
      </c>
      <c r="R2471" s="2" t="inlineStr"/>
    </row>
    <row r="2472" ht="15" customHeight="1">
      <c r="A2472" t="inlineStr">
        <is>
          <t>A 24911-2020</t>
        </is>
      </c>
      <c r="B2472" s="1" t="n">
        <v>43979</v>
      </c>
      <c r="C2472" s="1" t="n">
        <v>45227</v>
      </c>
      <c r="D2472" t="inlineStr">
        <is>
          <t>DALARNAS LÄN</t>
        </is>
      </c>
      <c r="E2472" t="inlineStr">
        <is>
          <t>SMEDJEBACKEN</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25134-2020</t>
        </is>
      </c>
      <c r="B2473" s="1" t="n">
        <v>43980</v>
      </c>
      <c r="C2473" s="1" t="n">
        <v>45227</v>
      </c>
      <c r="D2473" t="inlineStr">
        <is>
          <t>DALARNAS LÄN</t>
        </is>
      </c>
      <c r="E2473" t="inlineStr">
        <is>
          <t>AVESTA</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25312-2020</t>
        </is>
      </c>
      <c r="B2474" s="1" t="n">
        <v>43980</v>
      </c>
      <c r="C2474" s="1" t="n">
        <v>45227</v>
      </c>
      <c r="D2474" t="inlineStr">
        <is>
          <t>DALARNAS LÄN</t>
        </is>
      </c>
      <c r="E2474" t="inlineStr">
        <is>
          <t>GAGNEF</t>
        </is>
      </c>
      <c r="G2474" t="n">
        <v>11.5</v>
      </c>
      <c r="H2474" t="n">
        <v>0</v>
      </c>
      <c r="I2474" t="n">
        <v>0</v>
      </c>
      <c r="J2474" t="n">
        <v>0</v>
      </c>
      <c r="K2474" t="n">
        <v>0</v>
      </c>
      <c r="L2474" t="n">
        <v>0</v>
      </c>
      <c r="M2474" t="n">
        <v>0</v>
      </c>
      <c r="N2474" t="n">
        <v>0</v>
      </c>
      <c r="O2474" t="n">
        <v>0</v>
      </c>
      <c r="P2474" t="n">
        <v>0</v>
      </c>
      <c r="Q2474" t="n">
        <v>0</v>
      </c>
      <c r="R2474" s="2" t="inlineStr"/>
    </row>
    <row r="2475" ht="15" customHeight="1">
      <c r="A2475" t="inlineStr">
        <is>
          <t>A 25458-2020</t>
        </is>
      </c>
      <c r="B2475" s="1" t="n">
        <v>43983</v>
      </c>
      <c r="C2475" s="1" t="n">
        <v>45227</v>
      </c>
      <c r="D2475" t="inlineStr">
        <is>
          <t>DALARNAS LÄN</t>
        </is>
      </c>
      <c r="E2475" t="inlineStr">
        <is>
          <t>LUDVIKA</t>
        </is>
      </c>
      <c r="F2475" t="inlineStr">
        <is>
          <t>Bergvik skog väst AB</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25623-2020</t>
        </is>
      </c>
      <c r="B2476" s="1" t="n">
        <v>43983</v>
      </c>
      <c r="C2476" s="1" t="n">
        <v>45227</v>
      </c>
      <c r="D2476" t="inlineStr">
        <is>
          <t>DALARNAS LÄN</t>
        </is>
      </c>
      <c r="E2476" t="inlineStr">
        <is>
          <t>HEDEMORA</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25657-2020</t>
        </is>
      </c>
      <c r="B2477" s="1" t="n">
        <v>43983</v>
      </c>
      <c r="C2477" s="1" t="n">
        <v>45227</v>
      </c>
      <c r="D2477" t="inlineStr">
        <is>
          <t>DALARNAS LÄN</t>
        </is>
      </c>
      <c r="E2477" t="inlineStr">
        <is>
          <t>HEDEMORA</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25554-2020</t>
        </is>
      </c>
      <c r="B2478" s="1" t="n">
        <v>43983</v>
      </c>
      <c r="C2478" s="1" t="n">
        <v>45227</v>
      </c>
      <c r="D2478" t="inlineStr">
        <is>
          <t>DALARNAS LÄN</t>
        </is>
      </c>
      <c r="E2478" t="inlineStr">
        <is>
          <t>LUDVIKA</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25664-2020</t>
        </is>
      </c>
      <c r="B2479" s="1" t="n">
        <v>43983</v>
      </c>
      <c r="C2479" s="1" t="n">
        <v>45227</v>
      </c>
      <c r="D2479" t="inlineStr">
        <is>
          <t>DALARNAS LÄN</t>
        </is>
      </c>
      <c r="E2479" t="inlineStr">
        <is>
          <t>ORSA</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25450-2020</t>
        </is>
      </c>
      <c r="B2480" s="1" t="n">
        <v>43983</v>
      </c>
      <c r="C2480" s="1" t="n">
        <v>45227</v>
      </c>
      <c r="D2480" t="inlineStr">
        <is>
          <t>DALARNAS LÄN</t>
        </is>
      </c>
      <c r="E2480" t="inlineStr">
        <is>
          <t>LUDVIKA</t>
        </is>
      </c>
      <c r="F2480" t="inlineStr">
        <is>
          <t>Bergvik skog väst AB</t>
        </is>
      </c>
      <c r="G2480" t="n">
        <v>5.8</v>
      </c>
      <c r="H2480" t="n">
        <v>0</v>
      </c>
      <c r="I2480" t="n">
        <v>0</v>
      </c>
      <c r="J2480" t="n">
        <v>0</v>
      </c>
      <c r="K2480" t="n">
        <v>0</v>
      </c>
      <c r="L2480" t="n">
        <v>0</v>
      </c>
      <c r="M2480" t="n">
        <v>0</v>
      </c>
      <c r="N2480" t="n">
        <v>0</v>
      </c>
      <c r="O2480" t="n">
        <v>0</v>
      </c>
      <c r="P2480" t="n">
        <v>0</v>
      </c>
      <c r="Q2480" t="n">
        <v>0</v>
      </c>
      <c r="R2480" s="2" t="inlineStr"/>
    </row>
    <row r="2481" ht="15" customHeight="1">
      <c r="A2481" t="inlineStr">
        <is>
          <t>A 25441-2020</t>
        </is>
      </c>
      <c r="B2481" s="1" t="n">
        <v>43983</v>
      </c>
      <c r="C2481" s="1" t="n">
        <v>45227</v>
      </c>
      <c r="D2481" t="inlineStr">
        <is>
          <t>DALARNAS LÄN</t>
        </is>
      </c>
      <c r="E2481" t="inlineStr">
        <is>
          <t>LUDVIKA</t>
        </is>
      </c>
      <c r="F2481" t="inlineStr">
        <is>
          <t>Bergvik skog väst AB</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25471-2020</t>
        </is>
      </c>
      <c r="B2482" s="1" t="n">
        <v>43983</v>
      </c>
      <c r="C2482" s="1" t="n">
        <v>45227</v>
      </c>
      <c r="D2482" t="inlineStr">
        <is>
          <t>DALARNAS LÄN</t>
        </is>
      </c>
      <c r="E2482" t="inlineStr">
        <is>
          <t>LUDVIKA</t>
        </is>
      </c>
      <c r="F2482" t="inlineStr">
        <is>
          <t>Bergvik skog väst AB</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25878-2020</t>
        </is>
      </c>
      <c r="B2483" s="1" t="n">
        <v>43984</v>
      </c>
      <c r="C2483" s="1" t="n">
        <v>45227</v>
      </c>
      <c r="D2483" t="inlineStr">
        <is>
          <t>DALARNAS LÄN</t>
        </is>
      </c>
      <c r="E2483" t="inlineStr">
        <is>
          <t>SMEDJEBACKEN</t>
        </is>
      </c>
      <c r="F2483" t="inlineStr">
        <is>
          <t>Sveaskog</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25720-2020</t>
        </is>
      </c>
      <c r="B2484" s="1" t="n">
        <v>43984</v>
      </c>
      <c r="C2484" s="1" t="n">
        <v>45227</v>
      </c>
      <c r="D2484" t="inlineStr">
        <is>
          <t>DALARNAS LÄN</t>
        </is>
      </c>
      <c r="E2484" t="inlineStr">
        <is>
          <t>LEKSAND</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25852-2020</t>
        </is>
      </c>
      <c r="B2485" s="1" t="n">
        <v>43984</v>
      </c>
      <c r="C2485" s="1" t="n">
        <v>45227</v>
      </c>
      <c r="D2485" t="inlineStr">
        <is>
          <t>DALARNAS LÄN</t>
        </is>
      </c>
      <c r="E2485" t="inlineStr">
        <is>
          <t>MORA</t>
        </is>
      </c>
      <c r="F2485" t="inlineStr">
        <is>
          <t>Bergvik skog väst AB</t>
        </is>
      </c>
      <c r="G2485" t="n">
        <v>3.8</v>
      </c>
      <c r="H2485" t="n">
        <v>0</v>
      </c>
      <c r="I2485" t="n">
        <v>0</v>
      </c>
      <c r="J2485" t="n">
        <v>0</v>
      </c>
      <c r="K2485" t="n">
        <v>0</v>
      </c>
      <c r="L2485" t="n">
        <v>0</v>
      </c>
      <c r="M2485" t="n">
        <v>0</v>
      </c>
      <c r="N2485" t="n">
        <v>0</v>
      </c>
      <c r="O2485" t="n">
        <v>0</v>
      </c>
      <c r="P2485" t="n">
        <v>0</v>
      </c>
      <c r="Q2485" t="n">
        <v>0</v>
      </c>
      <c r="R2485" s="2" t="inlineStr"/>
    </row>
    <row r="2486" ht="15" customHeight="1">
      <c r="A2486" t="inlineStr">
        <is>
          <t>A 25875-2020</t>
        </is>
      </c>
      <c r="B2486" s="1" t="n">
        <v>43984</v>
      </c>
      <c r="C2486" s="1" t="n">
        <v>45227</v>
      </c>
      <c r="D2486" t="inlineStr">
        <is>
          <t>DALARNAS LÄN</t>
        </is>
      </c>
      <c r="E2486" t="inlineStr">
        <is>
          <t>SMEDJEBACKEN</t>
        </is>
      </c>
      <c r="F2486" t="inlineStr">
        <is>
          <t>Sveaskog</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25966-2020</t>
        </is>
      </c>
      <c r="B2487" s="1" t="n">
        <v>43985</v>
      </c>
      <c r="C2487" s="1" t="n">
        <v>45227</v>
      </c>
      <c r="D2487" t="inlineStr">
        <is>
          <t>DALARNAS LÄN</t>
        </is>
      </c>
      <c r="E2487" t="inlineStr">
        <is>
          <t>ÄLVDALEN</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25989-2020</t>
        </is>
      </c>
      <c r="B2488" s="1" t="n">
        <v>43985</v>
      </c>
      <c r="C2488" s="1" t="n">
        <v>45227</v>
      </c>
      <c r="D2488" t="inlineStr">
        <is>
          <t>DALARNAS LÄN</t>
        </is>
      </c>
      <c r="E2488" t="inlineStr">
        <is>
          <t>LEKSAND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25991-2020</t>
        </is>
      </c>
      <c r="B2489" s="1" t="n">
        <v>43985</v>
      </c>
      <c r="C2489" s="1" t="n">
        <v>45227</v>
      </c>
      <c r="D2489" t="inlineStr">
        <is>
          <t>DALARNAS LÄN</t>
        </is>
      </c>
      <c r="E2489" t="inlineStr">
        <is>
          <t>RÄTTVIK</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26309-2020</t>
        </is>
      </c>
      <c r="B2490" s="1" t="n">
        <v>43986</v>
      </c>
      <c r="C2490" s="1" t="n">
        <v>45227</v>
      </c>
      <c r="D2490" t="inlineStr">
        <is>
          <t>DALARNAS LÄN</t>
        </is>
      </c>
      <c r="E2490" t="inlineStr">
        <is>
          <t>SMEDJEBACKEN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26305-2020</t>
        </is>
      </c>
      <c r="B2491" s="1" t="n">
        <v>43986</v>
      </c>
      <c r="C2491" s="1" t="n">
        <v>45227</v>
      </c>
      <c r="D2491" t="inlineStr">
        <is>
          <t>DALARNAS LÄN</t>
        </is>
      </c>
      <c r="E2491" t="inlineStr">
        <is>
          <t>MALUNG-SÄLEN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26257-2020</t>
        </is>
      </c>
      <c r="B2492" s="1" t="n">
        <v>43986</v>
      </c>
      <c r="C2492" s="1" t="n">
        <v>45227</v>
      </c>
      <c r="D2492" t="inlineStr">
        <is>
          <t>DALARNAS LÄN</t>
        </is>
      </c>
      <c r="E2492" t="inlineStr">
        <is>
          <t>FALUN</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26303-2020</t>
        </is>
      </c>
      <c r="B2493" s="1" t="n">
        <v>43986</v>
      </c>
      <c r="C2493" s="1" t="n">
        <v>45227</v>
      </c>
      <c r="D2493" t="inlineStr">
        <is>
          <t>DALARNAS LÄN</t>
        </is>
      </c>
      <c r="E2493" t="inlineStr">
        <is>
          <t>MALUNG-SÄLEN</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26299-2020</t>
        </is>
      </c>
      <c r="B2494" s="1" t="n">
        <v>43986</v>
      </c>
      <c r="C2494" s="1" t="n">
        <v>45227</v>
      </c>
      <c r="D2494" t="inlineStr">
        <is>
          <t>DALARNAS LÄN</t>
        </is>
      </c>
      <c r="E2494" t="inlineStr">
        <is>
          <t>MALUNG-SÄLEN</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26456-2020</t>
        </is>
      </c>
      <c r="B2495" s="1" t="n">
        <v>43986</v>
      </c>
      <c r="C2495" s="1" t="n">
        <v>45227</v>
      </c>
      <c r="D2495" t="inlineStr">
        <is>
          <t>DALARNAS LÄN</t>
        </is>
      </c>
      <c r="E2495" t="inlineStr">
        <is>
          <t>LEKSAND</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26443-2020</t>
        </is>
      </c>
      <c r="B2496" s="1" t="n">
        <v>43987</v>
      </c>
      <c r="C2496" s="1" t="n">
        <v>45227</v>
      </c>
      <c r="D2496" t="inlineStr">
        <is>
          <t>DALARNAS LÄN</t>
        </is>
      </c>
      <c r="E2496" t="inlineStr">
        <is>
          <t>AVESTA</t>
        </is>
      </c>
      <c r="F2496" t="inlineStr">
        <is>
          <t>Sveaskog</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26431-2020</t>
        </is>
      </c>
      <c r="B2497" s="1" t="n">
        <v>43987</v>
      </c>
      <c r="C2497" s="1" t="n">
        <v>45227</v>
      </c>
      <c r="D2497" t="inlineStr">
        <is>
          <t>DALARNAS LÄN</t>
        </is>
      </c>
      <c r="E2497" t="inlineStr">
        <is>
          <t>VANSBRO</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26444-2020</t>
        </is>
      </c>
      <c r="B2498" s="1" t="n">
        <v>43987</v>
      </c>
      <c r="C2498" s="1" t="n">
        <v>45227</v>
      </c>
      <c r="D2498" t="inlineStr">
        <is>
          <t>DALARNAS LÄN</t>
        </is>
      </c>
      <c r="E2498" t="inlineStr">
        <is>
          <t>AVESTA</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26460-2020</t>
        </is>
      </c>
      <c r="B2499" s="1" t="n">
        <v>43987</v>
      </c>
      <c r="C2499" s="1" t="n">
        <v>45227</v>
      </c>
      <c r="D2499" t="inlineStr">
        <is>
          <t>DALARNAS LÄN</t>
        </is>
      </c>
      <c r="E2499" t="inlineStr">
        <is>
          <t>MORA</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26454-2020</t>
        </is>
      </c>
      <c r="B2500" s="1" t="n">
        <v>43987</v>
      </c>
      <c r="C2500" s="1" t="n">
        <v>45227</v>
      </c>
      <c r="D2500" t="inlineStr">
        <is>
          <t>DALARNAS LÄN</t>
        </is>
      </c>
      <c r="E2500" t="inlineStr">
        <is>
          <t>MORA</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26560-2020</t>
        </is>
      </c>
      <c r="B2501" s="1" t="n">
        <v>43987</v>
      </c>
      <c r="C2501" s="1" t="n">
        <v>45227</v>
      </c>
      <c r="D2501" t="inlineStr">
        <is>
          <t>DALARNAS LÄN</t>
        </is>
      </c>
      <c r="E2501" t="inlineStr">
        <is>
          <t>LEKSAND</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26489-2020</t>
        </is>
      </c>
      <c r="B2502" s="1" t="n">
        <v>43987</v>
      </c>
      <c r="C2502" s="1" t="n">
        <v>45227</v>
      </c>
      <c r="D2502" t="inlineStr">
        <is>
          <t>DALARNAS LÄN</t>
        </is>
      </c>
      <c r="E2502" t="inlineStr">
        <is>
          <t>VANSBRO</t>
        </is>
      </c>
      <c r="F2502" t="inlineStr">
        <is>
          <t>Kyrkan</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26658-2020</t>
        </is>
      </c>
      <c r="B2503" s="1" t="n">
        <v>43989</v>
      </c>
      <c r="C2503" s="1" t="n">
        <v>45227</v>
      </c>
      <c r="D2503" t="inlineStr">
        <is>
          <t>DALARNAS LÄN</t>
        </is>
      </c>
      <c r="E2503" t="inlineStr">
        <is>
          <t>GAGNEF</t>
        </is>
      </c>
      <c r="F2503" t="inlineStr">
        <is>
          <t>Bergvik skog väst AB</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26808-2020</t>
        </is>
      </c>
      <c r="B2504" s="1" t="n">
        <v>43990</v>
      </c>
      <c r="C2504" s="1" t="n">
        <v>45227</v>
      </c>
      <c r="D2504" t="inlineStr">
        <is>
          <t>DALARNAS LÄN</t>
        </is>
      </c>
      <c r="E2504" t="inlineStr">
        <is>
          <t>ÄLVDALEN</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26697-2020</t>
        </is>
      </c>
      <c r="B2505" s="1" t="n">
        <v>43990</v>
      </c>
      <c r="C2505" s="1" t="n">
        <v>45227</v>
      </c>
      <c r="D2505" t="inlineStr">
        <is>
          <t>DALARNAS LÄN</t>
        </is>
      </c>
      <c r="E2505" t="inlineStr">
        <is>
          <t>MALUNG-SÄLEN</t>
        </is>
      </c>
      <c r="F2505" t="inlineStr">
        <is>
          <t>Allmännings- och besparingsskogar</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26747-2020</t>
        </is>
      </c>
      <c r="B2506" s="1" t="n">
        <v>43990</v>
      </c>
      <c r="C2506" s="1" t="n">
        <v>45227</v>
      </c>
      <c r="D2506" t="inlineStr">
        <is>
          <t>DALARNAS LÄN</t>
        </is>
      </c>
      <c r="E2506" t="inlineStr">
        <is>
          <t>RÄTTVIK</t>
        </is>
      </c>
      <c r="G2506" t="n">
        <v>9.5</v>
      </c>
      <c r="H2506" t="n">
        <v>0</v>
      </c>
      <c r="I2506" t="n">
        <v>0</v>
      </c>
      <c r="J2506" t="n">
        <v>0</v>
      </c>
      <c r="K2506" t="n">
        <v>0</v>
      </c>
      <c r="L2506" t="n">
        <v>0</v>
      </c>
      <c r="M2506" t="n">
        <v>0</v>
      </c>
      <c r="N2506" t="n">
        <v>0</v>
      </c>
      <c r="O2506" t="n">
        <v>0</v>
      </c>
      <c r="P2506" t="n">
        <v>0</v>
      </c>
      <c r="Q2506" t="n">
        <v>0</v>
      </c>
      <c r="R2506" s="2" t="inlineStr"/>
    </row>
    <row r="2507" ht="15" customHeight="1">
      <c r="A2507" t="inlineStr">
        <is>
          <t>A 26824-2020</t>
        </is>
      </c>
      <c r="B2507" s="1" t="n">
        <v>43990</v>
      </c>
      <c r="C2507" s="1" t="n">
        <v>45227</v>
      </c>
      <c r="D2507" t="inlineStr">
        <is>
          <t>DALARNAS LÄN</t>
        </is>
      </c>
      <c r="E2507" t="inlineStr">
        <is>
          <t>FALUN</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26905-2020</t>
        </is>
      </c>
      <c r="B2508" s="1" t="n">
        <v>43990</v>
      </c>
      <c r="C2508" s="1" t="n">
        <v>45227</v>
      </c>
      <c r="D2508" t="inlineStr">
        <is>
          <t>DALARNAS LÄN</t>
        </is>
      </c>
      <c r="E2508" t="inlineStr">
        <is>
          <t>MALUNG-SÄLEN</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26952-2020</t>
        </is>
      </c>
      <c r="B2509" s="1" t="n">
        <v>43990</v>
      </c>
      <c r="C2509" s="1" t="n">
        <v>45227</v>
      </c>
      <c r="D2509" t="inlineStr">
        <is>
          <t>DALARNAS LÄN</t>
        </is>
      </c>
      <c r="E2509" t="inlineStr">
        <is>
          <t>SÄTER</t>
        </is>
      </c>
      <c r="F2509" t="inlineStr">
        <is>
          <t>Bergvik skog väst AB</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27125-2020</t>
        </is>
      </c>
      <c r="B2510" s="1" t="n">
        <v>43990</v>
      </c>
      <c r="C2510" s="1" t="n">
        <v>45227</v>
      </c>
      <c r="D2510" t="inlineStr">
        <is>
          <t>DALARNAS LÄN</t>
        </is>
      </c>
      <c r="E2510" t="inlineStr">
        <is>
          <t>MALUNG-SÄLEN</t>
        </is>
      </c>
      <c r="F2510" t="inlineStr">
        <is>
          <t>Allmännings- och besparingsskogar</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26792-2020</t>
        </is>
      </c>
      <c r="B2511" s="1" t="n">
        <v>43990</v>
      </c>
      <c r="C2511" s="1" t="n">
        <v>45227</v>
      </c>
      <c r="D2511" t="inlineStr">
        <is>
          <t>DALARNAS LÄN</t>
        </is>
      </c>
      <c r="E2511" t="inlineStr">
        <is>
          <t>ÄLVDALEN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26898-2020</t>
        </is>
      </c>
      <c r="B2512" s="1" t="n">
        <v>43990</v>
      </c>
      <c r="C2512" s="1" t="n">
        <v>45227</v>
      </c>
      <c r="D2512" t="inlineStr">
        <is>
          <t>DALARNAS LÄN</t>
        </is>
      </c>
      <c r="E2512" t="inlineStr">
        <is>
          <t>MALUNG-SÄLEN</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26910-2020</t>
        </is>
      </c>
      <c r="B2513" s="1" t="n">
        <v>43990</v>
      </c>
      <c r="C2513" s="1" t="n">
        <v>45227</v>
      </c>
      <c r="D2513" t="inlineStr">
        <is>
          <t>DALARNAS LÄN</t>
        </is>
      </c>
      <c r="E2513" t="inlineStr">
        <is>
          <t>MALUNG-SÄLEN</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26835-2020</t>
        </is>
      </c>
      <c r="B2514" s="1" t="n">
        <v>43990</v>
      </c>
      <c r="C2514" s="1" t="n">
        <v>45227</v>
      </c>
      <c r="D2514" t="inlineStr">
        <is>
          <t>DALARNAS LÄN</t>
        </is>
      </c>
      <c r="E2514" t="inlineStr">
        <is>
          <t>FALUN</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26956-2020</t>
        </is>
      </c>
      <c r="B2515" s="1" t="n">
        <v>43990</v>
      </c>
      <c r="C2515" s="1" t="n">
        <v>45227</v>
      </c>
      <c r="D2515" t="inlineStr">
        <is>
          <t>DALARNAS LÄN</t>
        </is>
      </c>
      <c r="E2515" t="inlineStr">
        <is>
          <t>FALUN</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26994-2020</t>
        </is>
      </c>
      <c r="B2516" s="1" t="n">
        <v>43991</v>
      </c>
      <c r="C2516" s="1" t="n">
        <v>45227</v>
      </c>
      <c r="D2516" t="inlineStr">
        <is>
          <t>DALARNAS LÄN</t>
        </is>
      </c>
      <c r="E2516" t="inlineStr">
        <is>
          <t>RÄTTVIK</t>
        </is>
      </c>
      <c r="F2516" t="inlineStr">
        <is>
          <t>Sveaskog</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27041-2020</t>
        </is>
      </c>
      <c r="B2517" s="1" t="n">
        <v>43991</v>
      </c>
      <c r="C2517" s="1" t="n">
        <v>45227</v>
      </c>
      <c r="D2517" t="inlineStr">
        <is>
          <t>DALARNAS LÄN</t>
        </is>
      </c>
      <c r="E2517" t="inlineStr">
        <is>
          <t>ÄLVDALEN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27076-2020</t>
        </is>
      </c>
      <c r="B2518" s="1" t="n">
        <v>43991</v>
      </c>
      <c r="C2518" s="1" t="n">
        <v>45227</v>
      </c>
      <c r="D2518" t="inlineStr">
        <is>
          <t>DALARNAS LÄN</t>
        </is>
      </c>
      <c r="E2518" t="inlineStr">
        <is>
          <t>HEDEMORA</t>
        </is>
      </c>
      <c r="F2518" t="inlineStr">
        <is>
          <t>Övriga Aktiebolag</t>
        </is>
      </c>
      <c r="G2518" t="n">
        <v>10.4</v>
      </c>
      <c r="H2518" t="n">
        <v>0</v>
      </c>
      <c r="I2518" t="n">
        <v>0</v>
      </c>
      <c r="J2518" t="n">
        <v>0</v>
      </c>
      <c r="K2518" t="n">
        <v>0</v>
      </c>
      <c r="L2518" t="n">
        <v>0</v>
      </c>
      <c r="M2518" t="n">
        <v>0</v>
      </c>
      <c r="N2518" t="n">
        <v>0</v>
      </c>
      <c r="O2518" t="n">
        <v>0</v>
      </c>
      <c r="P2518" t="n">
        <v>0</v>
      </c>
      <c r="Q2518" t="n">
        <v>0</v>
      </c>
      <c r="R2518" s="2" t="inlineStr"/>
    </row>
    <row r="2519" ht="15" customHeight="1">
      <c r="A2519" t="inlineStr">
        <is>
          <t>A 26997-2020</t>
        </is>
      </c>
      <c r="B2519" s="1" t="n">
        <v>43991</v>
      </c>
      <c r="C2519" s="1" t="n">
        <v>45227</v>
      </c>
      <c r="D2519" t="inlineStr">
        <is>
          <t>DALARNAS LÄN</t>
        </is>
      </c>
      <c r="E2519" t="inlineStr">
        <is>
          <t>RÄTTVIK</t>
        </is>
      </c>
      <c r="F2519" t="inlineStr">
        <is>
          <t>Sveaskog</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27038-2020</t>
        </is>
      </c>
      <c r="B2520" s="1" t="n">
        <v>43991</v>
      </c>
      <c r="C2520" s="1" t="n">
        <v>45227</v>
      </c>
      <c r="D2520" t="inlineStr">
        <is>
          <t>DALARNAS LÄN</t>
        </is>
      </c>
      <c r="E2520" t="inlineStr">
        <is>
          <t>ÄLVDALEN</t>
        </is>
      </c>
      <c r="F2520" t="inlineStr">
        <is>
          <t>Sveaskog</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26993-2020</t>
        </is>
      </c>
      <c r="B2521" s="1" t="n">
        <v>43991</v>
      </c>
      <c r="C2521" s="1" t="n">
        <v>45227</v>
      </c>
      <c r="D2521" t="inlineStr">
        <is>
          <t>DALARNAS LÄN</t>
        </is>
      </c>
      <c r="E2521" t="inlineStr">
        <is>
          <t>RÄTTVIK</t>
        </is>
      </c>
      <c r="F2521" t="inlineStr">
        <is>
          <t>Sveaskog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26998-2020</t>
        </is>
      </c>
      <c r="B2522" s="1" t="n">
        <v>43991</v>
      </c>
      <c r="C2522" s="1" t="n">
        <v>45227</v>
      </c>
      <c r="D2522" t="inlineStr">
        <is>
          <t>DALARNAS LÄN</t>
        </is>
      </c>
      <c r="E2522" t="inlineStr">
        <is>
          <t>RÄTTVIK</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27040-2020</t>
        </is>
      </c>
      <c r="B2523" s="1" t="n">
        <v>43991</v>
      </c>
      <c r="C2523" s="1" t="n">
        <v>45227</v>
      </c>
      <c r="D2523" t="inlineStr">
        <is>
          <t>DALARNAS LÄN</t>
        </is>
      </c>
      <c r="E2523" t="inlineStr">
        <is>
          <t>ÄLVDALEN</t>
        </is>
      </c>
      <c r="F2523" t="inlineStr">
        <is>
          <t>Sveaskog</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27064-2020</t>
        </is>
      </c>
      <c r="B2524" s="1" t="n">
        <v>43991</v>
      </c>
      <c r="C2524" s="1" t="n">
        <v>45227</v>
      </c>
      <c r="D2524" t="inlineStr">
        <is>
          <t>DALARNAS LÄN</t>
        </is>
      </c>
      <c r="E2524" t="inlineStr">
        <is>
          <t>BORLÄNGE</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26995-2020</t>
        </is>
      </c>
      <c r="B2525" s="1" t="n">
        <v>43991</v>
      </c>
      <c r="C2525" s="1" t="n">
        <v>45227</v>
      </c>
      <c r="D2525" t="inlineStr">
        <is>
          <t>DALARNAS LÄN</t>
        </is>
      </c>
      <c r="E2525" t="inlineStr">
        <is>
          <t>RÄTTVIK</t>
        </is>
      </c>
      <c r="F2525" t="inlineStr">
        <is>
          <t>Sveaskog</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27020-2020</t>
        </is>
      </c>
      <c r="B2526" s="1" t="n">
        <v>43991</v>
      </c>
      <c r="C2526" s="1" t="n">
        <v>45227</v>
      </c>
      <c r="D2526" t="inlineStr">
        <is>
          <t>DALARNAS LÄN</t>
        </is>
      </c>
      <c r="E2526" t="inlineStr">
        <is>
          <t>MALUNG-SÄLEN</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27030-2020</t>
        </is>
      </c>
      <c r="B2527" s="1" t="n">
        <v>43991</v>
      </c>
      <c r="C2527" s="1" t="n">
        <v>45227</v>
      </c>
      <c r="D2527" t="inlineStr">
        <is>
          <t>DALARNAS LÄN</t>
        </is>
      </c>
      <c r="E2527" t="inlineStr">
        <is>
          <t>FALUN</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27050-2020</t>
        </is>
      </c>
      <c r="B2528" s="1" t="n">
        <v>43991</v>
      </c>
      <c r="C2528" s="1" t="n">
        <v>45227</v>
      </c>
      <c r="D2528" t="inlineStr">
        <is>
          <t>DALARNAS LÄN</t>
        </is>
      </c>
      <c r="E2528" t="inlineStr">
        <is>
          <t>HEDEMORA</t>
        </is>
      </c>
      <c r="F2528" t="inlineStr">
        <is>
          <t>Övriga Aktiebolag</t>
        </is>
      </c>
      <c r="G2528" t="n">
        <v>3.3</v>
      </c>
      <c r="H2528" t="n">
        <v>0</v>
      </c>
      <c r="I2528" t="n">
        <v>0</v>
      </c>
      <c r="J2528" t="n">
        <v>0</v>
      </c>
      <c r="K2528" t="n">
        <v>0</v>
      </c>
      <c r="L2528" t="n">
        <v>0</v>
      </c>
      <c r="M2528" t="n">
        <v>0</v>
      </c>
      <c r="N2528" t="n">
        <v>0</v>
      </c>
      <c r="O2528" t="n">
        <v>0</v>
      </c>
      <c r="P2528" t="n">
        <v>0</v>
      </c>
      <c r="Q2528" t="n">
        <v>0</v>
      </c>
      <c r="R2528" s="2" t="inlineStr"/>
    </row>
    <row r="2529" ht="15" customHeight="1">
      <c r="A2529" t="inlineStr">
        <is>
          <t>A 27607-2020</t>
        </is>
      </c>
      <c r="B2529" s="1" t="n">
        <v>43993</v>
      </c>
      <c r="C2529" s="1" t="n">
        <v>45227</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27562-2020</t>
        </is>
      </c>
      <c r="B2530" s="1" t="n">
        <v>43993</v>
      </c>
      <c r="C2530" s="1" t="n">
        <v>45227</v>
      </c>
      <c r="D2530" t="inlineStr">
        <is>
          <t>DALARNAS LÄN</t>
        </is>
      </c>
      <c r="E2530" t="inlineStr">
        <is>
          <t>LUDVIKA</t>
        </is>
      </c>
      <c r="F2530" t="inlineStr">
        <is>
          <t>Bergvik skog väst AB</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27437-2020</t>
        </is>
      </c>
      <c r="B2531" s="1" t="n">
        <v>43993</v>
      </c>
      <c r="C2531" s="1" t="n">
        <v>45227</v>
      </c>
      <c r="D2531" t="inlineStr">
        <is>
          <t>DALARNAS LÄN</t>
        </is>
      </c>
      <c r="E2531" t="inlineStr">
        <is>
          <t>VANSBRO</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27742-2020</t>
        </is>
      </c>
      <c r="B2532" s="1" t="n">
        <v>43994</v>
      </c>
      <c r="C2532" s="1" t="n">
        <v>45227</v>
      </c>
      <c r="D2532" t="inlineStr">
        <is>
          <t>DALARNAS LÄN</t>
        </is>
      </c>
      <c r="E2532" t="inlineStr">
        <is>
          <t>FALUN</t>
        </is>
      </c>
      <c r="F2532" t="inlineStr">
        <is>
          <t>Kyrkan</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27693-2020</t>
        </is>
      </c>
      <c r="B2533" s="1" t="n">
        <v>43994</v>
      </c>
      <c r="C2533" s="1" t="n">
        <v>45227</v>
      </c>
      <c r="D2533" t="inlineStr">
        <is>
          <t>DALARNAS LÄN</t>
        </is>
      </c>
      <c r="E2533" t="inlineStr">
        <is>
          <t>VANSBRO</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28033-2020</t>
        </is>
      </c>
      <c r="B2534" s="1" t="n">
        <v>43997</v>
      </c>
      <c r="C2534" s="1" t="n">
        <v>45227</v>
      </c>
      <c r="D2534" t="inlineStr">
        <is>
          <t>DALARNAS LÄN</t>
        </is>
      </c>
      <c r="E2534" t="inlineStr">
        <is>
          <t>FALUN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28085-2020</t>
        </is>
      </c>
      <c r="B2535" s="1" t="n">
        <v>43997</v>
      </c>
      <c r="C2535" s="1" t="n">
        <v>45227</v>
      </c>
      <c r="D2535" t="inlineStr">
        <is>
          <t>DALARNAS LÄN</t>
        </is>
      </c>
      <c r="E2535" t="inlineStr">
        <is>
          <t>SMEDJEBACKEN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28171-2020</t>
        </is>
      </c>
      <c r="B2536" s="1" t="n">
        <v>43997</v>
      </c>
      <c r="C2536" s="1" t="n">
        <v>45227</v>
      </c>
      <c r="D2536" t="inlineStr">
        <is>
          <t>DALARNAS LÄN</t>
        </is>
      </c>
      <c r="E2536" t="inlineStr">
        <is>
          <t>MALUNG-SÄLEN</t>
        </is>
      </c>
      <c r="G2536" t="n">
        <v>7</v>
      </c>
      <c r="H2536" t="n">
        <v>0</v>
      </c>
      <c r="I2536" t="n">
        <v>0</v>
      </c>
      <c r="J2536" t="n">
        <v>0</v>
      </c>
      <c r="K2536" t="n">
        <v>0</v>
      </c>
      <c r="L2536" t="n">
        <v>0</v>
      </c>
      <c r="M2536" t="n">
        <v>0</v>
      </c>
      <c r="N2536" t="n">
        <v>0</v>
      </c>
      <c r="O2536" t="n">
        <v>0</v>
      </c>
      <c r="P2536" t="n">
        <v>0</v>
      </c>
      <c r="Q2536" t="n">
        <v>0</v>
      </c>
      <c r="R2536" s="2" t="inlineStr"/>
    </row>
    <row r="2537" ht="15" customHeight="1">
      <c r="A2537" t="inlineStr">
        <is>
          <t>A 27961-2020</t>
        </is>
      </c>
      <c r="B2537" s="1" t="n">
        <v>43997</v>
      </c>
      <c r="C2537" s="1" t="n">
        <v>45227</v>
      </c>
      <c r="D2537" t="inlineStr">
        <is>
          <t>DALARNAS LÄN</t>
        </is>
      </c>
      <c r="E2537" t="inlineStr">
        <is>
          <t>SMEDJEBACKEN</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28161-2020</t>
        </is>
      </c>
      <c r="B2538" s="1" t="n">
        <v>43997</v>
      </c>
      <c r="C2538" s="1" t="n">
        <v>45227</v>
      </c>
      <c r="D2538" t="inlineStr">
        <is>
          <t>DALARNAS LÄN</t>
        </is>
      </c>
      <c r="E2538" t="inlineStr">
        <is>
          <t>LEKSAND</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27945-2020</t>
        </is>
      </c>
      <c r="B2539" s="1" t="n">
        <v>43997</v>
      </c>
      <c r="C2539" s="1" t="n">
        <v>45227</v>
      </c>
      <c r="D2539" t="inlineStr">
        <is>
          <t>DALARNAS LÄN</t>
        </is>
      </c>
      <c r="E2539" t="inlineStr">
        <is>
          <t>ORSA</t>
        </is>
      </c>
      <c r="F2539" t="inlineStr">
        <is>
          <t>Bergvik skog öst AB</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28336-2020</t>
        </is>
      </c>
      <c r="B2540" s="1" t="n">
        <v>43998</v>
      </c>
      <c r="C2540" s="1" t="n">
        <v>45227</v>
      </c>
      <c r="D2540" t="inlineStr">
        <is>
          <t>DALARNAS LÄN</t>
        </is>
      </c>
      <c r="E2540" t="inlineStr">
        <is>
          <t>FALUN</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28432-2020</t>
        </is>
      </c>
      <c r="B2541" s="1" t="n">
        <v>43998</v>
      </c>
      <c r="C2541" s="1" t="n">
        <v>45227</v>
      </c>
      <c r="D2541" t="inlineStr">
        <is>
          <t>DALARNAS LÄN</t>
        </is>
      </c>
      <c r="E2541" t="inlineStr">
        <is>
          <t>FALUN</t>
        </is>
      </c>
      <c r="F2541" t="inlineStr">
        <is>
          <t>Bergvik skog väst AB</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28348-2020</t>
        </is>
      </c>
      <c r="B2542" s="1" t="n">
        <v>43998</v>
      </c>
      <c r="C2542" s="1" t="n">
        <v>45227</v>
      </c>
      <c r="D2542" t="inlineStr">
        <is>
          <t>DALARNAS LÄN</t>
        </is>
      </c>
      <c r="E2542" t="inlineStr">
        <is>
          <t>VANSBRO</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28377-2020</t>
        </is>
      </c>
      <c r="B2543" s="1" t="n">
        <v>43998</v>
      </c>
      <c r="C2543" s="1" t="n">
        <v>45227</v>
      </c>
      <c r="D2543" t="inlineStr">
        <is>
          <t>DALARNAS LÄN</t>
        </is>
      </c>
      <c r="E2543" t="inlineStr">
        <is>
          <t>MALUNG-SÄLEN</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28419-2020</t>
        </is>
      </c>
      <c r="B2544" s="1" t="n">
        <v>43998</v>
      </c>
      <c r="C2544" s="1" t="n">
        <v>45227</v>
      </c>
      <c r="D2544" t="inlineStr">
        <is>
          <t>DALARNAS LÄN</t>
        </is>
      </c>
      <c r="E2544" t="inlineStr">
        <is>
          <t>FALUN</t>
        </is>
      </c>
      <c r="F2544" t="inlineStr">
        <is>
          <t>Bergvik skog väst AB</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28661-2020</t>
        </is>
      </c>
      <c r="B2545" s="1" t="n">
        <v>43998</v>
      </c>
      <c r="C2545" s="1" t="n">
        <v>45227</v>
      </c>
      <c r="D2545" t="inlineStr">
        <is>
          <t>DALARNAS LÄN</t>
        </is>
      </c>
      <c r="E2545" t="inlineStr">
        <is>
          <t>AVESTA</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28515-2020</t>
        </is>
      </c>
      <c r="B2546" s="1" t="n">
        <v>43999</v>
      </c>
      <c r="C2546" s="1" t="n">
        <v>45227</v>
      </c>
      <c r="D2546" t="inlineStr">
        <is>
          <t>DALARNAS LÄN</t>
        </is>
      </c>
      <c r="E2546" t="inlineStr">
        <is>
          <t>MALUNG-SÄLEN</t>
        </is>
      </c>
      <c r="F2546" t="inlineStr">
        <is>
          <t>Bergvik skog väst AB</t>
        </is>
      </c>
      <c r="G2546" t="n">
        <v>8.699999999999999</v>
      </c>
      <c r="H2546" t="n">
        <v>0</v>
      </c>
      <c r="I2546" t="n">
        <v>0</v>
      </c>
      <c r="J2546" t="n">
        <v>0</v>
      </c>
      <c r="K2546" t="n">
        <v>0</v>
      </c>
      <c r="L2546" t="n">
        <v>0</v>
      </c>
      <c r="M2546" t="n">
        <v>0</v>
      </c>
      <c r="N2546" t="n">
        <v>0</v>
      </c>
      <c r="O2546" t="n">
        <v>0</v>
      </c>
      <c r="P2546" t="n">
        <v>0</v>
      </c>
      <c r="Q2546" t="n">
        <v>0</v>
      </c>
      <c r="R2546" s="2" t="inlineStr"/>
    </row>
    <row r="2547" ht="15" customHeight="1">
      <c r="A2547" t="inlineStr">
        <is>
          <t>A 28696-2020</t>
        </is>
      </c>
      <c r="B2547" s="1" t="n">
        <v>43999</v>
      </c>
      <c r="C2547" s="1" t="n">
        <v>45227</v>
      </c>
      <c r="D2547" t="inlineStr">
        <is>
          <t>DALARNAS LÄN</t>
        </is>
      </c>
      <c r="E2547" t="inlineStr">
        <is>
          <t>MALUNG-SÄLEN</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28524-2020</t>
        </is>
      </c>
      <c r="B2548" s="1" t="n">
        <v>43999</v>
      </c>
      <c r="C2548" s="1" t="n">
        <v>45227</v>
      </c>
      <c r="D2548" t="inlineStr">
        <is>
          <t>DALARNAS LÄN</t>
        </is>
      </c>
      <c r="E2548" t="inlineStr">
        <is>
          <t>LUDVIKA</t>
        </is>
      </c>
      <c r="F2548" t="inlineStr">
        <is>
          <t>Bergvik skog väst AB</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28796-2020</t>
        </is>
      </c>
      <c r="B2549" s="1" t="n">
        <v>44000</v>
      </c>
      <c r="C2549" s="1" t="n">
        <v>45227</v>
      </c>
      <c r="D2549" t="inlineStr">
        <is>
          <t>DALARNAS LÄN</t>
        </is>
      </c>
      <c r="E2549" t="inlineStr">
        <is>
          <t>LEKSAND</t>
        </is>
      </c>
      <c r="F2549" t="inlineStr">
        <is>
          <t>Bergvik skog väst AB</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28836-2020</t>
        </is>
      </c>
      <c r="B2550" s="1" t="n">
        <v>44000</v>
      </c>
      <c r="C2550" s="1" t="n">
        <v>45227</v>
      </c>
      <c r="D2550" t="inlineStr">
        <is>
          <t>DALARNAS LÄN</t>
        </is>
      </c>
      <c r="E2550" t="inlineStr">
        <is>
          <t>MALUNG-SÄLEN</t>
        </is>
      </c>
      <c r="G2550" t="n">
        <v>16.6</v>
      </c>
      <c r="H2550" t="n">
        <v>0</v>
      </c>
      <c r="I2550" t="n">
        <v>0</v>
      </c>
      <c r="J2550" t="n">
        <v>0</v>
      </c>
      <c r="K2550" t="n">
        <v>0</v>
      </c>
      <c r="L2550" t="n">
        <v>0</v>
      </c>
      <c r="M2550" t="n">
        <v>0</v>
      </c>
      <c r="N2550" t="n">
        <v>0</v>
      </c>
      <c r="O2550" t="n">
        <v>0</v>
      </c>
      <c r="P2550" t="n">
        <v>0</v>
      </c>
      <c r="Q2550" t="n">
        <v>0</v>
      </c>
      <c r="R2550" s="2" t="inlineStr"/>
    </row>
    <row r="2551" ht="15" customHeight="1">
      <c r="A2551" t="inlineStr">
        <is>
          <t>A 28798-2020</t>
        </is>
      </c>
      <c r="B2551" s="1" t="n">
        <v>44000</v>
      </c>
      <c r="C2551" s="1" t="n">
        <v>45227</v>
      </c>
      <c r="D2551" t="inlineStr">
        <is>
          <t>DALARNAS LÄN</t>
        </is>
      </c>
      <c r="E2551" t="inlineStr">
        <is>
          <t>LUDVIKA</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28810-2020</t>
        </is>
      </c>
      <c r="B2552" s="1" t="n">
        <v>44000</v>
      </c>
      <c r="C2552" s="1" t="n">
        <v>45227</v>
      </c>
      <c r="D2552" t="inlineStr">
        <is>
          <t>DALARNAS LÄN</t>
        </is>
      </c>
      <c r="E2552" t="inlineStr">
        <is>
          <t>GAGNEF</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28916-2020</t>
        </is>
      </c>
      <c r="B2553" s="1" t="n">
        <v>44000</v>
      </c>
      <c r="C2553" s="1" t="n">
        <v>45227</v>
      </c>
      <c r="D2553" t="inlineStr">
        <is>
          <t>DALARNAS LÄN</t>
        </is>
      </c>
      <c r="E2553" t="inlineStr">
        <is>
          <t>SMEDJEBACKEN</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29089-2020</t>
        </is>
      </c>
      <c r="B2554" s="1" t="n">
        <v>44002</v>
      </c>
      <c r="C2554" s="1" t="n">
        <v>45227</v>
      </c>
      <c r="D2554" t="inlineStr">
        <is>
          <t>DALARNAS LÄN</t>
        </is>
      </c>
      <c r="E2554" t="inlineStr">
        <is>
          <t>LEKSAND</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29088-2020</t>
        </is>
      </c>
      <c r="B2555" s="1" t="n">
        <v>44002</v>
      </c>
      <c r="C2555" s="1" t="n">
        <v>45227</v>
      </c>
      <c r="D2555" t="inlineStr">
        <is>
          <t>DALARNAS LÄN</t>
        </is>
      </c>
      <c r="E2555" t="inlineStr">
        <is>
          <t>LEKSAND</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29233-2020</t>
        </is>
      </c>
      <c r="B2556" s="1" t="n">
        <v>44004</v>
      </c>
      <c r="C2556" s="1" t="n">
        <v>45227</v>
      </c>
      <c r="D2556" t="inlineStr">
        <is>
          <t>DALARNAS LÄN</t>
        </is>
      </c>
      <c r="E2556" t="inlineStr">
        <is>
          <t>SÄTER</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29534-2020</t>
        </is>
      </c>
      <c r="B2557" s="1" t="n">
        <v>44005</v>
      </c>
      <c r="C2557" s="1" t="n">
        <v>45227</v>
      </c>
      <c r="D2557" t="inlineStr">
        <is>
          <t>DALARNAS LÄN</t>
        </is>
      </c>
      <c r="E2557" t="inlineStr">
        <is>
          <t>RÄTTVIK</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29545-2020</t>
        </is>
      </c>
      <c r="B2558" s="1" t="n">
        <v>44005</v>
      </c>
      <c r="C2558" s="1" t="n">
        <v>45227</v>
      </c>
      <c r="D2558" t="inlineStr">
        <is>
          <t>DALARNAS LÄN</t>
        </is>
      </c>
      <c r="E2558" t="inlineStr">
        <is>
          <t>ÄLVDALEN</t>
        </is>
      </c>
      <c r="F2558" t="inlineStr">
        <is>
          <t>Bergvik skog väst AB</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29703-2020</t>
        </is>
      </c>
      <c r="B2559" s="1" t="n">
        <v>44005</v>
      </c>
      <c r="C2559" s="1" t="n">
        <v>45227</v>
      </c>
      <c r="D2559" t="inlineStr">
        <is>
          <t>DALARNAS LÄN</t>
        </is>
      </c>
      <c r="E2559" t="inlineStr">
        <is>
          <t>ÄLVDALEN</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29751-2020</t>
        </is>
      </c>
      <c r="B2560" s="1" t="n">
        <v>44005</v>
      </c>
      <c r="C2560" s="1" t="n">
        <v>45227</v>
      </c>
      <c r="D2560" t="inlineStr">
        <is>
          <t>DALARNAS LÄN</t>
        </is>
      </c>
      <c r="E2560" t="inlineStr">
        <is>
          <t>MORA</t>
        </is>
      </c>
      <c r="F2560" t="inlineStr">
        <is>
          <t>Bergvik skog väst AB</t>
        </is>
      </c>
      <c r="G2560" t="n">
        <v>3.5</v>
      </c>
      <c r="H2560" t="n">
        <v>0</v>
      </c>
      <c r="I2560" t="n">
        <v>0</v>
      </c>
      <c r="J2560" t="n">
        <v>0</v>
      </c>
      <c r="K2560" t="n">
        <v>0</v>
      </c>
      <c r="L2560" t="n">
        <v>0</v>
      </c>
      <c r="M2560" t="n">
        <v>0</v>
      </c>
      <c r="N2560" t="n">
        <v>0</v>
      </c>
      <c r="O2560" t="n">
        <v>0</v>
      </c>
      <c r="P2560" t="n">
        <v>0</v>
      </c>
      <c r="Q2560" t="n">
        <v>0</v>
      </c>
      <c r="R2560" s="2" t="inlineStr"/>
    </row>
    <row r="2561" ht="15" customHeight="1">
      <c r="A2561" t="inlineStr">
        <is>
          <t>A 29551-2020</t>
        </is>
      </c>
      <c r="B2561" s="1" t="n">
        <v>44005</v>
      </c>
      <c r="C2561" s="1" t="n">
        <v>45227</v>
      </c>
      <c r="D2561" t="inlineStr">
        <is>
          <t>DALARNAS LÄN</t>
        </is>
      </c>
      <c r="E2561" t="inlineStr">
        <is>
          <t>MALUNG-SÄLEN</t>
        </is>
      </c>
      <c r="F2561" t="inlineStr">
        <is>
          <t>Bergvik skog väst AB</t>
        </is>
      </c>
      <c r="G2561" t="n">
        <v>4.6</v>
      </c>
      <c r="H2561" t="n">
        <v>0</v>
      </c>
      <c r="I2561" t="n">
        <v>0</v>
      </c>
      <c r="J2561" t="n">
        <v>0</v>
      </c>
      <c r="K2561" t="n">
        <v>0</v>
      </c>
      <c r="L2561" t="n">
        <v>0</v>
      </c>
      <c r="M2561" t="n">
        <v>0</v>
      </c>
      <c r="N2561" t="n">
        <v>0</v>
      </c>
      <c r="O2561" t="n">
        <v>0</v>
      </c>
      <c r="P2561" t="n">
        <v>0</v>
      </c>
      <c r="Q2561" t="n">
        <v>0</v>
      </c>
      <c r="R2561" s="2" t="inlineStr"/>
    </row>
    <row r="2562" ht="15" customHeight="1">
      <c r="A2562" t="inlineStr">
        <is>
          <t>A 29639-2020</t>
        </is>
      </c>
      <c r="B2562" s="1" t="n">
        <v>44005</v>
      </c>
      <c r="C2562" s="1" t="n">
        <v>45227</v>
      </c>
      <c r="D2562" t="inlineStr">
        <is>
          <t>DALARNAS LÄN</t>
        </is>
      </c>
      <c r="E2562" t="inlineStr">
        <is>
          <t>SÄTER</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29672-2020</t>
        </is>
      </c>
      <c r="B2563" s="1" t="n">
        <v>44005</v>
      </c>
      <c r="C2563" s="1" t="n">
        <v>45227</v>
      </c>
      <c r="D2563" t="inlineStr">
        <is>
          <t>DALARNAS LÄN</t>
        </is>
      </c>
      <c r="E2563" t="inlineStr">
        <is>
          <t>LEKSAND</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29857-2020</t>
        </is>
      </c>
      <c r="B2564" s="1" t="n">
        <v>44006</v>
      </c>
      <c r="C2564" s="1" t="n">
        <v>45227</v>
      </c>
      <c r="D2564" t="inlineStr">
        <is>
          <t>DALARNAS LÄN</t>
        </is>
      </c>
      <c r="E2564" t="inlineStr">
        <is>
          <t>HEDEMORA</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29951-2020</t>
        </is>
      </c>
      <c r="B2565" s="1" t="n">
        <v>44006</v>
      </c>
      <c r="C2565" s="1" t="n">
        <v>45227</v>
      </c>
      <c r="D2565" t="inlineStr">
        <is>
          <t>DALARNAS LÄN</t>
        </is>
      </c>
      <c r="E2565" t="inlineStr">
        <is>
          <t>FALUN</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29869-2020</t>
        </is>
      </c>
      <c r="B2566" s="1" t="n">
        <v>44006</v>
      </c>
      <c r="C2566" s="1" t="n">
        <v>45227</v>
      </c>
      <c r="D2566" t="inlineStr">
        <is>
          <t>DALARNAS LÄN</t>
        </is>
      </c>
      <c r="E2566" t="inlineStr">
        <is>
          <t>LUDVIKA</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29881-2020</t>
        </is>
      </c>
      <c r="B2567" s="1" t="n">
        <v>44006</v>
      </c>
      <c r="C2567" s="1" t="n">
        <v>45227</v>
      </c>
      <c r="D2567" t="inlineStr">
        <is>
          <t>DALARNAS LÄN</t>
        </is>
      </c>
      <c r="E2567" t="inlineStr">
        <is>
          <t>MORA</t>
        </is>
      </c>
      <c r="G2567" t="n">
        <v>3.7</v>
      </c>
      <c r="H2567" t="n">
        <v>0</v>
      </c>
      <c r="I2567" t="n">
        <v>0</v>
      </c>
      <c r="J2567" t="n">
        <v>0</v>
      </c>
      <c r="K2567" t="n">
        <v>0</v>
      </c>
      <c r="L2567" t="n">
        <v>0</v>
      </c>
      <c r="M2567" t="n">
        <v>0</v>
      </c>
      <c r="N2567" t="n">
        <v>0</v>
      </c>
      <c r="O2567" t="n">
        <v>0</v>
      </c>
      <c r="P2567" t="n">
        <v>0</v>
      </c>
      <c r="Q2567" t="n">
        <v>0</v>
      </c>
      <c r="R2567" s="2" t="inlineStr"/>
    </row>
    <row r="2568" ht="15" customHeight="1">
      <c r="A2568" t="inlineStr">
        <is>
          <t>A 30294-2020</t>
        </is>
      </c>
      <c r="B2568" s="1" t="n">
        <v>44007</v>
      </c>
      <c r="C2568" s="1" t="n">
        <v>45227</v>
      </c>
      <c r="D2568" t="inlineStr">
        <is>
          <t>DALARNAS LÄN</t>
        </is>
      </c>
      <c r="E2568" t="inlineStr">
        <is>
          <t>SÄTER</t>
        </is>
      </c>
      <c r="F2568" t="inlineStr">
        <is>
          <t>Bergvik skog väst AB</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30308-2020</t>
        </is>
      </c>
      <c r="B2569" s="1" t="n">
        <v>44007</v>
      </c>
      <c r="C2569" s="1" t="n">
        <v>45227</v>
      </c>
      <c r="D2569" t="inlineStr">
        <is>
          <t>DALARNAS LÄN</t>
        </is>
      </c>
      <c r="E2569" t="inlineStr">
        <is>
          <t>VANSBRO</t>
        </is>
      </c>
      <c r="G2569" t="n">
        <v>6.5</v>
      </c>
      <c r="H2569" t="n">
        <v>0</v>
      </c>
      <c r="I2569" t="n">
        <v>0</v>
      </c>
      <c r="J2569" t="n">
        <v>0</v>
      </c>
      <c r="K2569" t="n">
        <v>0</v>
      </c>
      <c r="L2569" t="n">
        <v>0</v>
      </c>
      <c r="M2569" t="n">
        <v>0</v>
      </c>
      <c r="N2569" t="n">
        <v>0</v>
      </c>
      <c r="O2569" t="n">
        <v>0</v>
      </c>
      <c r="P2569" t="n">
        <v>0</v>
      </c>
      <c r="Q2569" t="n">
        <v>0</v>
      </c>
      <c r="R2569" s="2" t="inlineStr"/>
    </row>
    <row r="2570" ht="15" customHeight="1">
      <c r="A2570" t="inlineStr">
        <is>
          <t>A 30262-2020</t>
        </is>
      </c>
      <c r="B2570" s="1" t="n">
        <v>44007</v>
      </c>
      <c r="C2570" s="1" t="n">
        <v>45227</v>
      </c>
      <c r="D2570" t="inlineStr">
        <is>
          <t>DALARNAS LÄN</t>
        </is>
      </c>
      <c r="E2570" t="inlineStr">
        <is>
          <t>MALUNG-SÄLEN</t>
        </is>
      </c>
      <c r="G2570" t="n">
        <v>7.1</v>
      </c>
      <c r="H2570" t="n">
        <v>0</v>
      </c>
      <c r="I2570" t="n">
        <v>0</v>
      </c>
      <c r="J2570" t="n">
        <v>0</v>
      </c>
      <c r="K2570" t="n">
        <v>0</v>
      </c>
      <c r="L2570" t="n">
        <v>0</v>
      </c>
      <c r="M2570" t="n">
        <v>0</v>
      </c>
      <c r="N2570" t="n">
        <v>0</v>
      </c>
      <c r="O2570" t="n">
        <v>0</v>
      </c>
      <c r="P2570" t="n">
        <v>0</v>
      </c>
      <c r="Q2570" t="n">
        <v>0</v>
      </c>
      <c r="R2570" s="2" t="inlineStr"/>
    </row>
    <row r="2571" ht="15" customHeight="1">
      <c r="A2571" t="inlineStr">
        <is>
          <t>A 30288-2020</t>
        </is>
      </c>
      <c r="B2571" s="1" t="n">
        <v>44007</v>
      </c>
      <c r="C2571" s="1" t="n">
        <v>45227</v>
      </c>
      <c r="D2571" t="inlineStr">
        <is>
          <t>DALARNAS LÄN</t>
        </is>
      </c>
      <c r="E2571" t="inlineStr">
        <is>
          <t>SMEDJEBACKEN</t>
        </is>
      </c>
      <c r="F2571" t="inlineStr">
        <is>
          <t>Bergvik skog väst AB</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30316-2020</t>
        </is>
      </c>
      <c r="B2572" s="1" t="n">
        <v>44007</v>
      </c>
      <c r="C2572" s="1" t="n">
        <v>45227</v>
      </c>
      <c r="D2572" t="inlineStr">
        <is>
          <t>DALARNAS LÄN</t>
        </is>
      </c>
      <c r="E2572" t="inlineStr">
        <is>
          <t>FALUN</t>
        </is>
      </c>
      <c r="F2572" t="inlineStr">
        <is>
          <t>Bergvik skog väst AB</t>
        </is>
      </c>
      <c r="G2572" t="n">
        <v>2.8</v>
      </c>
      <c r="H2572" t="n">
        <v>0</v>
      </c>
      <c r="I2572" t="n">
        <v>0</v>
      </c>
      <c r="J2572" t="n">
        <v>0</v>
      </c>
      <c r="K2572" t="n">
        <v>0</v>
      </c>
      <c r="L2572" t="n">
        <v>0</v>
      </c>
      <c r="M2572" t="n">
        <v>0</v>
      </c>
      <c r="N2572" t="n">
        <v>0</v>
      </c>
      <c r="O2572" t="n">
        <v>0</v>
      </c>
      <c r="P2572" t="n">
        <v>0</v>
      </c>
      <c r="Q2572" t="n">
        <v>0</v>
      </c>
      <c r="R2572" s="2" t="inlineStr"/>
    </row>
    <row r="2573" ht="15" customHeight="1">
      <c r="A2573" t="inlineStr">
        <is>
          <t>A 30309-2020</t>
        </is>
      </c>
      <c r="B2573" s="1" t="n">
        <v>44007</v>
      </c>
      <c r="C2573" s="1" t="n">
        <v>45227</v>
      </c>
      <c r="D2573" t="inlineStr">
        <is>
          <t>DALARNAS LÄN</t>
        </is>
      </c>
      <c r="E2573" t="inlineStr">
        <is>
          <t>VANSBRO</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30672-2020</t>
        </is>
      </c>
      <c r="B2574" s="1" t="n">
        <v>44008</v>
      </c>
      <c r="C2574" s="1" t="n">
        <v>45227</v>
      </c>
      <c r="D2574" t="inlineStr">
        <is>
          <t>DALARNAS LÄN</t>
        </is>
      </c>
      <c r="E2574" t="inlineStr">
        <is>
          <t>ORSA</t>
        </is>
      </c>
      <c r="F2574" t="inlineStr">
        <is>
          <t>Bergvik skog öst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30637-2020</t>
        </is>
      </c>
      <c r="B2575" s="1" t="n">
        <v>44008</v>
      </c>
      <c r="C2575" s="1" t="n">
        <v>45227</v>
      </c>
      <c r="D2575" t="inlineStr">
        <is>
          <t>DALARNAS LÄN</t>
        </is>
      </c>
      <c r="E2575" t="inlineStr">
        <is>
          <t>SMEDJEBACKEN</t>
        </is>
      </c>
      <c r="F2575" t="inlineStr">
        <is>
          <t>Sveaskog</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30846-2020</t>
        </is>
      </c>
      <c r="B2576" s="1" t="n">
        <v>44011</v>
      </c>
      <c r="C2576" s="1" t="n">
        <v>45227</v>
      </c>
      <c r="D2576" t="inlineStr">
        <is>
          <t>DALARNAS LÄN</t>
        </is>
      </c>
      <c r="E2576" t="inlineStr">
        <is>
          <t>SÄTER</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30954-2020</t>
        </is>
      </c>
      <c r="B2577" s="1" t="n">
        <v>44011</v>
      </c>
      <c r="C2577" s="1" t="n">
        <v>45227</v>
      </c>
      <c r="D2577" t="inlineStr">
        <is>
          <t>DALARNAS LÄN</t>
        </is>
      </c>
      <c r="E2577" t="inlineStr">
        <is>
          <t>VANSBRO</t>
        </is>
      </c>
      <c r="F2577" t="inlineStr">
        <is>
          <t>Bergvik skog öst AB</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30965-2020</t>
        </is>
      </c>
      <c r="B2578" s="1" t="n">
        <v>44011</v>
      </c>
      <c r="C2578" s="1" t="n">
        <v>45227</v>
      </c>
      <c r="D2578" t="inlineStr">
        <is>
          <t>DALARNAS LÄN</t>
        </is>
      </c>
      <c r="E2578" t="inlineStr">
        <is>
          <t>VANSBRO</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30906-2020</t>
        </is>
      </c>
      <c r="B2579" s="1" t="n">
        <v>44011</v>
      </c>
      <c r="C2579" s="1" t="n">
        <v>45227</v>
      </c>
      <c r="D2579" t="inlineStr">
        <is>
          <t>DALARNAS LÄN</t>
        </is>
      </c>
      <c r="E2579" t="inlineStr">
        <is>
          <t>SÄTER</t>
        </is>
      </c>
      <c r="F2579" t="inlineStr">
        <is>
          <t>Bergvik skog väst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30967-2020</t>
        </is>
      </c>
      <c r="B2580" s="1" t="n">
        <v>44011</v>
      </c>
      <c r="C2580" s="1" t="n">
        <v>45227</v>
      </c>
      <c r="D2580" t="inlineStr">
        <is>
          <t>DALARNAS LÄN</t>
        </is>
      </c>
      <c r="E2580" t="inlineStr">
        <is>
          <t>VANSBRO</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31075-2020</t>
        </is>
      </c>
      <c r="B2581" s="1" t="n">
        <v>44012</v>
      </c>
      <c r="C2581" s="1" t="n">
        <v>45227</v>
      </c>
      <c r="D2581" t="inlineStr">
        <is>
          <t>DALARNAS LÄN</t>
        </is>
      </c>
      <c r="E2581" t="inlineStr">
        <is>
          <t>MALUNG-SÄLEN</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31071-2020</t>
        </is>
      </c>
      <c r="B2582" s="1" t="n">
        <v>44012</v>
      </c>
      <c r="C2582" s="1" t="n">
        <v>45227</v>
      </c>
      <c r="D2582" t="inlineStr">
        <is>
          <t>DALARNAS LÄN</t>
        </is>
      </c>
      <c r="E2582" t="inlineStr">
        <is>
          <t>MALUNG-SÄLEN</t>
        </is>
      </c>
      <c r="F2582" t="inlineStr">
        <is>
          <t>Bergvik skog öst AB</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31257-2020</t>
        </is>
      </c>
      <c r="B2583" s="1" t="n">
        <v>44012</v>
      </c>
      <c r="C2583" s="1" t="n">
        <v>45227</v>
      </c>
      <c r="D2583" t="inlineStr">
        <is>
          <t>DALARNAS LÄN</t>
        </is>
      </c>
      <c r="E2583" t="inlineStr">
        <is>
          <t>LUDVIKA</t>
        </is>
      </c>
      <c r="F2583" t="inlineStr">
        <is>
          <t>Bergvik skog väst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31579-2020</t>
        </is>
      </c>
      <c r="B2584" s="1" t="n">
        <v>44013</v>
      </c>
      <c r="C2584" s="1" t="n">
        <v>45227</v>
      </c>
      <c r="D2584" t="inlineStr">
        <is>
          <t>DALARNAS LÄN</t>
        </is>
      </c>
      <c r="E2584" t="inlineStr">
        <is>
          <t>HEDEMORA</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31629-2020</t>
        </is>
      </c>
      <c r="B2585" s="1" t="n">
        <v>44013</v>
      </c>
      <c r="C2585" s="1" t="n">
        <v>45227</v>
      </c>
      <c r="D2585" t="inlineStr">
        <is>
          <t>DALARNAS LÄN</t>
        </is>
      </c>
      <c r="E2585" t="inlineStr">
        <is>
          <t>LEKSAND</t>
        </is>
      </c>
      <c r="G2585" t="n">
        <v>5.4</v>
      </c>
      <c r="H2585" t="n">
        <v>0</v>
      </c>
      <c r="I2585" t="n">
        <v>0</v>
      </c>
      <c r="J2585" t="n">
        <v>0</v>
      </c>
      <c r="K2585" t="n">
        <v>0</v>
      </c>
      <c r="L2585" t="n">
        <v>0</v>
      </c>
      <c r="M2585" t="n">
        <v>0</v>
      </c>
      <c r="N2585" t="n">
        <v>0</v>
      </c>
      <c r="O2585" t="n">
        <v>0</v>
      </c>
      <c r="P2585" t="n">
        <v>0</v>
      </c>
      <c r="Q2585" t="n">
        <v>0</v>
      </c>
      <c r="R2585" s="2" t="inlineStr"/>
    </row>
    <row r="2586" ht="15" customHeight="1">
      <c r="A2586" t="inlineStr">
        <is>
          <t>A 31502-2020</t>
        </is>
      </c>
      <c r="B2586" s="1" t="n">
        <v>44013</v>
      </c>
      <c r="C2586" s="1" t="n">
        <v>45227</v>
      </c>
      <c r="D2586" t="inlineStr">
        <is>
          <t>DALARNAS LÄN</t>
        </is>
      </c>
      <c r="E2586" t="inlineStr">
        <is>
          <t>HEDEMORA</t>
        </is>
      </c>
      <c r="F2586" t="inlineStr">
        <is>
          <t>Bergvik skog väst AB</t>
        </is>
      </c>
      <c r="G2586" t="n">
        <v>10.2</v>
      </c>
      <c r="H2586" t="n">
        <v>0</v>
      </c>
      <c r="I2586" t="n">
        <v>0</v>
      </c>
      <c r="J2586" t="n">
        <v>0</v>
      </c>
      <c r="K2586" t="n">
        <v>0</v>
      </c>
      <c r="L2586" t="n">
        <v>0</v>
      </c>
      <c r="M2586" t="n">
        <v>0</v>
      </c>
      <c r="N2586" t="n">
        <v>0</v>
      </c>
      <c r="O2586" t="n">
        <v>0</v>
      </c>
      <c r="P2586" t="n">
        <v>0</v>
      </c>
      <c r="Q2586" t="n">
        <v>0</v>
      </c>
      <c r="R2586" s="2" t="inlineStr"/>
    </row>
    <row r="2587" ht="15" customHeight="1">
      <c r="A2587" t="inlineStr">
        <is>
          <t>A 31553-2020</t>
        </is>
      </c>
      <c r="B2587" s="1" t="n">
        <v>44013</v>
      </c>
      <c r="C2587" s="1" t="n">
        <v>45227</v>
      </c>
      <c r="D2587" t="inlineStr">
        <is>
          <t>DALARNAS LÄN</t>
        </is>
      </c>
      <c r="E2587" t="inlineStr">
        <is>
          <t>SÄTER</t>
        </is>
      </c>
      <c r="F2587" t="inlineStr">
        <is>
          <t>Bergvik skog väst AB</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31601-2020</t>
        </is>
      </c>
      <c r="B2588" s="1" t="n">
        <v>44013</v>
      </c>
      <c r="C2588" s="1" t="n">
        <v>45227</v>
      </c>
      <c r="D2588" t="inlineStr">
        <is>
          <t>DALARNAS LÄN</t>
        </is>
      </c>
      <c r="E2588" t="inlineStr">
        <is>
          <t>GAGNEF</t>
        </is>
      </c>
      <c r="F2588" t="inlineStr">
        <is>
          <t>Bergvik skog väst AB</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31945-2020</t>
        </is>
      </c>
      <c r="B2589" s="1" t="n">
        <v>44014</v>
      </c>
      <c r="C2589" s="1" t="n">
        <v>45227</v>
      </c>
      <c r="D2589" t="inlineStr">
        <is>
          <t>DALARNAS LÄN</t>
        </is>
      </c>
      <c r="E2589" t="inlineStr">
        <is>
          <t>GAGNEF</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31943-2020</t>
        </is>
      </c>
      <c r="B2590" s="1" t="n">
        <v>44014</v>
      </c>
      <c r="C2590" s="1" t="n">
        <v>45227</v>
      </c>
      <c r="D2590" t="inlineStr">
        <is>
          <t>DALARNAS LÄN</t>
        </is>
      </c>
      <c r="E2590" t="inlineStr">
        <is>
          <t>GAGNEF</t>
        </is>
      </c>
      <c r="F2590" t="inlineStr">
        <is>
          <t>Bergvik skog väst AB</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31886-2020</t>
        </is>
      </c>
      <c r="B2591" s="1" t="n">
        <v>44014</v>
      </c>
      <c r="C2591" s="1" t="n">
        <v>45227</v>
      </c>
      <c r="D2591" t="inlineStr">
        <is>
          <t>DALARNAS LÄN</t>
        </is>
      </c>
      <c r="E2591" t="inlineStr">
        <is>
          <t>VANSBRO</t>
        </is>
      </c>
      <c r="F2591" t="inlineStr">
        <is>
          <t>Bergvik skog öst AB</t>
        </is>
      </c>
      <c r="G2591" t="n">
        <v>4</v>
      </c>
      <c r="H2591" t="n">
        <v>0</v>
      </c>
      <c r="I2591" t="n">
        <v>0</v>
      </c>
      <c r="J2591" t="n">
        <v>0</v>
      </c>
      <c r="K2591" t="n">
        <v>0</v>
      </c>
      <c r="L2591" t="n">
        <v>0</v>
      </c>
      <c r="M2591" t="n">
        <v>0</v>
      </c>
      <c r="N2591" t="n">
        <v>0</v>
      </c>
      <c r="O2591" t="n">
        <v>0</v>
      </c>
      <c r="P2591" t="n">
        <v>0</v>
      </c>
      <c r="Q2591" t="n">
        <v>0</v>
      </c>
      <c r="R2591" s="2" t="inlineStr"/>
    </row>
    <row r="2592" ht="15" customHeight="1">
      <c r="A2592" t="inlineStr">
        <is>
          <t>A 31946-2020</t>
        </is>
      </c>
      <c r="B2592" s="1" t="n">
        <v>44014</v>
      </c>
      <c r="C2592" s="1" t="n">
        <v>45227</v>
      </c>
      <c r="D2592" t="inlineStr">
        <is>
          <t>DALARNAS LÄN</t>
        </is>
      </c>
      <c r="E2592" t="inlineStr">
        <is>
          <t>FALUN</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32177-2020</t>
        </is>
      </c>
      <c r="B2593" s="1" t="n">
        <v>44015</v>
      </c>
      <c r="C2593" s="1" t="n">
        <v>45227</v>
      </c>
      <c r="D2593" t="inlineStr">
        <is>
          <t>DALARNAS LÄN</t>
        </is>
      </c>
      <c r="E2593" t="inlineStr">
        <is>
          <t>SMEDJEBACKEN</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32285-2020</t>
        </is>
      </c>
      <c r="B2594" s="1" t="n">
        <v>44015</v>
      </c>
      <c r="C2594" s="1" t="n">
        <v>45227</v>
      </c>
      <c r="D2594" t="inlineStr">
        <is>
          <t>DALARNAS LÄN</t>
        </is>
      </c>
      <c r="E2594" t="inlineStr">
        <is>
          <t>ÄLVDALEN</t>
        </is>
      </c>
      <c r="F2594" t="inlineStr">
        <is>
          <t>Sveaskog</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32073-2020</t>
        </is>
      </c>
      <c r="B2595" s="1" t="n">
        <v>44015</v>
      </c>
      <c r="C2595" s="1" t="n">
        <v>45227</v>
      </c>
      <c r="D2595" t="inlineStr">
        <is>
          <t>DALARNAS LÄN</t>
        </is>
      </c>
      <c r="E2595" t="inlineStr">
        <is>
          <t>GAGNEF</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32282-2020</t>
        </is>
      </c>
      <c r="B2596" s="1" t="n">
        <v>44015</v>
      </c>
      <c r="C2596" s="1" t="n">
        <v>45227</v>
      </c>
      <c r="D2596" t="inlineStr">
        <is>
          <t>DALARNAS LÄN</t>
        </is>
      </c>
      <c r="E2596" t="inlineStr">
        <is>
          <t>ÄLVDALEN</t>
        </is>
      </c>
      <c r="F2596" t="inlineStr">
        <is>
          <t>Sveaskog</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32286-2020</t>
        </is>
      </c>
      <c r="B2597" s="1" t="n">
        <v>44015</v>
      </c>
      <c r="C2597" s="1" t="n">
        <v>45227</v>
      </c>
      <c r="D2597" t="inlineStr">
        <is>
          <t>DALARNAS LÄN</t>
        </is>
      </c>
      <c r="E2597" t="inlineStr">
        <is>
          <t>ÄLVDALEN</t>
        </is>
      </c>
      <c r="F2597" t="inlineStr">
        <is>
          <t>Sveaskog</t>
        </is>
      </c>
      <c r="G2597" t="n">
        <v>10.5</v>
      </c>
      <c r="H2597" t="n">
        <v>0</v>
      </c>
      <c r="I2597" t="n">
        <v>0</v>
      </c>
      <c r="J2597" t="n">
        <v>0</v>
      </c>
      <c r="K2597" t="n">
        <v>0</v>
      </c>
      <c r="L2597" t="n">
        <v>0</v>
      </c>
      <c r="M2597" t="n">
        <v>0</v>
      </c>
      <c r="N2597" t="n">
        <v>0</v>
      </c>
      <c r="O2597" t="n">
        <v>0</v>
      </c>
      <c r="P2597" t="n">
        <v>0</v>
      </c>
      <c r="Q2597" t="n">
        <v>0</v>
      </c>
      <c r="R2597" s="2" t="inlineStr"/>
    </row>
    <row r="2598" ht="15" customHeight="1">
      <c r="A2598" t="inlineStr">
        <is>
          <t>A 32471-2020</t>
        </is>
      </c>
      <c r="B2598" s="1" t="n">
        <v>44018</v>
      </c>
      <c r="C2598" s="1" t="n">
        <v>45227</v>
      </c>
      <c r="D2598" t="inlineStr">
        <is>
          <t>DALARNAS LÄN</t>
        </is>
      </c>
      <c r="E2598" t="inlineStr">
        <is>
          <t>FALUN</t>
        </is>
      </c>
      <c r="F2598" t="inlineStr">
        <is>
          <t>Bergvik skog väst AB</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32508-2020</t>
        </is>
      </c>
      <c r="B2599" s="1" t="n">
        <v>44018</v>
      </c>
      <c r="C2599" s="1" t="n">
        <v>45227</v>
      </c>
      <c r="D2599" t="inlineStr">
        <is>
          <t>DALARNAS LÄN</t>
        </is>
      </c>
      <c r="E2599" t="inlineStr">
        <is>
          <t>HEDEMORA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32734-2020</t>
        </is>
      </c>
      <c r="B2600" s="1" t="n">
        <v>44019</v>
      </c>
      <c r="C2600" s="1" t="n">
        <v>45227</v>
      </c>
      <c r="D2600" t="inlineStr">
        <is>
          <t>DALARNAS LÄN</t>
        </is>
      </c>
      <c r="E2600" t="inlineStr">
        <is>
          <t>FALUN</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32735-2020</t>
        </is>
      </c>
      <c r="B2601" s="1" t="n">
        <v>44019</v>
      </c>
      <c r="C2601" s="1" t="n">
        <v>45227</v>
      </c>
      <c r="D2601" t="inlineStr">
        <is>
          <t>DALARNAS LÄN</t>
        </is>
      </c>
      <c r="E2601" t="inlineStr">
        <is>
          <t>FALUN</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32648-2020</t>
        </is>
      </c>
      <c r="B2602" s="1" t="n">
        <v>44019</v>
      </c>
      <c r="C2602" s="1" t="n">
        <v>45227</v>
      </c>
      <c r="D2602" t="inlineStr">
        <is>
          <t>DALARNAS LÄN</t>
        </is>
      </c>
      <c r="E2602" t="inlineStr">
        <is>
          <t>SÄTER</t>
        </is>
      </c>
      <c r="F2602" t="inlineStr">
        <is>
          <t>Bergvik skog väst AB</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32815-2020</t>
        </is>
      </c>
      <c r="B2603" s="1" t="n">
        <v>44020</v>
      </c>
      <c r="C2603" s="1" t="n">
        <v>45227</v>
      </c>
      <c r="D2603" t="inlineStr">
        <is>
          <t>DALARNAS LÄN</t>
        </is>
      </c>
      <c r="E2603" t="inlineStr">
        <is>
          <t>MALUNG-SÄLEN</t>
        </is>
      </c>
      <c r="F2603" t="inlineStr">
        <is>
          <t>Bergvik skog öst AB</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32994-2020</t>
        </is>
      </c>
      <c r="B2604" s="1" t="n">
        <v>44020</v>
      </c>
      <c r="C2604" s="1" t="n">
        <v>45227</v>
      </c>
      <c r="D2604" t="inlineStr">
        <is>
          <t>DALARNAS LÄN</t>
        </is>
      </c>
      <c r="E2604" t="inlineStr">
        <is>
          <t>LUDVIKA</t>
        </is>
      </c>
      <c r="F2604" t="inlineStr">
        <is>
          <t>Bergvik skog väst AB</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33071-2020</t>
        </is>
      </c>
      <c r="B2605" s="1" t="n">
        <v>44021</v>
      </c>
      <c r="C2605" s="1" t="n">
        <v>45227</v>
      </c>
      <c r="D2605" t="inlineStr">
        <is>
          <t>DALARNAS LÄN</t>
        </is>
      </c>
      <c r="E2605" t="inlineStr">
        <is>
          <t>MALUNG-SÄLEN</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33065-2020</t>
        </is>
      </c>
      <c r="B2606" s="1" t="n">
        <v>44021</v>
      </c>
      <c r="C2606" s="1" t="n">
        <v>45227</v>
      </c>
      <c r="D2606" t="inlineStr">
        <is>
          <t>DALARNAS LÄN</t>
        </is>
      </c>
      <c r="E2606" t="inlineStr">
        <is>
          <t>MALUNG-SÄLEN</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33263-2020</t>
        </is>
      </c>
      <c r="B2607" s="1" t="n">
        <v>44021</v>
      </c>
      <c r="C2607" s="1" t="n">
        <v>45227</v>
      </c>
      <c r="D2607" t="inlineStr">
        <is>
          <t>DALARNAS LÄN</t>
        </is>
      </c>
      <c r="E2607" t="inlineStr">
        <is>
          <t>FALUN</t>
        </is>
      </c>
      <c r="F2607" t="inlineStr">
        <is>
          <t>Allmännings- och besparingsskogar</t>
        </is>
      </c>
      <c r="G2607" t="n">
        <v>19.3</v>
      </c>
      <c r="H2607" t="n">
        <v>0</v>
      </c>
      <c r="I2607" t="n">
        <v>0</v>
      </c>
      <c r="J2607" t="n">
        <v>0</v>
      </c>
      <c r="K2607" t="n">
        <v>0</v>
      </c>
      <c r="L2607" t="n">
        <v>0</v>
      </c>
      <c r="M2607" t="n">
        <v>0</v>
      </c>
      <c r="N2607" t="n">
        <v>0</v>
      </c>
      <c r="O2607" t="n">
        <v>0</v>
      </c>
      <c r="P2607" t="n">
        <v>0</v>
      </c>
      <c r="Q2607" t="n">
        <v>0</v>
      </c>
      <c r="R2607" s="2" t="inlineStr"/>
    </row>
    <row r="2608" ht="15" customHeight="1">
      <c r="A2608" t="inlineStr">
        <is>
          <t>A 33252-2020</t>
        </is>
      </c>
      <c r="B2608" s="1" t="n">
        <v>44022</v>
      </c>
      <c r="C2608" s="1" t="n">
        <v>45227</v>
      </c>
      <c r="D2608" t="inlineStr">
        <is>
          <t>DALARNAS LÄN</t>
        </is>
      </c>
      <c r="E2608" t="inlineStr">
        <is>
          <t>SÄTER</t>
        </is>
      </c>
      <c r="F2608" t="inlineStr">
        <is>
          <t>Bergvik skog väst AB</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33357-2020</t>
        </is>
      </c>
      <c r="B2609" s="1" t="n">
        <v>44022</v>
      </c>
      <c r="C2609" s="1" t="n">
        <v>45227</v>
      </c>
      <c r="D2609" t="inlineStr">
        <is>
          <t>DALARNAS LÄN</t>
        </is>
      </c>
      <c r="E2609" t="inlineStr">
        <is>
          <t>LUDVIKA</t>
        </is>
      </c>
      <c r="F2609" t="inlineStr">
        <is>
          <t>Bergvik skog väst AB</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33581-2020</t>
        </is>
      </c>
      <c r="B2610" s="1" t="n">
        <v>44022</v>
      </c>
      <c r="C2610" s="1" t="n">
        <v>45227</v>
      </c>
      <c r="D2610" t="inlineStr">
        <is>
          <t>DALARNAS LÄN</t>
        </is>
      </c>
      <c r="E2610" t="inlineStr">
        <is>
          <t>MORA</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33673-2020</t>
        </is>
      </c>
      <c r="B2611" s="1" t="n">
        <v>44026</v>
      </c>
      <c r="C2611" s="1" t="n">
        <v>45227</v>
      </c>
      <c r="D2611" t="inlineStr">
        <is>
          <t>DALARNAS LÄN</t>
        </is>
      </c>
      <c r="E2611" t="inlineStr">
        <is>
          <t>LEKSAND</t>
        </is>
      </c>
      <c r="F2611" t="inlineStr">
        <is>
          <t>Bergvik skog väst AB</t>
        </is>
      </c>
      <c r="G2611" t="n">
        <v>3.7</v>
      </c>
      <c r="H2611" t="n">
        <v>0</v>
      </c>
      <c r="I2611" t="n">
        <v>0</v>
      </c>
      <c r="J2611" t="n">
        <v>0</v>
      </c>
      <c r="K2611" t="n">
        <v>0</v>
      </c>
      <c r="L2611" t="n">
        <v>0</v>
      </c>
      <c r="M2611" t="n">
        <v>0</v>
      </c>
      <c r="N2611" t="n">
        <v>0</v>
      </c>
      <c r="O2611" t="n">
        <v>0</v>
      </c>
      <c r="P2611" t="n">
        <v>0</v>
      </c>
      <c r="Q2611" t="n">
        <v>0</v>
      </c>
      <c r="R2611" s="2" t="inlineStr"/>
    </row>
    <row r="2612" ht="15" customHeight="1">
      <c r="A2612" t="inlineStr">
        <is>
          <t>A 33655-2020</t>
        </is>
      </c>
      <c r="B2612" s="1" t="n">
        <v>44026</v>
      </c>
      <c r="C2612" s="1" t="n">
        <v>45227</v>
      </c>
      <c r="D2612" t="inlineStr">
        <is>
          <t>DALARNAS LÄN</t>
        </is>
      </c>
      <c r="E2612" t="inlineStr">
        <is>
          <t>SMEDJEBACKEN</t>
        </is>
      </c>
      <c r="F2612" t="inlineStr">
        <is>
          <t>Kyrkan</t>
        </is>
      </c>
      <c r="G2612" t="n">
        <v>7.7</v>
      </c>
      <c r="H2612" t="n">
        <v>0</v>
      </c>
      <c r="I2612" t="n">
        <v>0</v>
      </c>
      <c r="J2612" t="n">
        <v>0</v>
      </c>
      <c r="K2612" t="n">
        <v>0</v>
      </c>
      <c r="L2612" t="n">
        <v>0</v>
      </c>
      <c r="M2612" t="n">
        <v>0</v>
      </c>
      <c r="N2612" t="n">
        <v>0</v>
      </c>
      <c r="O2612" t="n">
        <v>0</v>
      </c>
      <c r="P2612" t="n">
        <v>0</v>
      </c>
      <c r="Q2612" t="n">
        <v>0</v>
      </c>
      <c r="R2612" s="2" t="inlineStr"/>
    </row>
    <row r="2613" ht="15" customHeight="1">
      <c r="A2613" t="inlineStr">
        <is>
          <t>A 33831-2020</t>
        </is>
      </c>
      <c r="B2613" s="1" t="n">
        <v>44027</v>
      </c>
      <c r="C2613" s="1" t="n">
        <v>45227</v>
      </c>
      <c r="D2613" t="inlineStr">
        <is>
          <t>DALARNAS LÄN</t>
        </is>
      </c>
      <c r="E2613" t="inlineStr">
        <is>
          <t>SÄTER</t>
        </is>
      </c>
      <c r="G2613" t="n">
        <v>2.1</v>
      </c>
      <c r="H2613" t="n">
        <v>0</v>
      </c>
      <c r="I2613" t="n">
        <v>0</v>
      </c>
      <c r="J2613" t="n">
        <v>0</v>
      </c>
      <c r="K2613" t="n">
        <v>0</v>
      </c>
      <c r="L2613" t="n">
        <v>0</v>
      </c>
      <c r="M2613" t="n">
        <v>0</v>
      </c>
      <c r="N2613" t="n">
        <v>0</v>
      </c>
      <c r="O2613" t="n">
        <v>0</v>
      </c>
      <c r="P2613" t="n">
        <v>0</v>
      </c>
      <c r="Q2613" t="n">
        <v>0</v>
      </c>
      <c r="R2613" s="2" t="inlineStr"/>
    </row>
    <row r="2614" ht="15" customHeight="1">
      <c r="A2614" t="inlineStr">
        <is>
          <t>A 33816-2020</t>
        </is>
      </c>
      <c r="B2614" s="1" t="n">
        <v>44027</v>
      </c>
      <c r="C2614" s="1" t="n">
        <v>45227</v>
      </c>
      <c r="D2614" t="inlineStr">
        <is>
          <t>DALARNAS LÄN</t>
        </is>
      </c>
      <c r="E2614" t="inlineStr">
        <is>
          <t>ÄLVDALEN</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34020-2020</t>
        </is>
      </c>
      <c r="B2615" s="1" t="n">
        <v>44028</v>
      </c>
      <c r="C2615" s="1" t="n">
        <v>45227</v>
      </c>
      <c r="D2615" t="inlineStr">
        <is>
          <t>DALARNAS LÄN</t>
        </is>
      </c>
      <c r="E2615" t="inlineStr">
        <is>
          <t>VANSBRO</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34042-2020</t>
        </is>
      </c>
      <c r="B2616" s="1" t="n">
        <v>44028</v>
      </c>
      <c r="C2616" s="1" t="n">
        <v>45227</v>
      </c>
      <c r="D2616" t="inlineStr">
        <is>
          <t>DALARNAS LÄN</t>
        </is>
      </c>
      <c r="E2616" t="inlineStr">
        <is>
          <t>SÄTER</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34492-2020</t>
        </is>
      </c>
      <c r="B2617" s="1" t="n">
        <v>44029</v>
      </c>
      <c r="C2617" s="1" t="n">
        <v>45227</v>
      </c>
      <c r="D2617" t="inlineStr">
        <is>
          <t>DALARNAS LÄN</t>
        </is>
      </c>
      <c r="E2617" t="inlineStr">
        <is>
          <t>FALUN</t>
        </is>
      </c>
      <c r="F2617" t="inlineStr">
        <is>
          <t>Kyrkan</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34454-2020</t>
        </is>
      </c>
      <c r="B2618" s="1" t="n">
        <v>44032</v>
      </c>
      <c r="C2618" s="1" t="n">
        <v>45227</v>
      </c>
      <c r="D2618" t="inlineStr">
        <is>
          <t>DALARNAS LÄN</t>
        </is>
      </c>
      <c r="E2618" t="inlineStr">
        <is>
          <t>MORA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34455-2020</t>
        </is>
      </c>
      <c r="B2619" s="1" t="n">
        <v>44032</v>
      </c>
      <c r="C2619" s="1" t="n">
        <v>45227</v>
      </c>
      <c r="D2619" t="inlineStr">
        <is>
          <t>DALARNAS LÄN</t>
        </is>
      </c>
      <c r="E2619" t="inlineStr">
        <is>
          <t>MORA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34446-2020</t>
        </is>
      </c>
      <c r="B2620" s="1" t="n">
        <v>44032</v>
      </c>
      <c r="C2620" s="1" t="n">
        <v>45227</v>
      </c>
      <c r="D2620" t="inlineStr">
        <is>
          <t>DALARNAS LÄN</t>
        </is>
      </c>
      <c r="E2620" t="inlineStr">
        <is>
          <t>MORA</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34544-2020</t>
        </is>
      </c>
      <c r="B2621" s="1" t="n">
        <v>44032</v>
      </c>
      <c r="C2621" s="1" t="n">
        <v>45227</v>
      </c>
      <c r="D2621" t="inlineStr">
        <is>
          <t>DALARNAS LÄN</t>
        </is>
      </c>
      <c r="E2621" t="inlineStr">
        <is>
          <t>ORSA</t>
        </is>
      </c>
      <c r="G2621" t="n">
        <v>3.2</v>
      </c>
      <c r="H2621" t="n">
        <v>0</v>
      </c>
      <c r="I2621" t="n">
        <v>0</v>
      </c>
      <c r="J2621" t="n">
        <v>0</v>
      </c>
      <c r="K2621" t="n">
        <v>0</v>
      </c>
      <c r="L2621" t="n">
        <v>0</v>
      </c>
      <c r="M2621" t="n">
        <v>0</v>
      </c>
      <c r="N2621" t="n">
        <v>0</v>
      </c>
      <c r="O2621" t="n">
        <v>0</v>
      </c>
      <c r="P2621" t="n">
        <v>0</v>
      </c>
      <c r="Q2621" t="n">
        <v>0</v>
      </c>
      <c r="R2621" s="2" t="inlineStr"/>
    </row>
    <row r="2622" ht="15" customHeight="1">
      <c r="A2622" t="inlineStr">
        <is>
          <t>A 34524-2020</t>
        </is>
      </c>
      <c r="B2622" s="1" t="n">
        <v>44033</v>
      </c>
      <c r="C2622" s="1" t="n">
        <v>45227</v>
      </c>
      <c r="D2622" t="inlineStr">
        <is>
          <t>DALARNAS LÄN</t>
        </is>
      </c>
      <c r="E2622" t="inlineStr">
        <is>
          <t>RÄTTVIK</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34618-2020</t>
        </is>
      </c>
      <c r="B2623" s="1" t="n">
        <v>44034</v>
      </c>
      <c r="C2623" s="1" t="n">
        <v>45227</v>
      </c>
      <c r="D2623" t="inlineStr">
        <is>
          <t>DALARNAS LÄN</t>
        </is>
      </c>
      <c r="E2623" t="inlineStr">
        <is>
          <t>SMEDJEBACKEN</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34915-2020</t>
        </is>
      </c>
      <c r="B2624" s="1" t="n">
        <v>44036</v>
      </c>
      <c r="C2624" s="1" t="n">
        <v>45227</v>
      </c>
      <c r="D2624" t="inlineStr">
        <is>
          <t>DALARNAS LÄN</t>
        </is>
      </c>
      <c r="E2624" t="inlineStr">
        <is>
          <t>LUDVIKA</t>
        </is>
      </c>
      <c r="F2624" t="inlineStr">
        <is>
          <t>Bergvik skog väst AB</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35021-2020</t>
        </is>
      </c>
      <c r="B2625" s="1" t="n">
        <v>44039</v>
      </c>
      <c r="C2625" s="1" t="n">
        <v>45227</v>
      </c>
      <c r="D2625" t="inlineStr">
        <is>
          <t>DALARNAS LÄN</t>
        </is>
      </c>
      <c r="E2625" t="inlineStr">
        <is>
          <t>FALUN</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35075-2020</t>
        </is>
      </c>
      <c r="B2626" s="1" t="n">
        <v>44039</v>
      </c>
      <c r="C2626" s="1" t="n">
        <v>45227</v>
      </c>
      <c r="D2626" t="inlineStr">
        <is>
          <t>DALARNAS LÄN</t>
        </is>
      </c>
      <c r="E2626" t="inlineStr">
        <is>
          <t>AVESTA</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34960-2020</t>
        </is>
      </c>
      <c r="B2627" s="1" t="n">
        <v>44039</v>
      </c>
      <c r="C2627" s="1" t="n">
        <v>45227</v>
      </c>
      <c r="D2627" t="inlineStr">
        <is>
          <t>DALARNAS LÄN</t>
        </is>
      </c>
      <c r="E2627" t="inlineStr">
        <is>
          <t>VANSBRO</t>
        </is>
      </c>
      <c r="F2627" t="inlineStr">
        <is>
          <t>Kyrkan</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34986-2020</t>
        </is>
      </c>
      <c r="B2628" s="1" t="n">
        <v>44039</v>
      </c>
      <c r="C2628" s="1" t="n">
        <v>45227</v>
      </c>
      <c r="D2628" t="inlineStr">
        <is>
          <t>DALARNAS LÄN</t>
        </is>
      </c>
      <c r="E2628" t="inlineStr">
        <is>
          <t>ORSA</t>
        </is>
      </c>
      <c r="F2628" t="inlineStr">
        <is>
          <t>Bergvik skog öst AB</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35000-2020</t>
        </is>
      </c>
      <c r="B2629" s="1" t="n">
        <v>44039</v>
      </c>
      <c r="C2629" s="1" t="n">
        <v>45227</v>
      </c>
      <c r="D2629" t="inlineStr">
        <is>
          <t>DALARNAS LÄN</t>
        </is>
      </c>
      <c r="E2629" t="inlineStr">
        <is>
          <t>RÄTTVIK</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35440-2020</t>
        </is>
      </c>
      <c r="B2630" s="1" t="n">
        <v>44042</v>
      </c>
      <c r="C2630" s="1" t="n">
        <v>45227</v>
      </c>
      <c r="D2630" t="inlineStr">
        <is>
          <t>DALARNAS LÄN</t>
        </is>
      </c>
      <c r="E2630" t="inlineStr">
        <is>
          <t>GAGNEF</t>
        </is>
      </c>
      <c r="F2630" t="inlineStr">
        <is>
          <t>Bergvik skog väst AB</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35536-2020</t>
        </is>
      </c>
      <c r="B2631" s="1" t="n">
        <v>44043</v>
      </c>
      <c r="C2631" s="1" t="n">
        <v>45227</v>
      </c>
      <c r="D2631" t="inlineStr">
        <is>
          <t>DALARNAS LÄN</t>
        </is>
      </c>
      <c r="E2631" t="inlineStr">
        <is>
          <t>MALUNG-SÄLEN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35786-2020</t>
        </is>
      </c>
      <c r="B2632" s="1" t="n">
        <v>44046</v>
      </c>
      <c r="C2632" s="1" t="n">
        <v>45227</v>
      </c>
      <c r="D2632" t="inlineStr">
        <is>
          <t>DALARNAS LÄN</t>
        </is>
      </c>
      <c r="E2632" t="inlineStr">
        <is>
          <t>HEDEMORA</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35833-2020</t>
        </is>
      </c>
      <c r="B2633" s="1" t="n">
        <v>44047</v>
      </c>
      <c r="C2633" s="1" t="n">
        <v>45227</v>
      </c>
      <c r="D2633" t="inlineStr">
        <is>
          <t>DALARNAS LÄN</t>
        </is>
      </c>
      <c r="E2633" t="inlineStr">
        <is>
          <t>ÄLVDALEN</t>
        </is>
      </c>
      <c r="G2633" t="n">
        <v>5.8</v>
      </c>
      <c r="H2633" t="n">
        <v>0</v>
      </c>
      <c r="I2633" t="n">
        <v>0</v>
      </c>
      <c r="J2633" t="n">
        <v>0</v>
      </c>
      <c r="K2633" t="n">
        <v>0</v>
      </c>
      <c r="L2633" t="n">
        <v>0</v>
      </c>
      <c r="M2633" t="n">
        <v>0</v>
      </c>
      <c r="N2633" t="n">
        <v>0</v>
      </c>
      <c r="O2633" t="n">
        <v>0</v>
      </c>
      <c r="P2633" t="n">
        <v>0</v>
      </c>
      <c r="Q2633" t="n">
        <v>0</v>
      </c>
      <c r="R2633" s="2" t="inlineStr"/>
    </row>
    <row r="2634" ht="15" customHeight="1">
      <c r="A2634" t="inlineStr">
        <is>
          <t>A 35961-2020</t>
        </is>
      </c>
      <c r="B2634" s="1" t="n">
        <v>44047</v>
      </c>
      <c r="C2634" s="1" t="n">
        <v>45227</v>
      </c>
      <c r="D2634" t="inlineStr">
        <is>
          <t>DALARNAS LÄN</t>
        </is>
      </c>
      <c r="E2634" t="inlineStr">
        <is>
          <t>SMEDJEBACKEN</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36027-2020</t>
        </is>
      </c>
      <c r="B2635" s="1" t="n">
        <v>44047</v>
      </c>
      <c r="C2635" s="1" t="n">
        <v>45227</v>
      </c>
      <c r="D2635" t="inlineStr">
        <is>
          <t>DALARNAS LÄN</t>
        </is>
      </c>
      <c r="E2635" t="inlineStr">
        <is>
          <t>AVESTA</t>
        </is>
      </c>
      <c r="F2635" t="inlineStr">
        <is>
          <t>Sveaskog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35976-2020</t>
        </is>
      </c>
      <c r="B2636" s="1" t="n">
        <v>44047</v>
      </c>
      <c r="C2636" s="1" t="n">
        <v>45227</v>
      </c>
      <c r="D2636" t="inlineStr">
        <is>
          <t>DALARNAS LÄN</t>
        </is>
      </c>
      <c r="E2636" t="inlineStr">
        <is>
          <t>MORA</t>
        </is>
      </c>
      <c r="G2636" t="n">
        <v>6.7</v>
      </c>
      <c r="H2636" t="n">
        <v>0</v>
      </c>
      <c r="I2636" t="n">
        <v>0</v>
      </c>
      <c r="J2636" t="n">
        <v>0</v>
      </c>
      <c r="K2636" t="n">
        <v>0</v>
      </c>
      <c r="L2636" t="n">
        <v>0</v>
      </c>
      <c r="M2636" t="n">
        <v>0</v>
      </c>
      <c r="N2636" t="n">
        <v>0</v>
      </c>
      <c r="O2636" t="n">
        <v>0</v>
      </c>
      <c r="P2636" t="n">
        <v>0</v>
      </c>
      <c r="Q2636" t="n">
        <v>0</v>
      </c>
      <c r="R2636" s="2" t="inlineStr"/>
    </row>
    <row r="2637" ht="15" customHeight="1">
      <c r="A2637" t="inlineStr">
        <is>
          <t>A 36151-2020</t>
        </is>
      </c>
      <c r="B2637" s="1" t="n">
        <v>44048</v>
      </c>
      <c r="C2637" s="1" t="n">
        <v>45227</v>
      </c>
      <c r="D2637" t="inlineStr">
        <is>
          <t>DALARNAS LÄN</t>
        </is>
      </c>
      <c r="E2637" t="inlineStr">
        <is>
          <t>RÄTTVIK</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36308-2020</t>
        </is>
      </c>
      <c r="B2638" s="1" t="n">
        <v>44049</v>
      </c>
      <c r="C2638" s="1" t="n">
        <v>45227</v>
      </c>
      <c r="D2638" t="inlineStr">
        <is>
          <t>DALARNAS LÄN</t>
        </is>
      </c>
      <c r="E2638" t="inlineStr">
        <is>
          <t>MALUNG-SÄLEN</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36306-2020</t>
        </is>
      </c>
      <c r="B2639" s="1" t="n">
        <v>44049</v>
      </c>
      <c r="C2639" s="1" t="n">
        <v>45227</v>
      </c>
      <c r="D2639" t="inlineStr">
        <is>
          <t>DALARNAS LÄN</t>
        </is>
      </c>
      <c r="E2639" t="inlineStr">
        <is>
          <t>LEKSAND</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36489-2020</t>
        </is>
      </c>
      <c r="B2640" s="1" t="n">
        <v>44050</v>
      </c>
      <c r="C2640" s="1" t="n">
        <v>45227</v>
      </c>
      <c r="D2640" t="inlineStr">
        <is>
          <t>DALARNAS LÄN</t>
        </is>
      </c>
      <c r="E2640" t="inlineStr">
        <is>
          <t>VANSBRO</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36605-2020</t>
        </is>
      </c>
      <c r="B2641" s="1" t="n">
        <v>44050</v>
      </c>
      <c r="C2641" s="1" t="n">
        <v>45227</v>
      </c>
      <c r="D2641" t="inlineStr">
        <is>
          <t>DALARNAS LÄN</t>
        </is>
      </c>
      <c r="E2641" t="inlineStr">
        <is>
          <t>SMEDJEBACKEN</t>
        </is>
      </c>
      <c r="F2641" t="inlineStr">
        <is>
          <t>Bergvik skog väst AB</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36603-2020</t>
        </is>
      </c>
      <c r="B2642" s="1" t="n">
        <v>44050</v>
      </c>
      <c r="C2642" s="1" t="n">
        <v>45227</v>
      </c>
      <c r="D2642" t="inlineStr">
        <is>
          <t>DALARNAS LÄN</t>
        </is>
      </c>
      <c r="E2642" t="inlineStr">
        <is>
          <t>SMEDJEBACKEN</t>
        </is>
      </c>
      <c r="F2642" t="inlineStr">
        <is>
          <t>Bergvik skog väst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36822-2020</t>
        </is>
      </c>
      <c r="B2643" s="1" t="n">
        <v>44053</v>
      </c>
      <c r="C2643" s="1" t="n">
        <v>45227</v>
      </c>
      <c r="D2643" t="inlineStr">
        <is>
          <t>DALARNAS LÄN</t>
        </is>
      </c>
      <c r="E2643" t="inlineStr">
        <is>
          <t>ORSA</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36936-2020</t>
        </is>
      </c>
      <c r="B2644" s="1" t="n">
        <v>44053</v>
      </c>
      <c r="C2644" s="1" t="n">
        <v>45227</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36783-2020</t>
        </is>
      </c>
      <c r="B2645" s="1" t="n">
        <v>44053</v>
      </c>
      <c r="C2645" s="1" t="n">
        <v>45227</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36910-2020</t>
        </is>
      </c>
      <c r="B2646" s="1" t="n">
        <v>44053</v>
      </c>
      <c r="C2646" s="1" t="n">
        <v>45227</v>
      </c>
      <c r="D2646" t="inlineStr">
        <is>
          <t>DALARNAS LÄN</t>
        </is>
      </c>
      <c r="E2646" t="inlineStr">
        <is>
          <t>GAGNEF</t>
        </is>
      </c>
      <c r="F2646" t="inlineStr">
        <is>
          <t>Bergvik skog väst AB</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36890-2020</t>
        </is>
      </c>
      <c r="B2647" s="1" t="n">
        <v>44053</v>
      </c>
      <c r="C2647" s="1" t="n">
        <v>45227</v>
      </c>
      <c r="D2647" t="inlineStr">
        <is>
          <t>DALARNAS LÄN</t>
        </is>
      </c>
      <c r="E2647" t="inlineStr">
        <is>
          <t>RÄTTVIK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36948-2020</t>
        </is>
      </c>
      <c r="B2648" s="1" t="n">
        <v>44053</v>
      </c>
      <c r="C2648" s="1" t="n">
        <v>45227</v>
      </c>
      <c r="D2648" t="inlineStr">
        <is>
          <t>DALARNAS LÄN</t>
        </is>
      </c>
      <c r="E2648" t="inlineStr">
        <is>
          <t>AVESTA</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36741-2020</t>
        </is>
      </c>
      <c r="B2649" s="1" t="n">
        <v>44053</v>
      </c>
      <c r="C2649" s="1" t="n">
        <v>45227</v>
      </c>
      <c r="D2649" t="inlineStr">
        <is>
          <t>DALARNAS LÄN</t>
        </is>
      </c>
      <c r="E2649" t="inlineStr">
        <is>
          <t>ÄLVDALEN</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36919-2020</t>
        </is>
      </c>
      <c r="B2650" s="1" t="n">
        <v>44053</v>
      </c>
      <c r="C2650" s="1" t="n">
        <v>45227</v>
      </c>
      <c r="D2650" t="inlineStr">
        <is>
          <t>DALARNAS LÄN</t>
        </is>
      </c>
      <c r="E2650" t="inlineStr">
        <is>
          <t>ORSA</t>
        </is>
      </c>
      <c r="F2650" t="inlineStr">
        <is>
          <t>Bergvik skog öst AB</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37202-2020</t>
        </is>
      </c>
      <c r="B2651" s="1" t="n">
        <v>44054</v>
      </c>
      <c r="C2651" s="1" t="n">
        <v>45227</v>
      </c>
      <c r="D2651" t="inlineStr">
        <is>
          <t>DALARNAS LÄN</t>
        </is>
      </c>
      <c r="E2651" t="inlineStr">
        <is>
          <t>RÄTTVIK</t>
        </is>
      </c>
      <c r="G2651" t="n">
        <v>3.9</v>
      </c>
      <c r="H2651" t="n">
        <v>0</v>
      </c>
      <c r="I2651" t="n">
        <v>0</v>
      </c>
      <c r="J2651" t="n">
        <v>0</v>
      </c>
      <c r="K2651" t="n">
        <v>0</v>
      </c>
      <c r="L2651" t="n">
        <v>0</v>
      </c>
      <c r="M2651" t="n">
        <v>0</v>
      </c>
      <c r="N2651" t="n">
        <v>0</v>
      </c>
      <c r="O2651" t="n">
        <v>0</v>
      </c>
      <c r="P2651" t="n">
        <v>0</v>
      </c>
      <c r="Q2651" t="n">
        <v>0</v>
      </c>
      <c r="R2651" s="2" t="inlineStr"/>
    </row>
    <row r="2652" ht="15" customHeight="1">
      <c r="A2652" t="inlineStr">
        <is>
          <t>A 37167-2020</t>
        </is>
      </c>
      <c r="B2652" s="1" t="n">
        <v>44054</v>
      </c>
      <c r="C2652" s="1" t="n">
        <v>45227</v>
      </c>
      <c r="D2652" t="inlineStr">
        <is>
          <t>DALARNAS LÄN</t>
        </is>
      </c>
      <c r="E2652" t="inlineStr">
        <is>
          <t>RÄTTVIK</t>
        </is>
      </c>
      <c r="F2652" t="inlineStr">
        <is>
          <t>Bergvik skog väst AB</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37205-2020</t>
        </is>
      </c>
      <c r="B2653" s="1" t="n">
        <v>44054</v>
      </c>
      <c r="C2653" s="1" t="n">
        <v>45227</v>
      </c>
      <c r="D2653" t="inlineStr">
        <is>
          <t>DALARNAS LÄN</t>
        </is>
      </c>
      <c r="E2653" t="inlineStr">
        <is>
          <t>RÄTTVIK</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37373-2020</t>
        </is>
      </c>
      <c r="B2654" s="1" t="n">
        <v>44055</v>
      </c>
      <c r="C2654" s="1" t="n">
        <v>45227</v>
      </c>
      <c r="D2654" t="inlineStr">
        <is>
          <t>DALARNAS LÄN</t>
        </is>
      </c>
      <c r="E2654" t="inlineStr">
        <is>
          <t>RÄTTVIK</t>
        </is>
      </c>
      <c r="F2654" t="inlineStr">
        <is>
          <t>Sveaskog</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37280-2020</t>
        </is>
      </c>
      <c r="B2655" s="1" t="n">
        <v>44055</v>
      </c>
      <c r="C2655" s="1" t="n">
        <v>45227</v>
      </c>
      <c r="D2655" t="inlineStr">
        <is>
          <t>DALARNAS LÄN</t>
        </is>
      </c>
      <c r="E2655" t="inlineStr">
        <is>
          <t>SÄTER</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37381-2020</t>
        </is>
      </c>
      <c r="B2656" s="1" t="n">
        <v>44055</v>
      </c>
      <c r="C2656" s="1" t="n">
        <v>45227</v>
      </c>
      <c r="D2656" t="inlineStr">
        <is>
          <t>DALARNAS LÄN</t>
        </is>
      </c>
      <c r="E2656" t="inlineStr">
        <is>
          <t>RÄTTVIK</t>
        </is>
      </c>
      <c r="F2656" t="inlineStr">
        <is>
          <t>Sveaskog</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37403-2020</t>
        </is>
      </c>
      <c r="B2657" s="1" t="n">
        <v>44055</v>
      </c>
      <c r="C2657" s="1" t="n">
        <v>45227</v>
      </c>
      <c r="D2657" t="inlineStr">
        <is>
          <t>DALARNAS LÄN</t>
        </is>
      </c>
      <c r="E2657" t="inlineStr">
        <is>
          <t>MORA</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37568-2020</t>
        </is>
      </c>
      <c r="B2658" s="1" t="n">
        <v>44056</v>
      </c>
      <c r="C2658" s="1" t="n">
        <v>45227</v>
      </c>
      <c r="D2658" t="inlineStr">
        <is>
          <t>DALARNAS LÄN</t>
        </is>
      </c>
      <c r="E2658" t="inlineStr">
        <is>
          <t>LEKSAND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37574-2020</t>
        </is>
      </c>
      <c r="B2659" s="1" t="n">
        <v>44056</v>
      </c>
      <c r="C2659" s="1" t="n">
        <v>45227</v>
      </c>
      <c r="D2659" t="inlineStr">
        <is>
          <t>DALARNAS LÄN</t>
        </is>
      </c>
      <c r="E2659" t="inlineStr">
        <is>
          <t>MALUNG-SÄLEN</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37587-2020</t>
        </is>
      </c>
      <c r="B2660" s="1" t="n">
        <v>44056</v>
      </c>
      <c r="C2660" s="1" t="n">
        <v>45227</v>
      </c>
      <c r="D2660" t="inlineStr">
        <is>
          <t>DALARNAS LÄN</t>
        </is>
      </c>
      <c r="E2660" t="inlineStr">
        <is>
          <t>MALUNG-SÄLEN</t>
        </is>
      </c>
      <c r="G2660" t="n">
        <v>0.3</v>
      </c>
      <c r="H2660" t="n">
        <v>0</v>
      </c>
      <c r="I2660" t="n">
        <v>0</v>
      </c>
      <c r="J2660" t="n">
        <v>0</v>
      </c>
      <c r="K2660" t="n">
        <v>0</v>
      </c>
      <c r="L2660" t="n">
        <v>0</v>
      </c>
      <c r="M2660" t="n">
        <v>0</v>
      </c>
      <c r="N2660" t="n">
        <v>0</v>
      </c>
      <c r="O2660" t="n">
        <v>0</v>
      </c>
      <c r="P2660" t="n">
        <v>0</v>
      </c>
      <c r="Q2660" t="n">
        <v>0</v>
      </c>
      <c r="R2660" s="2" t="inlineStr"/>
    </row>
    <row r="2661" ht="15" customHeight="1">
      <c r="A2661" t="inlineStr">
        <is>
          <t>A 37740-2020</t>
        </is>
      </c>
      <c r="B2661" s="1" t="n">
        <v>44056</v>
      </c>
      <c r="C2661" s="1" t="n">
        <v>45227</v>
      </c>
      <c r="D2661" t="inlineStr">
        <is>
          <t>DALARNAS LÄN</t>
        </is>
      </c>
      <c r="E2661" t="inlineStr">
        <is>
          <t>MALUNG-SÄLEN</t>
        </is>
      </c>
      <c r="G2661" t="n">
        <v>22.5</v>
      </c>
      <c r="H2661" t="n">
        <v>0</v>
      </c>
      <c r="I2661" t="n">
        <v>0</v>
      </c>
      <c r="J2661" t="n">
        <v>0</v>
      </c>
      <c r="K2661" t="n">
        <v>0</v>
      </c>
      <c r="L2661" t="n">
        <v>0</v>
      </c>
      <c r="M2661" t="n">
        <v>0</v>
      </c>
      <c r="N2661" t="n">
        <v>0</v>
      </c>
      <c r="O2661" t="n">
        <v>0</v>
      </c>
      <c r="P2661" t="n">
        <v>0</v>
      </c>
      <c r="Q2661" t="n">
        <v>0</v>
      </c>
      <c r="R2661" s="2" t="inlineStr"/>
    </row>
    <row r="2662" ht="15" customHeight="1">
      <c r="A2662" t="inlineStr">
        <is>
          <t>A 37580-2020</t>
        </is>
      </c>
      <c r="B2662" s="1" t="n">
        <v>44056</v>
      </c>
      <c r="C2662" s="1" t="n">
        <v>45227</v>
      </c>
      <c r="D2662" t="inlineStr">
        <is>
          <t>DALARNAS LÄN</t>
        </is>
      </c>
      <c r="E2662" t="inlineStr">
        <is>
          <t>ÄLVDALEN</t>
        </is>
      </c>
      <c r="F2662" t="inlineStr">
        <is>
          <t>Bergvik skog väst AB</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38169-2020</t>
        </is>
      </c>
      <c r="B2663" s="1" t="n">
        <v>44057</v>
      </c>
      <c r="C2663" s="1" t="n">
        <v>45227</v>
      </c>
      <c r="D2663" t="inlineStr">
        <is>
          <t>DALARNAS LÄN</t>
        </is>
      </c>
      <c r="E2663" t="inlineStr">
        <is>
          <t>MALUNG-SÄLEN</t>
        </is>
      </c>
      <c r="F2663" t="inlineStr">
        <is>
          <t>Allmännings- och besparingsskogar</t>
        </is>
      </c>
      <c r="G2663" t="n">
        <v>32.1</v>
      </c>
      <c r="H2663" t="n">
        <v>0</v>
      </c>
      <c r="I2663" t="n">
        <v>0</v>
      </c>
      <c r="J2663" t="n">
        <v>0</v>
      </c>
      <c r="K2663" t="n">
        <v>0</v>
      </c>
      <c r="L2663" t="n">
        <v>0</v>
      </c>
      <c r="M2663" t="n">
        <v>0</v>
      </c>
      <c r="N2663" t="n">
        <v>0</v>
      </c>
      <c r="O2663" t="n">
        <v>0</v>
      </c>
      <c r="P2663" t="n">
        <v>0</v>
      </c>
      <c r="Q2663" t="n">
        <v>0</v>
      </c>
      <c r="R2663" s="2" t="inlineStr"/>
    </row>
    <row r="2664" ht="15" customHeight="1">
      <c r="A2664" t="inlineStr">
        <is>
          <t>A 37840-2020</t>
        </is>
      </c>
      <c r="B2664" s="1" t="n">
        <v>44057</v>
      </c>
      <c r="C2664" s="1" t="n">
        <v>45227</v>
      </c>
      <c r="D2664" t="inlineStr">
        <is>
          <t>DALARNAS LÄN</t>
        </is>
      </c>
      <c r="E2664" t="inlineStr">
        <is>
          <t>MORA</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38121-2020</t>
        </is>
      </c>
      <c r="B2665" s="1" t="n">
        <v>44059</v>
      </c>
      <c r="C2665" s="1" t="n">
        <v>45227</v>
      </c>
      <c r="D2665" t="inlineStr">
        <is>
          <t>DALARNAS LÄN</t>
        </is>
      </c>
      <c r="E2665" t="inlineStr">
        <is>
          <t>AVESTA</t>
        </is>
      </c>
      <c r="F2665" t="inlineStr">
        <is>
          <t>Sveaskog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38442-2020</t>
        </is>
      </c>
      <c r="B2666" s="1" t="n">
        <v>44060</v>
      </c>
      <c r="C2666" s="1" t="n">
        <v>45227</v>
      </c>
      <c r="D2666" t="inlineStr">
        <is>
          <t>DALARNAS LÄN</t>
        </is>
      </c>
      <c r="E2666" t="inlineStr">
        <is>
          <t>FALUN</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38604-2020</t>
        </is>
      </c>
      <c r="B2667" s="1" t="n">
        <v>44061</v>
      </c>
      <c r="C2667" s="1" t="n">
        <v>45227</v>
      </c>
      <c r="D2667" t="inlineStr">
        <is>
          <t>DALARNAS LÄN</t>
        </is>
      </c>
      <c r="E2667" t="inlineStr">
        <is>
          <t>MALUNG-SÄLEN</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38552-2020</t>
        </is>
      </c>
      <c r="B2668" s="1" t="n">
        <v>44061</v>
      </c>
      <c r="C2668" s="1" t="n">
        <v>45227</v>
      </c>
      <c r="D2668" t="inlineStr">
        <is>
          <t>DALARNAS LÄN</t>
        </is>
      </c>
      <c r="E2668" t="inlineStr">
        <is>
          <t>FALUN</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38910-2020</t>
        </is>
      </c>
      <c r="B2669" s="1" t="n">
        <v>44062</v>
      </c>
      <c r="C2669" s="1" t="n">
        <v>45227</v>
      </c>
      <c r="D2669" t="inlineStr">
        <is>
          <t>DALARNAS LÄN</t>
        </is>
      </c>
      <c r="E2669" t="inlineStr">
        <is>
          <t>MORA</t>
        </is>
      </c>
      <c r="G2669" t="n">
        <v>7.8</v>
      </c>
      <c r="H2669" t="n">
        <v>0</v>
      </c>
      <c r="I2669" t="n">
        <v>0</v>
      </c>
      <c r="J2669" t="n">
        <v>0</v>
      </c>
      <c r="K2669" t="n">
        <v>0</v>
      </c>
      <c r="L2669" t="n">
        <v>0</v>
      </c>
      <c r="M2669" t="n">
        <v>0</v>
      </c>
      <c r="N2669" t="n">
        <v>0</v>
      </c>
      <c r="O2669" t="n">
        <v>0</v>
      </c>
      <c r="P2669" t="n">
        <v>0</v>
      </c>
      <c r="Q2669" t="n">
        <v>0</v>
      </c>
      <c r="R2669" s="2" t="inlineStr"/>
    </row>
    <row r="2670" ht="15" customHeight="1">
      <c r="A2670" t="inlineStr">
        <is>
          <t>A 38971-2020</t>
        </is>
      </c>
      <c r="B2670" s="1" t="n">
        <v>44062</v>
      </c>
      <c r="C2670" s="1" t="n">
        <v>45227</v>
      </c>
      <c r="D2670" t="inlineStr">
        <is>
          <t>DALARNAS LÄN</t>
        </is>
      </c>
      <c r="E2670" t="inlineStr">
        <is>
          <t>SMEDJEBACKEN</t>
        </is>
      </c>
      <c r="F2670" t="inlineStr">
        <is>
          <t>Sveaskog</t>
        </is>
      </c>
      <c r="G2670" t="n">
        <v>4.7</v>
      </c>
      <c r="H2670" t="n">
        <v>0</v>
      </c>
      <c r="I2670" t="n">
        <v>0</v>
      </c>
      <c r="J2670" t="n">
        <v>0</v>
      </c>
      <c r="K2670" t="n">
        <v>0</v>
      </c>
      <c r="L2670" t="n">
        <v>0</v>
      </c>
      <c r="M2670" t="n">
        <v>0</v>
      </c>
      <c r="N2670" t="n">
        <v>0</v>
      </c>
      <c r="O2670" t="n">
        <v>0</v>
      </c>
      <c r="P2670" t="n">
        <v>0</v>
      </c>
      <c r="Q2670" t="n">
        <v>0</v>
      </c>
      <c r="R2670" s="2" t="inlineStr"/>
    </row>
    <row r="2671" ht="15" customHeight="1">
      <c r="A2671" t="inlineStr">
        <is>
          <t>A 38961-2020</t>
        </is>
      </c>
      <c r="B2671" s="1" t="n">
        <v>44062</v>
      </c>
      <c r="C2671" s="1" t="n">
        <v>45227</v>
      </c>
      <c r="D2671" t="inlineStr">
        <is>
          <t>DALARNAS LÄN</t>
        </is>
      </c>
      <c r="E2671" t="inlineStr">
        <is>
          <t>SÄTER</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38919-2020</t>
        </is>
      </c>
      <c r="B2672" s="1" t="n">
        <v>44062</v>
      </c>
      <c r="C2672" s="1" t="n">
        <v>45227</v>
      </c>
      <c r="D2672" t="inlineStr">
        <is>
          <t>DALARNAS LÄN</t>
        </is>
      </c>
      <c r="E2672" t="inlineStr">
        <is>
          <t>SMEDJEBACKEN</t>
        </is>
      </c>
      <c r="F2672" t="inlineStr">
        <is>
          <t>Bergvik skog väst AB</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38986-2020</t>
        </is>
      </c>
      <c r="B2673" s="1" t="n">
        <v>44062</v>
      </c>
      <c r="C2673" s="1" t="n">
        <v>45227</v>
      </c>
      <c r="D2673" t="inlineStr">
        <is>
          <t>DALARNAS LÄN</t>
        </is>
      </c>
      <c r="E2673" t="inlineStr">
        <is>
          <t>SMEDJEBACKEN</t>
        </is>
      </c>
      <c r="F2673" t="inlineStr">
        <is>
          <t>Bergvik skog väst AB</t>
        </is>
      </c>
      <c r="G2673" t="n">
        <v>3.3</v>
      </c>
      <c r="H2673" t="n">
        <v>0</v>
      </c>
      <c r="I2673" t="n">
        <v>0</v>
      </c>
      <c r="J2673" t="n">
        <v>0</v>
      </c>
      <c r="K2673" t="n">
        <v>0</v>
      </c>
      <c r="L2673" t="n">
        <v>0</v>
      </c>
      <c r="M2673" t="n">
        <v>0</v>
      </c>
      <c r="N2673" t="n">
        <v>0</v>
      </c>
      <c r="O2673" t="n">
        <v>0</v>
      </c>
      <c r="P2673" t="n">
        <v>0</v>
      </c>
      <c r="Q2673" t="n">
        <v>0</v>
      </c>
      <c r="R2673" s="2" t="inlineStr"/>
    </row>
    <row r="2674" ht="15" customHeight="1">
      <c r="A2674" t="inlineStr">
        <is>
          <t>A 39203-2020</t>
        </is>
      </c>
      <c r="B2674" s="1" t="n">
        <v>44063</v>
      </c>
      <c r="C2674" s="1" t="n">
        <v>45227</v>
      </c>
      <c r="D2674" t="inlineStr">
        <is>
          <t>DALARNAS LÄN</t>
        </is>
      </c>
      <c r="E2674" t="inlineStr">
        <is>
          <t>ÄLVDALEN</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39495-2020</t>
        </is>
      </c>
      <c r="B2675" s="1" t="n">
        <v>44064</v>
      </c>
      <c r="C2675" s="1" t="n">
        <v>45227</v>
      </c>
      <c r="D2675" t="inlineStr">
        <is>
          <t>DALARNAS LÄN</t>
        </is>
      </c>
      <c r="E2675" t="inlineStr">
        <is>
          <t>AVESTA</t>
        </is>
      </c>
      <c r="F2675" t="inlineStr">
        <is>
          <t>Sveaskog</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39449-2020</t>
        </is>
      </c>
      <c r="B2676" s="1" t="n">
        <v>44064</v>
      </c>
      <c r="C2676" s="1" t="n">
        <v>45227</v>
      </c>
      <c r="D2676" t="inlineStr">
        <is>
          <t>DALARNAS LÄN</t>
        </is>
      </c>
      <c r="E2676" t="inlineStr">
        <is>
          <t>BORLÄNGE</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39605-2020</t>
        </is>
      </c>
      <c r="B2677" s="1" t="n">
        <v>44064</v>
      </c>
      <c r="C2677" s="1" t="n">
        <v>45227</v>
      </c>
      <c r="D2677" t="inlineStr">
        <is>
          <t>DALARNAS LÄN</t>
        </is>
      </c>
      <c r="E2677" t="inlineStr">
        <is>
          <t>SMEDJEBACKEN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39720-2020</t>
        </is>
      </c>
      <c r="B2678" s="1" t="n">
        <v>44066</v>
      </c>
      <c r="C2678" s="1" t="n">
        <v>45227</v>
      </c>
      <c r="D2678" t="inlineStr">
        <is>
          <t>DALARNAS LÄN</t>
        </is>
      </c>
      <c r="E2678" t="inlineStr">
        <is>
          <t>FALUN</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39714-2020</t>
        </is>
      </c>
      <c r="B2679" s="1" t="n">
        <v>44066</v>
      </c>
      <c r="C2679" s="1" t="n">
        <v>45227</v>
      </c>
      <c r="D2679" t="inlineStr">
        <is>
          <t>DALARNAS LÄN</t>
        </is>
      </c>
      <c r="E2679" t="inlineStr">
        <is>
          <t>VANSBRO</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39715-2020</t>
        </is>
      </c>
      <c r="B2680" s="1" t="n">
        <v>44066</v>
      </c>
      <c r="C2680" s="1" t="n">
        <v>45227</v>
      </c>
      <c r="D2680" t="inlineStr">
        <is>
          <t>DALARNAS LÄN</t>
        </is>
      </c>
      <c r="E2680" t="inlineStr">
        <is>
          <t>VANSBRO</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39710-2020</t>
        </is>
      </c>
      <c r="B2681" s="1" t="n">
        <v>44066</v>
      </c>
      <c r="C2681" s="1" t="n">
        <v>45227</v>
      </c>
      <c r="D2681" t="inlineStr">
        <is>
          <t>DALARNAS LÄN</t>
        </is>
      </c>
      <c r="E2681" t="inlineStr">
        <is>
          <t>SMEDJEBACKEN</t>
        </is>
      </c>
      <c r="G2681" t="n">
        <v>6.4</v>
      </c>
      <c r="H2681" t="n">
        <v>0</v>
      </c>
      <c r="I2681" t="n">
        <v>0</v>
      </c>
      <c r="J2681" t="n">
        <v>0</v>
      </c>
      <c r="K2681" t="n">
        <v>0</v>
      </c>
      <c r="L2681" t="n">
        <v>0</v>
      </c>
      <c r="M2681" t="n">
        <v>0</v>
      </c>
      <c r="N2681" t="n">
        <v>0</v>
      </c>
      <c r="O2681" t="n">
        <v>0</v>
      </c>
      <c r="P2681" t="n">
        <v>0</v>
      </c>
      <c r="Q2681" t="n">
        <v>0</v>
      </c>
      <c r="R2681" s="2" t="inlineStr"/>
    </row>
    <row r="2682" ht="15" customHeight="1">
      <c r="A2682" t="inlineStr">
        <is>
          <t>A 39816-2020</t>
        </is>
      </c>
      <c r="B2682" s="1" t="n">
        <v>44067</v>
      </c>
      <c r="C2682" s="1" t="n">
        <v>45227</v>
      </c>
      <c r="D2682" t="inlineStr">
        <is>
          <t>DALARNAS LÄN</t>
        </is>
      </c>
      <c r="E2682" t="inlineStr">
        <is>
          <t>FALUN</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39969-2020</t>
        </is>
      </c>
      <c r="B2683" s="1" t="n">
        <v>44067</v>
      </c>
      <c r="C2683" s="1" t="n">
        <v>45227</v>
      </c>
      <c r="D2683" t="inlineStr">
        <is>
          <t>DALARNAS LÄN</t>
        </is>
      </c>
      <c r="E2683" t="inlineStr">
        <is>
          <t>ORSA</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39915-2020</t>
        </is>
      </c>
      <c r="B2684" s="1" t="n">
        <v>44067</v>
      </c>
      <c r="C2684" s="1" t="n">
        <v>45227</v>
      </c>
      <c r="D2684" t="inlineStr">
        <is>
          <t>DALARNAS LÄN</t>
        </is>
      </c>
      <c r="E2684" t="inlineStr">
        <is>
          <t>LUDVIKA</t>
        </is>
      </c>
      <c r="F2684" t="inlineStr">
        <is>
          <t>Naturvårdsverket</t>
        </is>
      </c>
      <c r="G2684" t="n">
        <v>17.7</v>
      </c>
      <c r="H2684" t="n">
        <v>0</v>
      </c>
      <c r="I2684" t="n">
        <v>0</v>
      </c>
      <c r="J2684" t="n">
        <v>0</v>
      </c>
      <c r="K2684" t="n">
        <v>0</v>
      </c>
      <c r="L2684" t="n">
        <v>0</v>
      </c>
      <c r="M2684" t="n">
        <v>0</v>
      </c>
      <c r="N2684" t="n">
        <v>0</v>
      </c>
      <c r="O2684" t="n">
        <v>0</v>
      </c>
      <c r="P2684" t="n">
        <v>0</v>
      </c>
      <c r="Q2684" t="n">
        <v>0</v>
      </c>
      <c r="R2684" s="2" t="inlineStr"/>
    </row>
    <row r="2685" ht="15" customHeight="1">
      <c r="A2685" t="inlineStr">
        <is>
          <t>A 40809-2020</t>
        </is>
      </c>
      <c r="B2685" s="1" t="n">
        <v>44067</v>
      </c>
      <c r="C2685" s="1" t="n">
        <v>45227</v>
      </c>
      <c r="D2685" t="inlineStr">
        <is>
          <t>DALARNAS LÄN</t>
        </is>
      </c>
      <c r="E2685" t="inlineStr">
        <is>
          <t>RÄTTVIK</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39775-2020</t>
        </is>
      </c>
      <c r="B2686" s="1" t="n">
        <v>44067</v>
      </c>
      <c r="C2686" s="1" t="n">
        <v>45227</v>
      </c>
      <c r="D2686" t="inlineStr">
        <is>
          <t>DALARNAS LÄN</t>
        </is>
      </c>
      <c r="E2686" t="inlineStr">
        <is>
          <t>VANSBRO</t>
        </is>
      </c>
      <c r="G2686" t="n">
        <v>5.7</v>
      </c>
      <c r="H2686" t="n">
        <v>0</v>
      </c>
      <c r="I2686" t="n">
        <v>0</v>
      </c>
      <c r="J2686" t="n">
        <v>0</v>
      </c>
      <c r="K2686" t="n">
        <v>0</v>
      </c>
      <c r="L2686" t="n">
        <v>0</v>
      </c>
      <c r="M2686" t="n">
        <v>0</v>
      </c>
      <c r="N2686" t="n">
        <v>0</v>
      </c>
      <c r="O2686" t="n">
        <v>0</v>
      </c>
      <c r="P2686" t="n">
        <v>0</v>
      </c>
      <c r="Q2686" t="n">
        <v>0</v>
      </c>
      <c r="R2686" s="2" t="inlineStr"/>
    </row>
    <row r="2687" ht="15" customHeight="1">
      <c r="A2687" t="inlineStr">
        <is>
          <t>A 39959-2020</t>
        </is>
      </c>
      <c r="B2687" s="1" t="n">
        <v>44067</v>
      </c>
      <c r="C2687" s="1" t="n">
        <v>45227</v>
      </c>
      <c r="D2687" t="inlineStr">
        <is>
          <t>DALARNAS LÄN</t>
        </is>
      </c>
      <c r="E2687" t="inlineStr">
        <is>
          <t>MORA</t>
        </is>
      </c>
      <c r="G2687" t="n">
        <v>25.7</v>
      </c>
      <c r="H2687" t="n">
        <v>0</v>
      </c>
      <c r="I2687" t="n">
        <v>0</v>
      </c>
      <c r="J2687" t="n">
        <v>0</v>
      </c>
      <c r="K2687" t="n">
        <v>0</v>
      </c>
      <c r="L2687" t="n">
        <v>0</v>
      </c>
      <c r="M2687" t="n">
        <v>0</v>
      </c>
      <c r="N2687" t="n">
        <v>0</v>
      </c>
      <c r="O2687" t="n">
        <v>0</v>
      </c>
      <c r="P2687" t="n">
        <v>0</v>
      </c>
      <c r="Q2687" t="n">
        <v>0</v>
      </c>
      <c r="R2687" s="2" t="inlineStr"/>
    </row>
    <row r="2688" ht="15" customHeight="1">
      <c r="A2688" t="inlineStr">
        <is>
          <t>A 40287-2020</t>
        </is>
      </c>
      <c r="B2688" s="1" t="n">
        <v>44068</v>
      </c>
      <c r="C2688" s="1" t="n">
        <v>45227</v>
      </c>
      <c r="D2688" t="inlineStr">
        <is>
          <t>DALARNAS LÄN</t>
        </is>
      </c>
      <c r="E2688" t="inlineStr">
        <is>
          <t>FALUN</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40354-2020</t>
        </is>
      </c>
      <c r="B2689" s="1" t="n">
        <v>44068</v>
      </c>
      <c r="C2689" s="1" t="n">
        <v>45227</v>
      </c>
      <c r="D2689" t="inlineStr">
        <is>
          <t>DALARNAS LÄN</t>
        </is>
      </c>
      <c r="E2689" t="inlineStr">
        <is>
          <t>MALUNG-SÄLEN</t>
        </is>
      </c>
      <c r="F2689" t="inlineStr">
        <is>
          <t>Bergvik skog öst AB</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40091-2020</t>
        </is>
      </c>
      <c r="B2690" s="1" t="n">
        <v>44068</v>
      </c>
      <c r="C2690" s="1" t="n">
        <v>45227</v>
      </c>
      <c r="D2690" t="inlineStr">
        <is>
          <t>DALARNAS LÄN</t>
        </is>
      </c>
      <c r="E2690" t="inlineStr">
        <is>
          <t>SÄTER</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40350-2020</t>
        </is>
      </c>
      <c r="B2691" s="1" t="n">
        <v>44068</v>
      </c>
      <c r="C2691" s="1" t="n">
        <v>45227</v>
      </c>
      <c r="D2691" t="inlineStr">
        <is>
          <t>DALARNAS LÄN</t>
        </is>
      </c>
      <c r="E2691" t="inlineStr">
        <is>
          <t>MALUNG-SÄLEN</t>
        </is>
      </c>
      <c r="F2691" t="inlineStr">
        <is>
          <t>Bergvik skog öst AB</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40504-2020</t>
        </is>
      </c>
      <c r="B2692" s="1" t="n">
        <v>44069</v>
      </c>
      <c r="C2692" s="1" t="n">
        <v>45227</v>
      </c>
      <c r="D2692" t="inlineStr">
        <is>
          <t>DALARNAS LÄN</t>
        </is>
      </c>
      <c r="E2692" t="inlineStr">
        <is>
          <t>LUDVIKA</t>
        </is>
      </c>
      <c r="F2692" t="inlineStr">
        <is>
          <t>Bergvik skog väst AB</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40472-2020</t>
        </is>
      </c>
      <c r="B2693" s="1" t="n">
        <v>44069</v>
      </c>
      <c r="C2693" s="1" t="n">
        <v>45227</v>
      </c>
      <c r="D2693" t="inlineStr">
        <is>
          <t>DALARNAS LÄN</t>
        </is>
      </c>
      <c r="E2693" t="inlineStr">
        <is>
          <t>LUDVIKA</t>
        </is>
      </c>
      <c r="F2693" t="inlineStr">
        <is>
          <t>Bergvik skog väst AB</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40628-2020</t>
        </is>
      </c>
      <c r="B2694" s="1" t="n">
        <v>44069</v>
      </c>
      <c r="C2694" s="1" t="n">
        <v>45227</v>
      </c>
      <c r="D2694" t="inlineStr">
        <is>
          <t>DALARNAS LÄN</t>
        </is>
      </c>
      <c r="E2694" t="inlineStr">
        <is>
          <t>VANSBRO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40668-2020</t>
        </is>
      </c>
      <c r="B2695" s="1" t="n">
        <v>44069</v>
      </c>
      <c r="C2695" s="1" t="n">
        <v>45227</v>
      </c>
      <c r="D2695" t="inlineStr">
        <is>
          <t>DALARNAS LÄN</t>
        </is>
      </c>
      <c r="E2695" t="inlineStr">
        <is>
          <t>FALUN</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40898-2020</t>
        </is>
      </c>
      <c r="B2696" s="1" t="n">
        <v>44070</v>
      </c>
      <c r="C2696" s="1" t="n">
        <v>45227</v>
      </c>
      <c r="D2696" t="inlineStr">
        <is>
          <t>DALARNAS LÄN</t>
        </is>
      </c>
      <c r="E2696" t="inlineStr">
        <is>
          <t>SÄTER</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40977-2020</t>
        </is>
      </c>
      <c r="B2697" s="1" t="n">
        <v>44070</v>
      </c>
      <c r="C2697" s="1" t="n">
        <v>45227</v>
      </c>
      <c r="D2697" t="inlineStr">
        <is>
          <t>DALARNAS LÄN</t>
        </is>
      </c>
      <c r="E2697" t="inlineStr">
        <is>
          <t>SÄTER</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40865-2020</t>
        </is>
      </c>
      <c r="B2698" s="1" t="n">
        <v>44070</v>
      </c>
      <c r="C2698" s="1" t="n">
        <v>45227</v>
      </c>
      <c r="D2698" t="inlineStr">
        <is>
          <t>DALARNAS LÄN</t>
        </is>
      </c>
      <c r="E2698" t="inlineStr">
        <is>
          <t>HEDEMORA</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40978-2020</t>
        </is>
      </c>
      <c r="B2699" s="1" t="n">
        <v>44070</v>
      </c>
      <c r="C2699" s="1" t="n">
        <v>45227</v>
      </c>
      <c r="D2699" t="inlineStr">
        <is>
          <t>DALARNAS LÄN</t>
        </is>
      </c>
      <c r="E2699" t="inlineStr">
        <is>
          <t>LUDVIKA</t>
        </is>
      </c>
      <c r="F2699" t="inlineStr">
        <is>
          <t>Bergvik skog väst AB</t>
        </is>
      </c>
      <c r="G2699" t="n">
        <v>9.800000000000001</v>
      </c>
      <c r="H2699" t="n">
        <v>0</v>
      </c>
      <c r="I2699" t="n">
        <v>0</v>
      </c>
      <c r="J2699" t="n">
        <v>0</v>
      </c>
      <c r="K2699" t="n">
        <v>0</v>
      </c>
      <c r="L2699" t="n">
        <v>0</v>
      </c>
      <c r="M2699" t="n">
        <v>0</v>
      </c>
      <c r="N2699" t="n">
        <v>0</v>
      </c>
      <c r="O2699" t="n">
        <v>0</v>
      </c>
      <c r="P2699" t="n">
        <v>0</v>
      </c>
      <c r="Q2699" t="n">
        <v>0</v>
      </c>
      <c r="R2699" s="2" t="inlineStr"/>
    </row>
    <row r="2700" ht="15" customHeight="1">
      <c r="A2700" t="inlineStr">
        <is>
          <t>A 40844-2020</t>
        </is>
      </c>
      <c r="B2700" s="1" t="n">
        <v>44070</v>
      </c>
      <c r="C2700" s="1" t="n">
        <v>45227</v>
      </c>
      <c r="D2700" t="inlineStr">
        <is>
          <t>DALARNAS LÄN</t>
        </is>
      </c>
      <c r="E2700" t="inlineStr">
        <is>
          <t>SÄTER</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40868-2020</t>
        </is>
      </c>
      <c r="B2701" s="1" t="n">
        <v>44070</v>
      </c>
      <c r="C2701" s="1" t="n">
        <v>45227</v>
      </c>
      <c r="D2701" t="inlineStr">
        <is>
          <t>DALARNAS LÄN</t>
        </is>
      </c>
      <c r="E2701" t="inlineStr">
        <is>
          <t>HEDEMORA</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40974-2020</t>
        </is>
      </c>
      <c r="B2702" s="1" t="n">
        <v>44070</v>
      </c>
      <c r="C2702" s="1" t="n">
        <v>45227</v>
      </c>
      <c r="D2702" t="inlineStr">
        <is>
          <t>DALARNAS LÄN</t>
        </is>
      </c>
      <c r="E2702" t="inlineStr">
        <is>
          <t>SÄTER</t>
        </is>
      </c>
      <c r="G2702" t="n">
        <v>4.1</v>
      </c>
      <c r="H2702" t="n">
        <v>0</v>
      </c>
      <c r="I2702" t="n">
        <v>0</v>
      </c>
      <c r="J2702" t="n">
        <v>0</v>
      </c>
      <c r="K2702" t="n">
        <v>0</v>
      </c>
      <c r="L2702" t="n">
        <v>0</v>
      </c>
      <c r="M2702" t="n">
        <v>0</v>
      </c>
      <c r="N2702" t="n">
        <v>0</v>
      </c>
      <c r="O2702" t="n">
        <v>0</v>
      </c>
      <c r="P2702" t="n">
        <v>0</v>
      </c>
      <c r="Q2702" t="n">
        <v>0</v>
      </c>
      <c r="R2702" s="2" t="inlineStr"/>
    </row>
    <row r="2703" ht="15" customHeight="1">
      <c r="A2703" t="inlineStr">
        <is>
          <t>A 41079-2020</t>
        </is>
      </c>
      <c r="B2703" s="1" t="n">
        <v>44071</v>
      </c>
      <c r="C2703" s="1" t="n">
        <v>45227</v>
      </c>
      <c r="D2703" t="inlineStr">
        <is>
          <t>DALARNAS LÄN</t>
        </is>
      </c>
      <c r="E2703" t="inlineStr">
        <is>
          <t>ORSA</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42116-2020</t>
        </is>
      </c>
      <c r="B2704" s="1" t="n">
        <v>44071</v>
      </c>
      <c r="C2704" s="1" t="n">
        <v>45227</v>
      </c>
      <c r="D2704" t="inlineStr">
        <is>
          <t>DALARNAS LÄN</t>
        </is>
      </c>
      <c r="E2704" t="inlineStr">
        <is>
          <t>MALUNG-SÄLEN</t>
        </is>
      </c>
      <c r="F2704" t="inlineStr">
        <is>
          <t>Allmännings- och besparingsskogar</t>
        </is>
      </c>
      <c r="G2704" t="n">
        <v>8.300000000000001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41200-2020</t>
        </is>
      </c>
      <c r="B2705" s="1" t="n">
        <v>44071</v>
      </c>
      <c r="C2705" s="1" t="n">
        <v>45227</v>
      </c>
      <c r="D2705" t="inlineStr">
        <is>
          <t>DALARNAS LÄN</t>
        </is>
      </c>
      <c r="E2705" t="inlineStr">
        <is>
          <t>LEKSAND</t>
        </is>
      </c>
      <c r="F2705" t="inlineStr">
        <is>
          <t>Bergvik skog väst AB</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41093-2020</t>
        </is>
      </c>
      <c r="B2706" s="1" t="n">
        <v>44071</v>
      </c>
      <c r="C2706" s="1" t="n">
        <v>45227</v>
      </c>
      <c r="D2706" t="inlineStr">
        <is>
          <t>DALARNAS LÄN</t>
        </is>
      </c>
      <c r="E2706" t="inlineStr">
        <is>
          <t>LEKSAND</t>
        </is>
      </c>
      <c r="F2706" t="inlineStr">
        <is>
          <t>Bergvik skog väst AB</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41432-2020</t>
        </is>
      </c>
      <c r="B2707" s="1" t="n">
        <v>44073</v>
      </c>
      <c r="C2707" s="1" t="n">
        <v>45227</v>
      </c>
      <c r="D2707" t="inlineStr">
        <is>
          <t>DALARNAS LÄN</t>
        </is>
      </c>
      <c r="E2707" t="inlineStr">
        <is>
          <t>LEKSAND</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41567-2020</t>
        </is>
      </c>
      <c r="B2708" s="1" t="n">
        <v>44074</v>
      </c>
      <c r="C2708" s="1" t="n">
        <v>45227</v>
      </c>
      <c r="D2708" t="inlineStr">
        <is>
          <t>DALARNAS LÄN</t>
        </is>
      </c>
      <c r="E2708" t="inlineStr">
        <is>
          <t>SÄTER</t>
        </is>
      </c>
      <c r="F2708" t="inlineStr">
        <is>
          <t>Bergvik skog väst AB</t>
        </is>
      </c>
      <c r="G2708" t="n">
        <v>12.3</v>
      </c>
      <c r="H2708" t="n">
        <v>0</v>
      </c>
      <c r="I2708" t="n">
        <v>0</v>
      </c>
      <c r="J2708" t="n">
        <v>0</v>
      </c>
      <c r="K2708" t="n">
        <v>0</v>
      </c>
      <c r="L2708" t="n">
        <v>0</v>
      </c>
      <c r="M2708" t="n">
        <v>0</v>
      </c>
      <c r="N2708" t="n">
        <v>0</v>
      </c>
      <c r="O2708" t="n">
        <v>0</v>
      </c>
      <c r="P2708" t="n">
        <v>0</v>
      </c>
      <c r="Q2708" t="n">
        <v>0</v>
      </c>
      <c r="R2708" s="2" t="inlineStr"/>
    </row>
    <row r="2709" ht="15" customHeight="1">
      <c r="A2709" t="inlineStr">
        <is>
          <t>A 42130-2020</t>
        </is>
      </c>
      <c r="B2709" s="1" t="n">
        <v>44074</v>
      </c>
      <c r="C2709" s="1" t="n">
        <v>45227</v>
      </c>
      <c r="D2709" t="inlineStr">
        <is>
          <t>DALARNAS LÄN</t>
        </is>
      </c>
      <c r="E2709" t="inlineStr">
        <is>
          <t>RÄTTVIK</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41831-2020</t>
        </is>
      </c>
      <c r="B2710" s="1" t="n">
        <v>44074</v>
      </c>
      <c r="C2710" s="1" t="n">
        <v>45227</v>
      </c>
      <c r="D2710" t="inlineStr">
        <is>
          <t>DALARNAS LÄN</t>
        </is>
      </c>
      <c r="E2710" t="inlineStr">
        <is>
          <t>ÄLVDALEN</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42362-2020</t>
        </is>
      </c>
      <c r="B2711" s="1" t="n">
        <v>44074</v>
      </c>
      <c r="C2711" s="1" t="n">
        <v>45227</v>
      </c>
      <c r="D2711" t="inlineStr">
        <is>
          <t>DALARNAS LÄN</t>
        </is>
      </c>
      <c r="E2711" t="inlineStr">
        <is>
          <t>MORA</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41768-2020</t>
        </is>
      </c>
      <c r="B2712" s="1" t="n">
        <v>44074</v>
      </c>
      <c r="C2712" s="1" t="n">
        <v>45227</v>
      </c>
      <c r="D2712" t="inlineStr">
        <is>
          <t>DALARNAS LÄN</t>
        </is>
      </c>
      <c r="E2712" t="inlineStr">
        <is>
          <t>MORA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41814-2020</t>
        </is>
      </c>
      <c r="B2713" s="1" t="n">
        <v>44074</v>
      </c>
      <c r="C2713" s="1" t="n">
        <v>45227</v>
      </c>
      <c r="D2713" t="inlineStr">
        <is>
          <t>DALARNAS LÄN</t>
        </is>
      </c>
      <c r="E2713" t="inlineStr">
        <is>
          <t>ÄLVDALEN</t>
        </is>
      </c>
      <c r="G2713" t="n">
        <v>0.3</v>
      </c>
      <c r="H2713" t="n">
        <v>0</v>
      </c>
      <c r="I2713" t="n">
        <v>0</v>
      </c>
      <c r="J2713" t="n">
        <v>0</v>
      </c>
      <c r="K2713" t="n">
        <v>0</v>
      </c>
      <c r="L2713" t="n">
        <v>0</v>
      </c>
      <c r="M2713" t="n">
        <v>0</v>
      </c>
      <c r="N2713" t="n">
        <v>0</v>
      </c>
      <c r="O2713" t="n">
        <v>0</v>
      </c>
      <c r="P2713" t="n">
        <v>0</v>
      </c>
      <c r="Q2713" t="n">
        <v>0</v>
      </c>
      <c r="R2713" s="2" t="inlineStr"/>
    </row>
    <row r="2714" ht="15" customHeight="1">
      <c r="A2714" t="inlineStr">
        <is>
          <t>A 42112-2020</t>
        </is>
      </c>
      <c r="B2714" s="1" t="n">
        <v>44074</v>
      </c>
      <c r="C2714" s="1" t="n">
        <v>45227</v>
      </c>
      <c r="D2714" t="inlineStr">
        <is>
          <t>DALARNAS LÄN</t>
        </is>
      </c>
      <c r="E2714" t="inlineStr">
        <is>
          <t>RÄTTVIK</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42429-2020</t>
        </is>
      </c>
      <c r="B2715" s="1" t="n">
        <v>44075</v>
      </c>
      <c r="C2715" s="1" t="n">
        <v>45227</v>
      </c>
      <c r="D2715" t="inlineStr">
        <is>
          <t>DALARNAS LÄN</t>
        </is>
      </c>
      <c r="E2715" t="inlineStr">
        <is>
          <t>SMEDJEBACKEN</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42029-2020</t>
        </is>
      </c>
      <c r="B2716" s="1" t="n">
        <v>44075</v>
      </c>
      <c r="C2716" s="1" t="n">
        <v>45227</v>
      </c>
      <c r="D2716" t="inlineStr">
        <is>
          <t>DALARNAS LÄN</t>
        </is>
      </c>
      <c r="E2716" t="inlineStr">
        <is>
          <t>AVESTA</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42426-2020</t>
        </is>
      </c>
      <c r="B2717" s="1" t="n">
        <v>44075</v>
      </c>
      <c r="C2717" s="1" t="n">
        <v>45227</v>
      </c>
      <c r="D2717" t="inlineStr">
        <is>
          <t>DALARNAS LÄN</t>
        </is>
      </c>
      <c r="E2717" t="inlineStr">
        <is>
          <t>SMEDJEBACKEN</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42377-2020</t>
        </is>
      </c>
      <c r="B2718" s="1" t="n">
        <v>44076</v>
      </c>
      <c r="C2718" s="1" t="n">
        <v>45227</v>
      </c>
      <c r="D2718" t="inlineStr">
        <is>
          <t>DALARNAS LÄN</t>
        </is>
      </c>
      <c r="E2718" t="inlineStr">
        <is>
          <t>MORA</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43277-2020</t>
        </is>
      </c>
      <c r="B2719" s="1" t="n">
        <v>44076</v>
      </c>
      <c r="C2719" s="1" t="n">
        <v>45227</v>
      </c>
      <c r="D2719" t="inlineStr">
        <is>
          <t>DALARNAS LÄN</t>
        </is>
      </c>
      <c r="E2719" t="inlineStr">
        <is>
          <t>SMEDJEBACKEN</t>
        </is>
      </c>
      <c r="F2719" t="inlineStr">
        <is>
          <t>Bergvik skog väst AB</t>
        </is>
      </c>
      <c r="G2719" t="n">
        <v>6.5</v>
      </c>
      <c r="H2719" t="n">
        <v>0</v>
      </c>
      <c r="I2719" t="n">
        <v>0</v>
      </c>
      <c r="J2719" t="n">
        <v>0</v>
      </c>
      <c r="K2719" t="n">
        <v>0</v>
      </c>
      <c r="L2719" t="n">
        <v>0</v>
      </c>
      <c r="M2719" t="n">
        <v>0</v>
      </c>
      <c r="N2719" t="n">
        <v>0</v>
      </c>
      <c r="O2719" t="n">
        <v>0</v>
      </c>
      <c r="P2719" t="n">
        <v>0</v>
      </c>
      <c r="Q2719" t="n">
        <v>0</v>
      </c>
      <c r="R2719" s="2" t="inlineStr"/>
    </row>
    <row r="2720" ht="15" customHeight="1">
      <c r="A2720" t="inlineStr">
        <is>
          <t>A 42433-2020</t>
        </is>
      </c>
      <c r="B2720" s="1" t="n">
        <v>44076</v>
      </c>
      <c r="C2720" s="1" t="n">
        <v>45227</v>
      </c>
      <c r="D2720" t="inlineStr">
        <is>
          <t>DALARNAS LÄN</t>
        </is>
      </c>
      <c r="E2720" t="inlineStr">
        <is>
          <t>GAGNEF</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43214-2020</t>
        </is>
      </c>
      <c r="B2721" s="1" t="n">
        <v>44076</v>
      </c>
      <c r="C2721" s="1" t="n">
        <v>45227</v>
      </c>
      <c r="D2721" t="inlineStr">
        <is>
          <t>DALARNAS LÄN</t>
        </is>
      </c>
      <c r="E2721" t="inlineStr">
        <is>
          <t>SMEDJEBACKEN</t>
        </is>
      </c>
      <c r="F2721" t="inlineStr">
        <is>
          <t>Bergvik skog väst AB</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42625-2020</t>
        </is>
      </c>
      <c r="B2722" s="1" t="n">
        <v>44077</v>
      </c>
      <c r="C2722" s="1" t="n">
        <v>45227</v>
      </c>
      <c r="D2722" t="inlineStr">
        <is>
          <t>DALARNAS LÄN</t>
        </is>
      </c>
      <c r="E2722" t="inlineStr">
        <is>
          <t>FALUN</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42482-2020</t>
        </is>
      </c>
      <c r="B2723" s="1" t="n">
        <v>44077</v>
      </c>
      <c r="C2723" s="1" t="n">
        <v>45227</v>
      </c>
      <c r="D2723" t="inlineStr">
        <is>
          <t>DALARNAS LÄN</t>
        </is>
      </c>
      <c r="E2723" t="inlineStr">
        <is>
          <t>SÄTER</t>
        </is>
      </c>
      <c r="F2723" t="inlineStr">
        <is>
          <t>Bergvik skog väst AB</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43363-2020</t>
        </is>
      </c>
      <c r="B2724" s="1" t="n">
        <v>44077</v>
      </c>
      <c r="C2724" s="1" t="n">
        <v>45227</v>
      </c>
      <c r="D2724" t="inlineStr">
        <is>
          <t>DALARNAS LÄN</t>
        </is>
      </c>
      <c r="E2724" t="inlineStr">
        <is>
          <t>RÄTTVIK</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42575-2020</t>
        </is>
      </c>
      <c r="B2725" s="1" t="n">
        <v>44077</v>
      </c>
      <c r="C2725" s="1" t="n">
        <v>45227</v>
      </c>
      <c r="D2725" t="inlineStr">
        <is>
          <t>DALARNAS LÄN</t>
        </is>
      </c>
      <c r="E2725" t="inlineStr">
        <is>
          <t>GAGNEF</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42861-2020</t>
        </is>
      </c>
      <c r="B2726" s="1" t="n">
        <v>44078</v>
      </c>
      <c r="C2726" s="1" t="n">
        <v>45227</v>
      </c>
      <c r="D2726" t="inlineStr">
        <is>
          <t>DALARNAS LÄN</t>
        </is>
      </c>
      <c r="E2726" t="inlineStr">
        <is>
          <t>ÄLVDALEN</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42890-2020</t>
        </is>
      </c>
      <c r="B2727" s="1" t="n">
        <v>44078</v>
      </c>
      <c r="C2727" s="1" t="n">
        <v>45227</v>
      </c>
      <c r="D2727" t="inlineStr">
        <is>
          <t>DALARNAS LÄN</t>
        </is>
      </c>
      <c r="E2727" t="inlineStr">
        <is>
          <t>LEKSAND</t>
        </is>
      </c>
      <c r="F2727" t="inlineStr">
        <is>
          <t>Bergvik skog väst AB</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43056-2020</t>
        </is>
      </c>
      <c r="B2728" s="1" t="n">
        <v>44078</v>
      </c>
      <c r="C2728" s="1" t="n">
        <v>45227</v>
      </c>
      <c r="D2728" t="inlineStr">
        <is>
          <t>DALARNAS LÄN</t>
        </is>
      </c>
      <c r="E2728" t="inlineStr">
        <is>
          <t>AVESTA</t>
        </is>
      </c>
      <c r="F2728" t="inlineStr">
        <is>
          <t>Sveaskog</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42806-2020</t>
        </is>
      </c>
      <c r="B2729" s="1" t="n">
        <v>44078</v>
      </c>
      <c r="C2729" s="1" t="n">
        <v>45227</v>
      </c>
      <c r="D2729" t="inlineStr">
        <is>
          <t>DALARNAS LÄN</t>
        </is>
      </c>
      <c r="E2729" t="inlineStr">
        <is>
          <t>RÄTTVIK</t>
        </is>
      </c>
      <c r="F2729" t="inlineStr">
        <is>
          <t>Sveaskog</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42874-2020</t>
        </is>
      </c>
      <c r="B2730" s="1" t="n">
        <v>44078</v>
      </c>
      <c r="C2730" s="1" t="n">
        <v>45227</v>
      </c>
      <c r="D2730" t="inlineStr">
        <is>
          <t>DALARNAS LÄN</t>
        </is>
      </c>
      <c r="E2730" t="inlineStr">
        <is>
          <t>GAGNEF</t>
        </is>
      </c>
      <c r="F2730" t="inlineStr">
        <is>
          <t>Bergvik skog väst AB</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42985-2020</t>
        </is>
      </c>
      <c r="B2731" s="1" t="n">
        <v>44078</v>
      </c>
      <c r="C2731" s="1" t="n">
        <v>45227</v>
      </c>
      <c r="D2731" t="inlineStr">
        <is>
          <t>DALARNAS LÄN</t>
        </is>
      </c>
      <c r="E2731" t="inlineStr">
        <is>
          <t>MALUNG-SÄLEN</t>
        </is>
      </c>
      <c r="F2731" t="inlineStr">
        <is>
          <t>Bergvik skog öst AB</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43031-2020</t>
        </is>
      </c>
      <c r="B2732" s="1" t="n">
        <v>44078</v>
      </c>
      <c r="C2732" s="1" t="n">
        <v>45227</v>
      </c>
      <c r="D2732" t="inlineStr">
        <is>
          <t>DALARNAS LÄN</t>
        </is>
      </c>
      <c r="E2732" t="inlineStr">
        <is>
          <t>FALUN</t>
        </is>
      </c>
      <c r="G2732" t="n">
        <v>3.2</v>
      </c>
      <c r="H2732" t="n">
        <v>0</v>
      </c>
      <c r="I2732" t="n">
        <v>0</v>
      </c>
      <c r="J2732" t="n">
        <v>0</v>
      </c>
      <c r="K2732" t="n">
        <v>0</v>
      </c>
      <c r="L2732" t="n">
        <v>0</v>
      </c>
      <c r="M2732" t="n">
        <v>0</v>
      </c>
      <c r="N2732" t="n">
        <v>0</v>
      </c>
      <c r="O2732" t="n">
        <v>0</v>
      </c>
      <c r="P2732" t="n">
        <v>0</v>
      </c>
      <c r="Q2732" t="n">
        <v>0</v>
      </c>
      <c r="R2732" s="2" t="inlineStr"/>
    </row>
    <row r="2733" ht="15" customHeight="1">
      <c r="A2733" t="inlineStr">
        <is>
          <t>A 42828-2020</t>
        </is>
      </c>
      <c r="B2733" s="1" t="n">
        <v>44078</v>
      </c>
      <c r="C2733" s="1" t="n">
        <v>45227</v>
      </c>
      <c r="D2733" t="inlineStr">
        <is>
          <t>DALARNAS LÄN</t>
        </is>
      </c>
      <c r="E2733" t="inlineStr">
        <is>
          <t>RÄTTVIK</t>
        </is>
      </c>
      <c r="F2733" t="inlineStr">
        <is>
          <t>Sveaskog</t>
        </is>
      </c>
      <c r="G2733" t="n">
        <v>13.1</v>
      </c>
      <c r="H2733" t="n">
        <v>0</v>
      </c>
      <c r="I2733" t="n">
        <v>0</v>
      </c>
      <c r="J2733" t="n">
        <v>0</v>
      </c>
      <c r="K2733" t="n">
        <v>0</v>
      </c>
      <c r="L2733" t="n">
        <v>0</v>
      </c>
      <c r="M2733" t="n">
        <v>0</v>
      </c>
      <c r="N2733" t="n">
        <v>0</v>
      </c>
      <c r="O2733" t="n">
        <v>0</v>
      </c>
      <c r="P2733" t="n">
        <v>0</v>
      </c>
      <c r="Q2733" t="n">
        <v>0</v>
      </c>
      <c r="R2733" s="2" t="inlineStr"/>
    </row>
    <row r="2734" ht="15" customHeight="1">
      <c r="A2734" t="inlineStr">
        <is>
          <t>A 42929-2020</t>
        </is>
      </c>
      <c r="B2734" s="1" t="n">
        <v>44078</v>
      </c>
      <c r="C2734" s="1" t="n">
        <v>45227</v>
      </c>
      <c r="D2734" t="inlineStr">
        <is>
          <t>DALARNAS LÄN</t>
        </is>
      </c>
      <c r="E2734" t="inlineStr">
        <is>
          <t>HEDEMORA</t>
        </is>
      </c>
      <c r="F2734" t="inlineStr">
        <is>
          <t>Sveaskog</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43284-2020</t>
        </is>
      </c>
      <c r="B2735" s="1" t="n">
        <v>44081</v>
      </c>
      <c r="C2735" s="1" t="n">
        <v>45227</v>
      </c>
      <c r="D2735" t="inlineStr">
        <is>
          <t>DALARNAS LÄN</t>
        </is>
      </c>
      <c r="E2735" t="inlineStr">
        <is>
          <t>MORA</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43296-2020</t>
        </is>
      </c>
      <c r="B2736" s="1" t="n">
        <v>44081</v>
      </c>
      <c r="C2736" s="1" t="n">
        <v>45227</v>
      </c>
      <c r="D2736" t="inlineStr">
        <is>
          <t>DALARNAS LÄN</t>
        </is>
      </c>
      <c r="E2736" t="inlineStr">
        <is>
          <t>GAGNEF</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43162-2020</t>
        </is>
      </c>
      <c r="B2737" s="1" t="n">
        <v>44081</v>
      </c>
      <c r="C2737" s="1" t="n">
        <v>45227</v>
      </c>
      <c r="D2737" t="inlineStr">
        <is>
          <t>DALARNAS LÄN</t>
        </is>
      </c>
      <c r="E2737" t="inlineStr">
        <is>
          <t>LUDVIKA</t>
        </is>
      </c>
      <c r="F2737" t="inlineStr">
        <is>
          <t>Bergvik skog väst AB</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43234-2020</t>
        </is>
      </c>
      <c r="B2738" s="1" t="n">
        <v>44081</v>
      </c>
      <c r="C2738" s="1" t="n">
        <v>45227</v>
      </c>
      <c r="D2738" t="inlineStr">
        <is>
          <t>DALARNAS LÄN</t>
        </is>
      </c>
      <c r="E2738" t="inlineStr">
        <is>
          <t>SÄTER</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43301-2020</t>
        </is>
      </c>
      <c r="B2739" s="1" t="n">
        <v>44081</v>
      </c>
      <c r="C2739" s="1" t="n">
        <v>45227</v>
      </c>
      <c r="D2739" t="inlineStr">
        <is>
          <t>DALARNAS LÄN</t>
        </is>
      </c>
      <c r="E2739" t="inlineStr">
        <is>
          <t>GAGNEF</t>
        </is>
      </c>
      <c r="F2739" t="inlineStr">
        <is>
          <t>Bergvik skog väst AB</t>
        </is>
      </c>
      <c r="G2739" t="n">
        <v>0.4</v>
      </c>
      <c r="H2739" t="n">
        <v>0</v>
      </c>
      <c r="I2739" t="n">
        <v>0</v>
      </c>
      <c r="J2739" t="n">
        <v>0</v>
      </c>
      <c r="K2739" t="n">
        <v>0</v>
      </c>
      <c r="L2739" t="n">
        <v>0</v>
      </c>
      <c r="M2739" t="n">
        <v>0</v>
      </c>
      <c r="N2739" t="n">
        <v>0</v>
      </c>
      <c r="O2739" t="n">
        <v>0</v>
      </c>
      <c r="P2739" t="n">
        <v>0</v>
      </c>
      <c r="Q2739" t="n">
        <v>0</v>
      </c>
      <c r="R2739" s="2" t="inlineStr"/>
    </row>
    <row r="2740" ht="15" customHeight="1">
      <c r="A2740" t="inlineStr">
        <is>
          <t>A 43488-2020</t>
        </is>
      </c>
      <c r="B2740" s="1" t="n">
        <v>44082</v>
      </c>
      <c r="C2740" s="1" t="n">
        <v>45227</v>
      </c>
      <c r="D2740" t="inlineStr">
        <is>
          <t>DALARNAS LÄN</t>
        </is>
      </c>
      <c r="E2740" t="inlineStr">
        <is>
          <t>AVESTA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43799-2020</t>
        </is>
      </c>
      <c r="B2741" s="1" t="n">
        <v>44082</v>
      </c>
      <c r="C2741" s="1" t="n">
        <v>45227</v>
      </c>
      <c r="D2741" t="inlineStr">
        <is>
          <t>DALARNAS LÄN</t>
        </is>
      </c>
      <c r="E2741" t="inlineStr">
        <is>
          <t>AVESTA</t>
        </is>
      </c>
      <c r="F2741" t="inlineStr">
        <is>
          <t>Sveaskog</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44706-2020</t>
        </is>
      </c>
      <c r="B2742" s="1" t="n">
        <v>44082</v>
      </c>
      <c r="C2742" s="1" t="n">
        <v>45227</v>
      </c>
      <c r="D2742" t="inlineStr">
        <is>
          <t>DALARNAS LÄN</t>
        </is>
      </c>
      <c r="E2742" t="inlineStr">
        <is>
          <t>RÄTTVIK</t>
        </is>
      </c>
      <c r="G2742" t="n">
        <v>10.6</v>
      </c>
      <c r="H2742" t="n">
        <v>0</v>
      </c>
      <c r="I2742" t="n">
        <v>0</v>
      </c>
      <c r="J2742" t="n">
        <v>0</v>
      </c>
      <c r="K2742" t="n">
        <v>0</v>
      </c>
      <c r="L2742" t="n">
        <v>0</v>
      </c>
      <c r="M2742" t="n">
        <v>0</v>
      </c>
      <c r="N2742" t="n">
        <v>0</v>
      </c>
      <c r="O2742" t="n">
        <v>0</v>
      </c>
      <c r="P2742" t="n">
        <v>0</v>
      </c>
      <c r="Q2742" t="n">
        <v>0</v>
      </c>
      <c r="R2742" s="2" t="inlineStr"/>
    </row>
    <row r="2743" ht="15" customHeight="1">
      <c r="A2743" t="inlineStr">
        <is>
          <t>A 44098-2020</t>
        </is>
      </c>
      <c r="B2743" s="1" t="n">
        <v>44083</v>
      </c>
      <c r="C2743" s="1" t="n">
        <v>45227</v>
      </c>
      <c r="D2743" t="inlineStr">
        <is>
          <t>DALARNAS LÄN</t>
        </is>
      </c>
      <c r="E2743" t="inlineStr">
        <is>
          <t>HEDEMORA</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44110-2020</t>
        </is>
      </c>
      <c r="B2744" s="1" t="n">
        <v>44083</v>
      </c>
      <c r="C2744" s="1" t="n">
        <v>45227</v>
      </c>
      <c r="D2744" t="inlineStr">
        <is>
          <t>DALARNAS LÄN</t>
        </is>
      </c>
      <c r="E2744" t="inlineStr">
        <is>
          <t>HEDEMORA</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44240-2020</t>
        </is>
      </c>
      <c r="B2745" s="1" t="n">
        <v>44084</v>
      </c>
      <c r="C2745" s="1" t="n">
        <v>45227</v>
      </c>
      <c r="D2745" t="inlineStr">
        <is>
          <t>DALARNAS LÄN</t>
        </is>
      </c>
      <c r="E2745" t="inlineStr">
        <is>
          <t>AVESTA</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44265-2020</t>
        </is>
      </c>
      <c r="B2746" s="1" t="n">
        <v>44084</v>
      </c>
      <c r="C2746" s="1" t="n">
        <v>45227</v>
      </c>
      <c r="D2746" t="inlineStr">
        <is>
          <t>DALARNAS LÄN</t>
        </is>
      </c>
      <c r="E2746" t="inlineStr">
        <is>
          <t>SÄTER</t>
        </is>
      </c>
      <c r="G2746" t="n">
        <v>8.6</v>
      </c>
      <c r="H2746" t="n">
        <v>0</v>
      </c>
      <c r="I2746" t="n">
        <v>0</v>
      </c>
      <c r="J2746" t="n">
        <v>0</v>
      </c>
      <c r="K2746" t="n">
        <v>0</v>
      </c>
      <c r="L2746" t="n">
        <v>0</v>
      </c>
      <c r="M2746" t="n">
        <v>0</v>
      </c>
      <c r="N2746" t="n">
        <v>0</v>
      </c>
      <c r="O2746" t="n">
        <v>0</v>
      </c>
      <c r="P2746" t="n">
        <v>0</v>
      </c>
      <c r="Q2746" t="n">
        <v>0</v>
      </c>
      <c r="R2746" s="2" t="inlineStr"/>
    </row>
    <row r="2747" ht="15" customHeight="1">
      <c r="A2747" t="inlineStr">
        <is>
          <t>A 44310-2020</t>
        </is>
      </c>
      <c r="B2747" s="1" t="n">
        <v>44084</v>
      </c>
      <c r="C2747" s="1" t="n">
        <v>45227</v>
      </c>
      <c r="D2747" t="inlineStr">
        <is>
          <t>DALARNAS LÄN</t>
        </is>
      </c>
      <c r="E2747" t="inlineStr">
        <is>
          <t>AVESTA</t>
        </is>
      </c>
      <c r="G2747" t="n">
        <v>3</v>
      </c>
      <c r="H2747" t="n">
        <v>0</v>
      </c>
      <c r="I2747" t="n">
        <v>0</v>
      </c>
      <c r="J2747" t="n">
        <v>0</v>
      </c>
      <c r="K2747" t="n">
        <v>0</v>
      </c>
      <c r="L2747" t="n">
        <v>0</v>
      </c>
      <c r="M2747" t="n">
        <v>0</v>
      </c>
      <c r="N2747" t="n">
        <v>0</v>
      </c>
      <c r="O2747" t="n">
        <v>0</v>
      </c>
      <c r="P2747" t="n">
        <v>0</v>
      </c>
      <c r="Q2747" t="n">
        <v>0</v>
      </c>
      <c r="R2747" s="2" t="inlineStr"/>
    </row>
    <row r="2748" ht="15" customHeight="1">
      <c r="A2748" t="inlineStr">
        <is>
          <t>A 44449-2020</t>
        </is>
      </c>
      <c r="B2748" s="1" t="n">
        <v>44084</v>
      </c>
      <c r="C2748" s="1" t="n">
        <v>45227</v>
      </c>
      <c r="D2748" t="inlineStr">
        <is>
          <t>DALARNAS LÄN</t>
        </is>
      </c>
      <c r="E2748" t="inlineStr">
        <is>
          <t>VANSBRO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44387-2020</t>
        </is>
      </c>
      <c r="B2749" s="1" t="n">
        <v>44084</v>
      </c>
      <c r="C2749" s="1" t="n">
        <v>45227</v>
      </c>
      <c r="D2749" t="inlineStr">
        <is>
          <t>DALARNAS LÄN</t>
        </is>
      </c>
      <c r="E2749" t="inlineStr">
        <is>
          <t>VANSBRO</t>
        </is>
      </c>
      <c r="F2749" t="inlineStr">
        <is>
          <t>Bergvik skog väst AB</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44448-2020</t>
        </is>
      </c>
      <c r="B2750" s="1" t="n">
        <v>44084</v>
      </c>
      <c r="C2750" s="1" t="n">
        <v>45227</v>
      </c>
      <c r="D2750" t="inlineStr">
        <is>
          <t>DALARNAS LÄN</t>
        </is>
      </c>
      <c r="E2750" t="inlineStr">
        <is>
          <t>MALUNG-SÄLEN</t>
        </is>
      </c>
      <c r="G2750" t="n">
        <v>3.6</v>
      </c>
      <c r="H2750" t="n">
        <v>0</v>
      </c>
      <c r="I2750" t="n">
        <v>0</v>
      </c>
      <c r="J2750" t="n">
        <v>0</v>
      </c>
      <c r="K2750" t="n">
        <v>0</v>
      </c>
      <c r="L2750" t="n">
        <v>0</v>
      </c>
      <c r="M2750" t="n">
        <v>0</v>
      </c>
      <c r="N2750" t="n">
        <v>0</v>
      </c>
      <c r="O2750" t="n">
        <v>0</v>
      </c>
      <c r="P2750" t="n">
        <v>0</v>
      </c>
      <c r="Q2750" t="n">
        <v>0</v>
      </c>
      <c r="R2750" s="2" t="inlineStr"/>
    </row>
    <row r="2751" ht="15" customHeight="1">
      <c r="A2751" t="inlineStr">
        <is>
          <t>A 44392-2020</t>
        </is>
      </c>
      <c r="B2751" s="1" t="n">
        <v>44084</v>
      </c>
      <c r="C2751" s="1" t="n">
        <v>45227</v>
      </c>
      <c r="D2751" t="inlineStr">
        <is>
          <t>DALARNAS LÄN</t>
        </is>
      </c>
      <c r="E2751" t="inlineStr">
        <is>
          <t>VANSBRO</t>
        </is>
      </c>
      <c r="F2751" t="inlineStr">
        <is>
          <t>Bergvik skog väst AB</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45616-2020</t>
        </is>
      </c>
      <c r="B2752" s="1" t="n">
        <v>44084</v>
      </c>
      <c r="C2752" s="1" t="n">
        <v>45227</v>
      </c>
      <c r="D2752" t="inlineStr">
        <is>
          <t>DALARNAS LÄN</t>
        </is>
      </c>
      <c r="E2752" t="inlineStr">
        <is>
          <t>HEDEMORA</t>
        </is>
      </c>
      <c r="F2752" t="inlineStr">
        <is>
          <t>Bergvik skog väst AB</t>
        </is>
      </c>
      <c r="G2752" t="n">
        <v>2.9</v>
      </c>
      <c r="H2752" t="n">
        <v>0</v>
      </c>
      <c r="I2752" t="n">
        <v>0</v>
      </c>
      <c r="J2752" t="n">
        <v>0</v>
      </c>
      <c r="K2752" t="n">
        <v>0</v>
      </c>
      <c r="L2752" t="n">
        <v>0</v>
      </c>
      <c r="M2752" t="n">
        <v>0</v>
      </c>
      <c r="N2752" t="n">
        <v>0</v>
      </c>
      <c r="O2752" t="n">
        <v>0</v>
      </c>
      <c r="P2752" t="n">
        <v>0</v>
      </c>
      <c r="Q2752" t="n">
        <v>0</v>
      </c>
      <c r="R2752" s="2" t="inlineStr"/>
    </row>
    <row r="2753" ht="15" customHeight="1">
      <c r="A2753" t="inlineStr">
        <is>
          <t>A 44243-2020</t>
        </is>
      </c>
      <c r="B2753" s="1" t="n">
        <v>44084</v>
      </c>
      <c r="C2753" s="1" t="n">
        <v>45227</v>
      </c>
      <c r="D2753" t="inlineStr">
        <is>
          <t>DALARNAS LÄN</t>
        </is>
      </c>
      <c r="E2753" t="inlineStr">
        <is>
          <t>RÄTTVIK</t>
        </is>
      </c>
      <c r="F2753" t="inlineStr">
        <is>
          <t>Bergvik skog väst AB</t>
        </is>
      </c>
      <c r="G2753" t="n">
        <v>12.3</v>
      </c>
      <c r="H2753" t="n">
        <v>0</v>
      </c>
      <c r="I2753" t="n">
        <v>0</v>
      </c>
      <c r="J2753" t="n">
        <v>0</v>
      </c>
      <c r="K2753" t="n">
        <v>0</v>
      </c>
      <c r="L2753" t="n">
        <v>0</v>
      </c>
      <c r="M2753" t="n">
        <v>0</v>
      </c>
      <c r="N2753" t="n">
        <v>0</v>
      </c>
      <c r="O2753" t="n">
        <v>0</v>
      </c>
      <c r="P2753" t="n">
        <v>0</v>
      </c>
      <c r="Q2753" t="n">
        <v>0</v>
      </c>
      <c r="R2753" s="2" t="inlineStr"/>
    </row>
    <row r="2754" ht="15" customHeight="1">
      <c r="A2754" t="inlineStr">
        <is>
          <t>A 44641-2020</t>
        </is>
      </c>
      <c r="B2754" s="1" t="n">
        <v>44085</v>
      </c>
      <c r="C2754" s="1" t="n">
        <v>45227</v>
      </c>
      <c r="D2754" t="inlineStr">
        <is>
          <t>DALARNAS LÄN</t>
        </is>
      </c>
      <c r="E2754" t="inlineStr">
        <is>
          <t>GAGNEF</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44705-2020</t>
        </is>
      </c>
      <c r="B2755" s="1" t="n">
        <v>44085</v>
      </c>
      <c r="C2755" s="1" t="n">
        <v>45227</v>
      </c>
      <c r="D2755" t="inlineStr">
        <is>
          <t>DALARNAS LÄN</t>
        </is>
      </c>
      <c r="E2755" t="inlineStr">
        <is>
          <t>VANSBRO</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44746-2020</t>
        </is>
      </c>
      <c r="B2756" s="1" t="n">
        <v>44085</v>
      </c>
      <c r="C2756" s="1" t="n">
        <v>45227</v>
      </c>
      <c r="D2756" t="inlineStr">
        <is>
          <t>DALARNAS LÄN</t>
        </is>
      </c>
      <c r="E2756" t="inlineStr">
        <is>
          <t>LUDVIKA</t>
        </is>
      </c>
      <c r="F2756" t="inlineStr">
        <is>
          <t>Bergvik skog väst AB</t>
        </is>
      </c>
      <c r="G2756" t="n">
        <v>3.2</v>
      </c>
      <c r="H2756" t="n">
        <v>0</v>
      </c>
      <c r="I2756" t="n">
        <v>0</v>
      </c>
      <c r="J2756" t="n">
        <v>0</v>
      </c>
      <c r="K2756" t="n">
        <v>0</v>
      </c>
      <c r="L2756" t="n">
        <v>0</v>
      </c>
      <c r="M2756" t="n">
        <v>0</v>
      </c>
      <c r="N2756" t="n">
        <v>0</v>
      </c>
      <c r="O2756" t="n">
        <v>0</v>
      </c>
      <c r="P2756" t="n">
        <v>0</v>
      </c>
      <c r="Q2756" t="n">
        <v>0</v>
      </c>
      <c r="R2756" s="2" t="inlineStr"/>
    </row>
    <row r="2757" ht="15" customHeight="1">
      <c r="A2757" t="inlineStr">
        <is>
          <t>A 44665-2020</t>
        </is>
      </c>
      <c r="B2757" s="1" t="n">
        <v>44085</v>
      </c>
      <c r="C2757" s="1" t="n">
        <v>45227</v>
      </c>
      <c r="D2757" t="inlineStr">
        <is>
          <t>DALARNAS LÄN</t>
        </is>
      </c>
      <c r="E2757" t="inlineStr">
        <is>
          <t>LEKSAND</t>
        </is>
      </c>
      <c r="F2757" t="inlineStr">
        <is>
          <t>Bergvik skog väst AB</t>
        </is>
      </c>
      <c r="G2757" t="n">
        <v>5.1</v>
      </c>
      <c r="H2757" t="n">
        <v>0</v>
      </c>
      <c r="I2757" t="n">
        <v>0</v>
      </c>
      <c r="J2757" t="n">
        <v>0</v>
      </c>
      <c r="K2757" t="n">
        <v>0</v>
      </c>
      <c r="L2757" t="n">
        <v>0</v>
      </c>
      <c r="M2757" t="n">
        <v>0</v>
      </c>
      <c r="N2757" t="n">
        <v>0</v>
      </c>
      <c r="O2757" t="n">
        <v>0</v>
      </c>
      <c r="P2757" t="n">
        <v>0</v>
      </c>
      <c r="Q2757" t="n">
        <v>0</v>
      </c>
      <c r="R2757" s="2" t="inlineStr"/>
    </row>
    <row r="2758" ht="15" customHeight="1">
      <c r="A2758" t="inlineStr">
        <is>
          <t>A 44747-2020</t>
        </is>
      </c>
      <c r="B2758" s="1" t="n">
        <v>44085</v>
      </c>
      <c r="C2758" s="1" t="n">
        <v>45227</v>
      </c>
      <c r="D2758" t="inlineStr">
        <is>
          <t>DALARNAS LÄN</t>
        </is>
      </c>
      <c r="E2758" t="inlineStr">
        <is>
          <t>LUDVIKA</t>
        </is>
      </c>
      <c r="F2758" t="inlineStr">
        <is>
          <t>Bergvik skog väst AB</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44801-2020</t>
        </is>
      </c>
      <c r="B2759" s="1" t="n">
        <v>44085</v>
      </c>
      <c r="C2759" s="1" t="n">
        <v>45227</v>
      </c>
      <c r="D2759" t="inlineStr">
        <is>
          <t>DALARNAS LÄN</t>
        </is>
      </c>
      <c r="E2759" t="inlineStr">
        <is>
          <t>FALUN</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45390-2020</t>
        </is>
      </c>
      <c r="B2760" s="1" t="n">
        <v>44085</v>
      </c>
      <c r="C2760" s="1" t="n">
        <v>45227</v>
      </c>
      <c r="D2760" t="inlineStr">
        <is>
          <t>DALARNAS LÄN</t>
        </is>
      </c>
      <c r="E2760" t="inlineStr">
        <is>
          <t>LUDVIKA</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45392-2020</t>
        </is>
      </c>
      <c r="B2761" s="1" t="n">
        <v>44085</v>
      </c>
      <c r="C2761" s="1" t="n">
        <v>45227</v>
      </c>
      <c r="D2761" t="inlineStr">
        <is>
          <t>DALARNAS LÄN</t>
        </is>
      </c>
      <c r="E2761" t="inlineStr">
        <is>
          <t>HEDEMORA</t>
        </is>
      </c>
      <c r="F2761" t="inlineStr">
        <is>
          <t>Bergvik skog väst AB</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44745-2020</t>
        </is>
      </c>
      <c r="B2762" s="1" t="n">
        <v>44085</v>
      </c>
      <c r="C2762" s="1" t="n">
        <v>45227</v>
      </c>
      <c r="D2762" t="inlineStr">
        <is>
          <t>DALARNAS LÄN</t>
        </is>
      </c>
      <c r="E2762" t="inlineStr">
        <is>
          <t>LUDVIKA</t>
        </is>
      </c>
      <c r="F2762" t="inlineStr">
        <is>
          <t>Bergvik skog väst AB</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45205-2020</t>
        </is>
      </c>
      <c r="B2763" s="1" t="n">
        <v>44088</v>
      </c>
      <c r="C2763" s="1" t="n">
        <v>45227</v>
      </c>
      <c r="D2763" t="inlineStr">
        <is>
          <t>DALARNAS LÄN</t>
        </is>
      </c>
      <c r="E2763" t="inlineStr">
        <is>
          <t>AVESTA</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45995-2020</t>
        </is>
      </c>
      <c r="B2764" s="1" t="n">
        <v>44088</v>
      </c>
      <c r="C2764" s="1" t="n">
        <v>45227</v>
      </c>
      <c r="D2764" t="inlineStr">
        <is>
          <t>DALARNAS LÄN</t>
        </is>
      </c>
      <c r="E2764" t="inlineStr">
        <is>
          <t>LEKSAND</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45950-2020</t>
        </is>
      </c>
      <c r="B2765" s="1" t="n">
        <v>44088</v>
      </c>
      <c r="C2765" s="1" t="n">
        <v>45227</v>
      </c>
      <c r="D2765" t="inlineStr">
        <is>
          <t>DALARNAS LÄN</t>
        </is>
      </c>
      <c r="E2765" t="inlineStr">
        <is>
          <t>LEKSAND</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45991-2020</t>
        </is>
      </c>
      <c r="B2766" s="1" t="n">
        <v>44088</v>
      </c>
      <c r="C2766" s="1" t="n">
        <v>45227</v>
      </c>
      <c r="D2766" t="inlineStr">
        <is>
          <t>DALARNAS LÄN</t>
        </is>
      </c>
      <c r="E2766" t="inlineStr">
        <is>
          <t>LEKSAND</t>
        </is>
      </c>
      <c r="G2766" t="n">
        <v>9.9</v>
      </c>
      <c r="H2766" t="n">
        <v>0</v>
      </c>
      <c r="I2766" t="n">
        <v>0</v>
      </c>
      <c r="J2766" t="n">
        <v>0</v>
      </c>
      <c r="K2766" t="n">
        <v>0</v>
      </c>
      <c r="L2766" t="n">
        <v>0</v>
      </c>
      <c r="M2766" t="n">
        <v>0</v>
      </c>
      <c r="N2766" t="n">
        <v>0</v>
      </c>
      <c r="O2766" t="n">
        <v>0</v>
      </c>
      <c r="P2766" t="n">
        <v>0</v>
      </c>
      <c r="Q2766" t="n">
        <v>0</v>
      </c>
      <c r="R2766" s="2" t="inlineStr"/>
    </row>
    <row r="2767" ht="15" customHeight="1">
      <c r="A2767" t="inlineStr">
        <is>
          <t>A 45297-2020</t>
        </is>
      </c>
      <c r="B2767" s="1" t="n">
        <v>44089</v>
      </c>
      <c r="C2767" s="1" t="n">
        <v>45227</v>
      </c>
      <c r="D2767" t="inlineStr">
        <is>
          <t>DALARNAS LÄN</t>
        </is>
      </c>
      <c r="E2767" t="inlineStr">
        <is>
          <t>VANSBRO</t>
        </is>
      </c>
      <c r="F2767" t="inlineStr">
        <is>
          <t>Bergvik skog väst AB</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45340-2020</t>
        </is>
      </c>
      <c r="B2768" s="1" t="n">
        <v>44089</v>
      </c>
      <c r="C2768" s="1" t="n">
        <v>45227</v>
      </c>
      <c r="D2768" t="inlineStr">
        <is>
          <t>DALARNAS LÄN</t>
        </is>
      </c>
      <c r="E2768" t="inlineStr">
        <is>
          <t>GAGNEF</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45523-2020</t>
        </is>
      </c>
      <c r="B2769" s="1" t="n">
        <v>44089</v>
      </c>
      <c r="C2769" s="1" t="n">
        <v>45227</v>
      </c>
      <c r="D2769" t="inlineStr">
        <is>
          <t>DALARNAS LÄN</t>
        </is>
      </c>
      <c r="E2769" t="inlineStr">
        <is>
          <t>RÄTTVIK</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45728-2020</t>
        </is>
      </c>
      <c r="B2770" s="1" t="n">
        <v>44090</v>
      </c>
      <c r="C2770" s="1" t="n">
        <v>45227</v>
      </c>
      <c r="D2770" t="inlineStr">
        <is>
          <t>DALARNAS LÄN</t>
        </is>
      </c>
      <c r="E2770" t="inlineStr">
        <is>
          <t>SÄTER</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46854-2020</t>
        </is>
      </c>
      <c r="B2771" s="1" t="n">
        <v>44090</v>
      </c>
      <c r="C2771" s="1" t="n">
        <v>45227</v>
      </c>
      <c r="D2771" t="inlineStr">
        <is>
          <t>DALARNAS LÄN</t>
        </is>
      </c>
      <c r="E2771" t="inlineStr">
        <is>
          <t>LEKSAND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45722-2020</t>
        </is>
      </c>
      <c r="B2772" s="1" t="n">
        <v>44090</v>
      </c>
      <c r="C2772" s="1" t="n">
        <v>45227</v>
      </c>
      <c r="D2772" t="inlineStr">
        <is>
          <t>DALARNAS LÄN</t>
        </is>
      </c>
      <c r="E2772" t="inlineStr">
        <is>
          <t>MALUNG-SÄLEN</t>
        </is>
      </c>
      <c r="F2772" t="inlineStr">
        <is>
          <t>Bergvik skog öst AB</t>
        </is>
      </c>
      <c r="G2772" t="n">
        <v>0.2</v>
      </c>
      <c r="H2772" t="n">
        <v>0</v>
      </c>
      <c r="I2772" t="n">
        <v>0</v>
      </c>
      <c r="J2772" t="n">
        <v>0</v>
      </c>
      <c r="K2772" t="n">
        <v>0</v>
      </c>
      <c r="L2772" t="n">
        <v>0</v>
      </c>
      <c r="M2772" t="n">
        <v>0</v>
      </c>
      <c r="N2772" t="n">
        <v>0</v>
      </c>
      <c r="O2772" t="n">
        <v>0</v>
      </c>
      <c r="P2772" t="n">
        <v>0</v>
      </c>
      <c r="Q2772" t="n">
        <v>0</v>
      </c>
      <c r="R2772" s="2" t="inlineStr"/>
    </row>
    <row r="2773" ht="15" customHeight="1">
      <c r="A2773" t="inlineStr">
        <is>
          <t>A 45737-2020</t>
        </is>
      </c>
      <c r="B2773" s="1" t="n">
        <v>44090</v>
      </c>
      <c r="C2773" s="1" t="n">
        <v>45227</v>
      </c>
      <c r="D2773" t="inlineStr">
        <is>
          <t>DALARNAS LÄN</t>
        </is>
      </c>
      <c r="E2773" t="inlineStr">
        <is>
          <t>MALUNG-SÄLEN</t>
        </is>
      </c>
      <c r="F2773" t="inlineStr">
        <is>
          <t>Bergvik skog öst AB</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45590-2020</t>
        </is>
      </c>
      <c r="B2774" s="1" t="n">
        <v>44090</v>
      </c>
      <c r="C2774" s="1" t="n">
        <v>45227</v>
      </c>
      <c r="D2774" t="inlineStr">
        <is>
          <t>DALARNAS LÄN</t>
        </is>
      </c>
      <c r="E2774" t="inlineStr">
        <is>
          <t>FALUN</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45613-2020</t>
        </is>
      </c>
      <c r="B2775" s="1" t="n">
        <v>44090</v>
      </c>
      <c r="C2775" s="1" t="n">
        <v>45227</v>
      </c>
      <c r="D2775" t="inlineStr">
        <is>
          <t>DALARNAS LÄN</t>
        </is>
      </c>
      <c r="E2775" t="inlineStr">
        <is>
          <t>LUDVIKA</t>
        </is>
      </c>
      <c r="F2775" t="inlineStr">
        <is>
          <t>Övriga Aktiebolag</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46832-2020</t>
        </is>
      </c>
      <c r="B2776" s="1" t="n">
        <v>44090</v>
      </c>
      <c r="C2776" s="1" t="n">
        <v>45227</v>
      </c>
      <c r="D2776" t="inlineStr">
        <is>
          <t>DALARNAS LÄN</t>
        </is>
      </c>
      <c r="E2776" t="inlineStr">
        <is>
          <t>MALUNG-SÄLEN</t>
        </is>
      </c>
      <c r="F2776" t="inlineStr">
        <is>
          <t>Allmännings- och besparingsskogar</t>
        </is>
      </c>
      <c r="G2776" t="n">
        <v>62.4</v>
      </c>
      <c r="H2776" t="n">
        <v>0</v>
      </c>
      <c r="I2776" t="n">
        <v>0</v>
      </c>
      <c r="J2776" t="n">
        <v>0</v>
      </c>
      <c r="K2776" t="n">
        <v>0</v>
      </c>
      <c r="L2776" t="n">
        <v>0</v>
      </c>
      <c r="M2776" t="n">
        <v>0</v>
      </c>
      <c r="N2776" t="n">
        <v>0</v>
      </c>
      <c r="O2776" t="n">
        <v>0</v>
      </c>
      <c r="P2776" t="n">
        <v>0</v>
      </c>
      <c r="Q2776" t="n">
        <v>0</v>
      </c>
      <c r="R2776" s="2" t="inlineStr"/>
    </row>
    <row r="2777" ht="15" customHeight="1">
      <c r="A2777" t="inlineStr">
        <is>
          <t>A 45605-2020</t>
        </is>
      </c>
      <c r="B2777" s="1" t="n">
        <v>44090</v>
      </c>
      <c r="C2777" s="1" t="n">
        <v>45227</v>
      </c>
      <c r="D2777" t="inlineStr">
        <is>
          <t>DALARNAS LÄN</t>
        </is>
      </c>
      <c r="E2777" t="inlineStr">
        <is>
          <t>FALUN</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47004-2020</t>
        </is>
      </c>
      <c r="B2778" s="1" t="n">
        <v>44091</v>
      </c>
      <c r="C2778" s="1" t="n">
        <v>45227</v>
      </c>
      <c r="D2778" t="inlineStr">
        <is>
          <t>DALARNAS LÄN</t>
        </is>
      </c>
      <c r="E2778" t="inlineStr">
        <is>
          <t>LEKSAND</t>
        </is>
      </c>
      <c r="G2778" t="n">
        <v>3.2</v>
      </c>
      <c r="H2778" t="n">
        <v>0</v>
      </c>
      <c r="I2778" t="n">
        <v>0</v>
      </c>
      <c r="J2778" t="n">
        <v>0</v>
      </c>
      <c r="K2778" t="n">
        <v>0</v>
      </c>
      <c r="L2778" t="n">
        <v>0</v>
      </c>
      <c r="M2778" t="n">
        <v>0</v>
      </c>
      <c r="N2778" t="n">
        <v>0</v>
      </c>
      <c r="O2778" t="n">
        <v>0</v>
      </c>
      <c r="P2778" t="n">
        <v>0</v>
      </c>
      <c r="Q2778" t="n">
        <v>0</v>
      </c>
      <c r="R2778" s="2" t="inlineStr"/>
    </row>
    <row r="2779" ht="15" customHeight="1">
      <c r="A2779" t="inlineStr">
        <is>
          <t>A 45876-2020</t>
        </is>
      </c>
      <c r="B2779" s="1" t="n">
        <v>44091</v>
      </c>
      <c r="C2779" s="1" t="n">
        <v>45227</v>
      </c>
      <c r="D2779" t="inlineStr">
        <is>
          <t>DALARNAS LÄN</t>
        </is>
      </c>
      <c r="E2779" t="inlineStr">
        <is>
          <t>VANSBRO</t>
        </is>
      </c>
      <c r="F2779" t="inlineStr">
        <is>
          <t>Bergvik skog väst AB</t>
        </is>
      </c>
      <c r="G2779" t="n">
        <v>11.3</v>
      </c>
      <c r="H2779" t="n">
        <v>0</v>
      </c>
      <c r="I2779" t="n">
        <v>0</v>
      </c>
      <c r="J2779" t="n">
        <v>0</v>
      </c>
      <c r="K2779" t="n">
        <v>0</v>
      </c>
      <c r="L2779" t="n">
        <v>0</v>
      </c>
      <c r="M2779" t="n">
        <v>0</v>
      </c>
      <c r="N2779" t="n">
        <v>0</v>
      </c>
      <c r="O2779" t="n">
        <v>0</v>
      </c>
      <c r="P2779" t="n">
        <v>0</v>
      </c>
      <c r="Q2779" t="n">
        <v>0</v>
      </c>
      <c r="R2779" s="2" t="inlineStr"/>
    </row>
    <row r="2780" ht="15" customHeight="1">
      <c r="A2780" t="inlineStr">
        <is>
          <t>A 45989-2020</t>
        </is>
      </c>
      <c r="B2780" s="1" t="n">
        <v>44091</v>
      </c>
      <c r="C2780" s="1" t="n">
        <v>45227</v>
      </c>
      <c r="D2780" t="inlineStr">
        <is>
          <t>DALARNAS LÄN</t>
        </is>
      </c>
      <c r="E2780" t="inlineStr">
        <is>
          <t>FALUN</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47182-2020</t>
        </is>
      </c>
      <c r="B2781" s="1" t="n">
        <v>44091</v>
      </c>
      <c r="C2781" s="1" t="n">
        <v>45227</v>
      </c>
      <c r="D2781" t="inlineStr">
        <is>
          <t>DALARNAS LÄN</t>
        </is>
      </c>
      <c r="E2781" t="inlineStr">
        <is>
          <t>RÄTTVIK</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46146-2020</t>
        </is>
      </c>
      <c r="B2782" s="1" t="n">
        <v>44092</v>
      </c>
      <c r="C2782" s="1" t="n">
        <v>45227</v>
      </c>
      <c r="D2782" t="inlineStr">
        <is>
          <t>DALARNAS LÄN</t>
        </is>
      </c>
      <c r="E2782" t="inlineStr">
        <is>
          <t>LUDVIKA</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46268-2020</t>
        </is>
      </c>
      <c r="B2783" s="1" t="n">
        <v>44092</v>
      </c>
      <c r="C2783" s="1" t="n">
        <v>45227</v>
      </c>
      <c r="D2783" t="inlineStr">
        <is>
          <t>DALARNAS LÄN</t>
        </is>
      </c>
      <c r="E2783" t="inlineStr">
        <is>
          <t>LUDVIKA</t>
        </is>
      </c>
      <c r="F2783" t="inlineStr">
        <is>
          <t>Sveaskog</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46275-2020</t>
        </is>
      </c>
      <c r="B2784" s="1" t="n">
        <v>44092</v>
      </c>
      <c r="C2784" s="1" t="n">
        <v>45227</v>
      </c>
      <c r="D2784" t="inlineStr">
        <is>
          <t>DALARNAS LÄN</t>
        </is>
      </c>
      <c r="E2784" t="inlineStr">
        <is>
          <t>LUDVIKA</t>
        </is>
      </c>
      <c r="F2784" t="inlineStr">
        <is>
          <t>Sveaskog</t>
        </is>
      </c>
      <c r="G2784" t="n">
        <v>6.1</v>
      </c>
      <c r="H2784" t="n">
        <v>0</v>
      </c>
      <c r="I2784" t="n">
        <v>0</v>
      </c>
      <c r="J2784" t="n">
        <v>0</v>
      </c>
      <c r="K2784" t="n">
        <v>0</v>
      </c>
      <c r="L2784" t="n">
        <v>0</v>
      </c>
      <c r="M2784" t="n">
        <v>0</v>
      </c>
      <c r="N2784" t="n">
        <v>0</v>
      </c>
      <c r="O2784" t="n">
        <v>0</v>
      </c>
      <c r="P2784" t="n">
        <v>0</v>
      </c>
      <c r="Q2784" t="n">
        <v>0</v>
      </c>
      <c r="R2784" s="2" t="inlineStr"/>
    </row>
    <row r="2785" ht="15" customHeight="1">
      <c r="A2785" t="inlineStr">
        <is>
          <t>A 46284-2020</t>
        </is>
      </c>
      <c r="B2785" s="1" t="n">
        <v>44092</v>
      </c>
      <c r="C2785" s="1" t="n">
        <v>45227</v>
      </c>
      <c r="D2785" t="inlineStr">
        <is>
          <t>DALARNAS LÄN</t>
        </is>
      </c>
      <c r="E2785" t="inlineStr">
        <is>
          <t>LUDVIKA</t>
        </is>
      </c>
      <c r="F2785" t="inlineStr">
        <is>
          <t>Sveaskog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46252-2020</t>
        </is>
      </c>
      <c r="B2786" s="1" t="n">
        <v>44092</v>
      </c>
      <c r="C2786" s="1" t="n">
        <v>45227</v>
      </c>
      <c r="D2786" t="inlineStr">
        <is>
          <t>DALARNAS LÄN</t>
        </is>
      </c>
      <c r="E2786" t="inlineStr">
        <is>
          <t>LUDVIKA</t>
        </is>
      </c>
      <c r="F2786" t="inlineStr">
        <is>
          <t>Sveaskog</t>
        </is>
      </c>
      <c r="G2786" t="n">
        <v>4</v>
      </c>
      <c r="H2786" t="n">
        <v>0</v>
      </c>
      <c r="I2786" t="n">
        <v>0</v>
      </c>
      <c r="J2786" t="n">
        <v>0</v>
      </c>
      <c r="K2786" t="n">
        <v>0</v>
      </c>
      <c r="L2786" t="n">
        <v>0</v>
      </c>
      <c r="M2786" t="n">
        <v>0</v>
      </c>
      <c r="N2786" t="n">
        <v>0</v>
      </c>
      <c r="O2786" t="n">
        <v>0</v>
      </c>
      <c r="P2786" t="n">
        <v>0</v>
      </c>
      <c r="Q2786" t="n">
        <v>0</v>
      </c>
      <c r="R2786" s="2" t="inlineStr"/>
    </row>
    <row r="2787" ht="15" customHeight="1">
      <c r="A2787" t="inlineStr">
        <is>
          <t>A 46329-2020</t>
        </is>
      </c>
      <c r="B2787" s="1" t="n">
        <v>44092</v>
      </c>
      <c r="C2787" s="1" t="n">
        <v>45227</v>
      </c>
      <c r="D2787" t="inlineStr">
        <is>
          <t>DALARNAS LÄN</t>
        </is>
      </c>
      <c r="E2787" t="inlineStr">
        <is>
          <t>LUDVIKA</t>
        </is>
      </c>
      <c r="F2787" t="inlineStr">
        <is>
          <t>Sveaskog</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46392-2020</t>
        </is>
      </c>
      <c r="B2788" s="1" t="n">
        <v>44093</v>
      </c>
      <c r="C2788" s="1" t="n">
        <v>45227</v>
      </c>
      <c r="D2788" t="inlineStr">
        <is>
          <t>DALARNAS LÄN</t>
        </is>
      </c>
      <c r="E2788" t="inlineStr">
        <is>
          <t>HEDEMORA</t>
        </is>
      </c>
      <c r="F2788" t="inlineStr">
        <is>
          <t>Sveaskog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46391-2020</t>
        </is>
      </c>
      <c r="B2789" s="1" t="n">
        <v>44093</v>
      </c>
      <c r="C2789" s="1" t="n">
        <v>45227</v>
      </c>
      <c r="D2789" t="inlineStr">
        <is>
          <t>DALARNAS LÄN</t>
        </is>
      </c>
      <c r="E2789" t="inlineStr">
        <is>
          <t>HEDEMORA</t>
        </is>
      </c>
      <c r="F2789" t="inlineStr">
        <is>
          <t>Sveaskog</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46393-2020</t>
        </is>
      </c>
      <c r="B2790" s="1" t="n">
        <v>44093</v>
      </c>
      <c r="C2790" s="1" t="n">
        <v>45227</v>
      </c>
      <c r="D2790" t="inlineStr">
        <is>
          <t>DALARNAS LÄN</t>
        </is>
      </c>
      <c r="E2790" t="inlineStr">
        <is>
          <t>HEDEMORA</t>
        </is>
      </c>
      <c r="F2790" t="inlineStr">
        <is>
          <t>Sveaskog</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46409-2020</t>
        </is>
      </c>
      <c r="B2791" s="1" t="n">
        <v>44094</v>
      </c>
      <c r="C2791" s="1" t="n">
        <v>45227</v>
      </c>
      <c r="D2791" t="inlineStr">
        <is>
          <t>DALARNAS LÄN</t>
        </is>
      </c>
      <c r="E2791" t="inlineStr">
        <is>
          <t>VANSBRO</t>
        </is>
      </c>
      <c r="G2791" t="n">
        <v>3.1</v>
      </c>
      <c r="H2791" t="n">
        <v>0</v>
      </c>
      <c r="I2791" t="n">
        <v>0</v>
      </c>
      <c r="J2791" t="n">
        <v>0</v>
      </c>
      <c r="K2791" t="n">
        <v>0</v>
      </c>
      <c r="L2791" t="n">
        <v>0</v>
      </c>
      <c r="M2791" t="n">
        <v>0</v>
      </c>
      <c r="N2791" t="n">
        <v>0</v>
      </c>
      <c r="O2791" t="n">
        <v>0</v>
      </c>
      <c r="P2791" t="n">
        <v>0</v>
      </c>
      <c r="Q2791" t="n">
        <v>0</v>
      </c>
      <c r="R2791" s="2" t="inlineStr"/>
    </row>
    <row r="2792" ht="15" customHeight="1">
      <c r="A2792" t="inlineStr">
        <is>
          <t>A 46572-2020</t>
        </is>
      </c>
      <c r="B2792" s="1" t="n">
        <v>44095</v>
      </c>
      <c r="C2792" s="1" t="n">
        <v>45227</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46687-2020</t>
        </is>
      </c>
      <c r="B2793" s="1" t="n">
        <v>44095</v>
      </c>
      <c r="C2793" s="1" t="n">
        <v>45227</v>
      </c>
      <c r="D2793" t="inlineStr">
        <is>
          <t>DALARNAS LÄN</t>
        </is>
      </c>
      <c r="E2793" t="inlineStr">
        <is>
          <t>SÄTER</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46575-2020</t>
        </is>
      </c>
      <c r="B2794" s="1" t="n">
        <v>44095</v>
      </c>
      <c r="C2794" s="1" t="n">
        <v>45227</v>
      </c>
      <c r="D2794" t="inlineStr">
        <is>
          <t>DALARNAS LÄN</t>
        </is>
      </c>
      <c r="E2794" t="inlineStr">
        <is>
          <t>FALUN</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46858-2020</t>
        </is>
      </c>
      <c r="B2795" s="1" t="n">
        <v>44095</v>
      </c>
      <c r="C2795" s="1" t="n">
        <v>45227</v>
      </c>
      <c r="D2795" t="inlineStr">
        <is>
          <t>DALARNAS LÄN</t>
        </is>
      </c>
      <c r="E2795" t="inlineStr">
        <is>
          <t>RÄTTVIK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47057-2020</t>
        </is>
      </c>
      <c r="B2796" s="1" t="n">
        <v>44096</v>
      </c>
      <c r="C2796" s="1" t="n">
        <v>45227</v>
      </c>
      <c r="D2796" t="inlineStr">
        <is>
          <t>DALARNAS LÄN</t>
        </is>
      </c>
      <c r="E2796" t="inlineStr">
        <is>
          <t>VANSBRO</t>
        </is>
      </c>
      <c r="F2796" t="inlineStr">
        <is>
          <t>Bergvik skog öst AB</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47069-2020</t>
        </is>
      </c>
      <c r="B2797" s="1" t="n">
        <v>44096</v>
      </c>
      <c r="C2797" s="1" t="n">
        <v>45227</v>
      </c>
      <c r="D2797" t="inlineStr">
        <is>
          <t>DALARNAS LÄN</t>
        </is>
      </c>
      <c r="E2797" t="inlineStr">
        <is>
          <t>LEKSAND</t>
        </is>
      </c>
      <c r="G2797" t="n">
        <v>5.5</v>
      </c>
      <c r="H2797" t="n">
        <v>0</v>
      </c>
      <c r="I2797" t="n">
        <v>0</v>
      </c>
      <c r="J2797" t="n">
        <v>0</v>
      </c>
      <c r="K2797" t="n">
        <v>0</v>
      </c>
      <c r="L2797" t="n">
        <v>0</v>
      </c>
      <c r="M2797" t="n">
        <v>0</v>
      </c>
      <c r="N2797" t="n">
        <v>0</v>
      </c>
      <c r="O2797" t="n">
        <v>0</v>
      </c>
      <c r="P2797" t="n">
        <v>0</v>
      </c>
      <c r="Q2797" t="n">
        <v>0</v>
      </c>
      <c r="R2797" s="2" t="inlineStr"/>
    </row>
    <row r="2798" ht="15" customHeight="1">
      <c r="A2798" t="inlineStr">
        <is>
          <t>A 47052-2020</t>
        </is>
      </c>
      <c r="B2798" s="1" t="n">
        <v>44096</v>
      </c>
      <c r="C2798" s="1" t="n">
        <v>45227</v>
      </c>
      <c r="D2798" t="inlineStr">
        <is>
          <t>DALARNAS LÄN</t>
        </is>
      </c>
      <c r="E2798" t="inlineStr">
        <is>
          <t>VANSBRO</t>
        </is>
      </c>
      <c r="F2798" t="inlineStr">
        <is>
          <t>Bergvik skog öst AB</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47059-2020</t>
        </is>
      </c>
      <c r="B2799" s="1" t="n">
        <v>44096</v>
      </c>
      <c r="C2799" s="1" t="n">
        <v>45227</v>
      </c>
      <c r="D2799" t="inlineStr">
        <is>
          <t>DALARNAS LÄN</t>
        </is>
      </c>
      <c r="E2799" t="inlineStr">
        <is>
          <t>VANSBRO</t>
        </is>
      </c>
      <c r="F2799" t="inlineStr">
        <is>
          <t>Bergvik skog öst AB</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46893-2020</t>
        </is>
      </c>
      <c r="B2800" s="1" t="n">
        <v>44096</v>
      </c>
      <c r="C2800" s="1" t="n">
        <v>45227</v>
      </c>
      <c r="D2800" t="inlineStr">
        <is>
          <t>DALARNAS LÄN</t>
        </is>
      </c>
      <c r="E2800" t="inlineStr">
        <is>
          <t>ÄLVDALEN</t>
        </is>
      </c>
      <c r="F2800" t="inlineStr">
        <is>
          <t>Bergvik skog öst AB</t>
        </is>
      </c>
      <c r="G2800" t="n">
        <v>4.2</v>
      </c>
      <c r="H2800" t="n">
        <v>0</v>
      </c>
      <c r="I2800" t="n">
        <v>0</v>
      </c>
      <c r="J2800" t="n">
        <v>0</v>
      </c>
      <c r="K2800" t="n">
        <v>0</v>
      </c>
      <c r="L2800" t="n">
        <v>0</v>
      </c>
      <c r="M2800" t="n">
        <v>0</v>
      </c>
      <c r="N2800" t="n">
        <v>0</v>
      </c>
      <c r="O2800" t="n">
        <v>0</v>
      </c>
      <c r="P2800" t="n">
        <v>0</v>
      </c>
      <c r="Q2800" t="n">
        <v>0</v>
      </c>
      <c r="R2800" s="2" t="inlineStr"/>
    </row>
    <row r="2801" ht="15" customHeight="1">
      <c r="A2801" t="inlineStr">
        <is>
          <t>A 46900-2020</t>
        </is>
      </c>
      <c r="B2801" s="1" t="n">
        <v>44096</v>
      </c>
      <c r="C2801" s="1" t="n">
        <v>45227</v>
      </c>
      <c r="D2801" t="inlineStr">
        <is>
          <t>DALARNAS LÄN</t>
        </is>
      </c>
      <c r="E2801" t="inlineStr">
        <is>
          <t>FALUN</t>
        </is>
      </c>
      <c r="F2801" t="inlineStr">
        <is>
          <t>Bergvik skog väst AB</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47056-2020</t>
        </is>
      </c>
      <c r="B2802" s="1" t="n">
        <v>44096</v>
      </c>
      <c r="C2802" s="1" t="n">
        <v>45227</v>
      </c>
      <c r="D2802" t="inlineStr">
        <is>
          <t>DALARNAS LÄN</t>
        </is>
      </c>
      <c r="E2802" t="inlineStr">
        <is>
          <t>VANSBRO</t>
        </is>
      </c>
      <c r="F2802" t="inlineStr">
        <is>
          <t>Bergvik skog öst AB</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46881-2020</t>
        </is>
      </c>
      <c r="B2803" s="1" t="n">
        <v>44096</v>
      </c>
      <c r="C2803" s="1" t="n">
        <v>45227</v>
      </c>
      <c r="D2803" t="inlineStr">
        <is>
          <t>DALARNAS LÄN</t>
        </is>
      </c>
      <c r="E2803" t="inlineStr">
        <is>
          <t>ÄLVDALEN</t>
        </is>
      </c>
      <c r="F2803" t="inlineStr">
        <is>
          <t>Bergvik skog öst AB</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47073-2020</t>
        </is>
      </c>
      <c r="B2804" s="1" t="n">
        <v>44096</v>
      </c>
      <c r="C2804" s="1" t="n">
        <v>45227</v>
      </c>
      <c r="D2804" t="inlineStr">
        <is>
          <t>DALARNAS LÄN</t>
        </is>
      </c>
      <c r="E2804" t="inlineStr">
        <is>
          <t>MALUNG-SÄLEN</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47190-2020</t>
        </is>
      </c>
      <c r="B2805" s="1" t="n">
        <v>44097</v>
      </c>
      <c r="C2805" s="1" t="n">
        <v>45227</v>
      </c>
      <c r="D2805" t="inlineStr">
        <is>
          <t>DALARNAS LÄN</t>
        </is>
      </c>
      <c r="E2805" t="inlineStr">
        <is>
          <t>MALUNG-SÄLEN</t>
        </is>
      </c>
      <c r="G2805" t="n">
        <v>6</v>
      </c>
      <c r="H2805" t="n">
        <v>0</v>
      </c>
      <c r="I2805" t="n">
        <v>0</v>
      </c>
      <c r="J2805" t="n">
        <v>0</v>
      </c>
      <c r="K2805" t="n">
        <v>0</v>
      </c>
      <c r="L2805" t="n">
        <v>0</v>
      </c>
      <c r="M2805" t="n">
        <v>0</v>
      </c>
      <c r="N2805" t="n">
        <v>0</v>
      </c>
      <c r="O2805" t="n">
        <v>0</v>
      </c>
      <c r="P2805" t="n">
        <v>0</v>
      </c>
      <c r="Q2805" t="n">
        <v>0</v>
      </c>
      <c r="R2805" s="2" t="inlineStr"/>
    </row>
    <row r="2806" ht="15" customHeight="1">
      <c r="A2806" t="inlineStr">
        <is>
          <t>A 47254-2020</t>
        </is>
      </c>
      <c r="B2806" s="1" t="n">
        <v>44097</v>
      </c>
      <c r="C2806" s="1" t="n">
        <v>45227</v>
      </c>
      <c r="D2806" t="inlineStr">
        <is>
          <t>DALARNAS LÄN</t>
        </is>
      </c>
      <c r="E2806" t="inlineStr">
        <is>
          <t>MALUNG-SÄLEN</t>
        </is>
      </c>
      <c r="G2806" t="n">
        <v>5.3</v>
      </c>
      <c r="H2806" t="n">
        <v>0</v>
      </c>
      <c r="I2806" t="n">
        <v>0</v>
      </c>
      <c r="J2806" t="n">
        <v>0</v>
      </c>
      <c r="K2806" t="n">
        <v>0</v>
      </c>
      <c r="L2806" t="n">
        <v>0</v>
      </c>
      <c r="M2806" t="n">
        <v>0</v>
      </c>
      <c r="N2806" t="n">
        <v>0</v>
      </c>
      <c r="O2806" t="n">
        <v>0</v>
      </c>
      <c r="P2806" t="n">
        <v>0</v>
      </c>
      <c r="Q2806" t="n">
        <v>0</v>
      </c>
      <c r="R2806" s="2" t="inlineStr"/>
    </row>
    <row r="2807" ht="15" customHeight="1">
      <c r="A2807" t="inlineStr">
        <is>
          <t>A 47194-2020</t>
        </is>
      </c>
      <c r="B2807" s="1" t="n">
        <v>44097</v>
      </c>
      <c r="C2807" s="1" t="n">
        <v>45227</v>
      </c>
      <c r="D2807" t="inlineStr">
        <is>
          <t>DALARNAS LÄN</t>
        </is>
      </c>
      <c r="E2807" t="inlineStr">
        <is>
          <t>LUDVIKA</t>
        </is>
      </c>
      <c r="F2807" t="inlineStr">
        <is>
          <t>Bergvik skog väst AB</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47287-2020</t>
        </is>
      </c>
      <c r="B2808" s="1" t="n">
        <v>44097</v>
      </c>
      <c r="C2808" s="1" t="n">
        <v>45227</v>
      </c>
      <c r="D2808" t="inlineStr">
        <is>
          <t>DALARNAS LÄN</t>
        </is>
      </c>
      <c r="E2808" t="inlineStr">
        <is>
          <t>AVESTA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47312-2020</t>
        </is>
      </c>
      <c r="B2809" s="1" t="n">
        <v>44097</v>
      </c>
      <c r="C2809" s="1" t="n">
        <v>45227</v>
      </c>
      <c r="D2809" t="inlineStr">
        <is>
          <t>DALARNAS LÄN</t>
        </is>
      </c>
      <c r="E2809" t="inlineStr">
        <is>
          <t>RÄTTVIK</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47471-2020</t>
        </is>
      </c>
      <c r="B2810" s="1" t="n">
        <v>44097</v>
      </c>
      <c r="C2810" s="1" t="n">
        <v>45227</v>
      </c>
      <c r="D2810" t="inlineStr">
        <is>
          <t>DALARNAS LÄN</t>
        </is>
      </c>
      <c r="E2810" t="inlineStr">
        <is>
          <t>LUDVIKA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47649-2020</t>
        </is>
      </c>
      <c r="B2811" s="1" t="n">
        <v>44098</v>
      </c>
      <c r="C2811" s="1" t="n">
        <v>45227</v>
      </c>
      <c r="D2811" t="inlineStr">
        <is>
          <t>DALARNAS LÄN</t>
        </is>
      </c>
      <c r="E2811" t="inlineStr">
        <is>
          <t>FALUN</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47986-2020</t>
        </is>
      </c>
      <c r="B2812" s="1" t="n">
        <v>44099</v>
      </c>
      <c r="C2812" s="1" t="n">
        <v>45227</v>
      </c>
      <c r="D2812" t="inlineStr">
        <is>
          <t>DALARNAS LÄN</t>
        </is>
      </c>
      <c r="E2812" t="inlineStr">
        <is>
          <t>MALUNG-SÄLEN</t>
        </is>
      </c>
      <c r="F2812" t="inlineStr">
        <is>
          <t>Bergvik skog öst AB</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48065-2020</t>
        </is>
      </c>
      <c r="B2813" s="1" t="n">
        <v>44100</v>
      </c>
      <c r="C2813" s="1" t="n">
        <v>45227</v>
      </c>
      <c r="D2813" t="inlineStr">
        <is>
          <t>DALARNAS LÄN</t>
        </is>
      </c>
      <c r="E2813" t="inlineStr">
        <is>
          <t>MORA</t>
        </is>
      </c>
      <c r="G2813" t="n">
        <v>8.6</v>
      </c>
      <c r="H2813" t="n">
        <v>0</v>
      </c>
      <c r="I2813" t="n">
        <v>0</v>
      </c>
      <c r="J2813" t="n">
        <v>0</v>
      </c>
      <c r="K2813" t="n">
        <v>0</v>
      </c>
      <c r="L2813" t="n">
        <v>0</v>
      </c>
      <c r="M2813" t="n">
        <v>0</v>
      </c>
      <c r="N2813" t="n">
        <v>0</v>
      </c>
      <c r="O2813" t="n">
        <v>0</v>
      </c>
      <c r="P2813" t="n">
        <v>0</v>
      </c>
      <c r="Q2813" t="n">
        <v>0</v>
      </c>
      <c r="R2813" s="2" t="inlineStr"/>
    </row>
    <row r="2814" ht="15" customHeight="1">
      <c r="A2814" t="inlineStr">
        <is>
          <t>A 48956-2020</t>
        </is>
      </c>
      <c r="B2814" s="1" t="n">
        <v>44102</v>
      </c>
      <c r="C2814" s="1" t="n">
        <v>45227</v>
      </c>
      <c r="D2814" t="inlineStr">
        <is>
          <t>DALARNAS LÄN</t>
        </is>
      </c>
      <c r="E2814" t="inlineStr">
        <is>
          <t>ORSA</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48943-2020</t>
        </is>
      </c>
      <c r="B2815" s="1" t="n">
        <v>44102</v>
      </c>
      <c r="C2815" s="1" t="n">
        <v>45227</v>
      </c>
      <c r="D2815" t="inlineStr">
        <is>
          <t>DALARNAS LÄN</t>
        </is>
      </c>
      <c r="E2815" t="inlineStr">
        <is>
          <t>SMEDJEBACKEN</t>
        </is>
      </c>
      <c r="F2815" t="inlineStr">
        <is>
          <t>Kommuner</t>
        </is>
      </c>
      <c r="G2815" t="n">
        <v>5.6</v>
      </c>
      <c r="H2815" t="n">
        <v>0</v>
      </c>
      <c r="I2815" t="n">
        <v>0</v>
      </c>
      <c r="J2815" t="n">
        <v>0</v>
      </c>
      <c r="K2815" t="n">
        <v>0</v>
      </c>
      <c r="L2815" t="n">
        <v>0</v>
      </c>
      <c r="M2815" t="n">
        <v>0</v>
      </c>
      <c r="N2815" t="n">
        <v>0</v>
      </c>
      <c r="O2815" t="n">
        <v>0</v>
      </c>
      <c r="P2815" t="n">
        <v>0</v>
      </c>
      <c r="Q2815" t="n">
        <v>0</v>
      </c>
      <c r="R2815" s="2" t="inlineStr"/>
    </row>
    <row r="2816" ht="15" customHeight="1">
      <c r="A2816" t="inlineStr">
        <is>
          <t>A 48954-2020</t>
        </is>
      </c>
      <c r="B2816" s="1" t="n">
        <v>44102</v>
      </c>
      <c r="C2816" s="1" t="n">
        <v>45227</v>
      </c>
      <c r="D2816" t="inlineStr">
        <is>
          <t>DALARNAS LÄN</t>
        </is>
      </c>
      <c r="E2816" t="inlineStr">
        <is>
          <t>ORSA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49217-2020</t>
        </is>
      </c>
      <c r="B2817" s="1" t="n">
        <v>44102</v>
      </c>
      <c r="C2817" s="1" t="n">
        <v>45227</v>
      </c>
      <c r="D2817" t="inlineStr">
        <is>
          <t>DALARNAS LÄN</t>
        </is>
      </c>
      <c r="E2817" t="inlineStr">
        <is>
          <t>RÄTTVIK</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48500-2020</t>
        </is>
      </c>
      <c r="B2818" s="1" t="n">
        <v>44102</v>
      </c>
      <c r="C2818" s="1" t="n">
        <v>45227</v>
      </c>
      <c r="D2818" t="inlineStr">
        <is>
          <t>DALARNAS LÄN</t>
        </is>
      </c>
      <c r="E2818" t="inlineStr">
        <is>
          <t>SÄTER</t>
        </is>
      </c>
      <c r="F2818" t="inlineStr">
        <is>
          <t>Bergvik skog väst AB</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48525-2020</t>
        </is>
      </c>
      <c r="B2819" s="1" t="n">
        <v>44103</v>
      </c>
      <c r="C2819" s="1" t="n">
        <v>45227</v>
      </c>
      <c r="D2819" t="inlineStr">
        <is>
          <t>DALARNAS LÄN</t>
        </is>
      </c>
      <c r="E2819" t="inlineStr">
        <is>
          <t>MALUNG-SÄLEN</t>
        </is>
      </c>
      <c r="F2819" t="inlineStr">
        <is>
          <t>Bergvik skog öst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48519-2020</t>
        </is>
      </c>
      <c r="B2820" s="1" t="n">
        <v>44103</v>
      </c>
      <c r="C2820" s="1" t="n">
        <v>45227</v>
      </c>
      <c r="D2820" t="inlineStr">
        <is>
          <t>DALARNAS LÄN</t>
        </is>
      </c>
      <c r="E2820" t="inlineStr">
        <is>
          <t>SÄTER</t>
        </is>
      </c>
      <c r="F2820" t="inlineStr">
        <is>
          <t>Bergvik skog väst AB</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48623-2020</t>
        </is>
      </c>
      <c r="B2821" s="1" t="n">
        <v>44103</v>
      </c>
      <c r="C2821" s="1" t="n">
        <v>45227</v>
      </c>
      <c r="D2821" t="inlineStr">
        <is>
          <t>DALARNAS LÄN</t>
        </is>
      </c>
      <c r="E2821" t="inlineStr">
        <is>
          <t>FALUN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48482-2020</t>
        </is>
      </c>
      <c r="B2822" s="1" t="n">
        <v>44103</v>
      </c>
      <c r="C2822" s="1" t="n">
        <v>45227</v>
      </c>
      <c r="D2822" t="inlineStr">
        <is>
          <t>DALARNAS LÄN</t>
        </is>
      </c>
      <c r="E2822" t="inlineStr">
        <is>
          <t>LUDVIKA</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48557-2020</t>
        </is>
      </c>
      <c r="B2823" s="1" t="n">
        <v>44103</v>
      </c>
      <c r="C2823" s="1" t="n">
        <v>45227</v>
      </c>
      <c r="D2823" t="inlineStr">
        <is>
          <t>DALARNAS LÄN</t>
        </is>
      </c>
      <c r="E2823" t="inlineStr">
        <is>
          <t>LUDVIKA</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48634-2020</t>
        </is>
      </c>
      <c r="B2824" s="1" t="n">
        <v>44103</v>
      </c>
      <c r="C2824" s="1" t="n">
        <v>45227</v>
      </c>
      <c r="D2824" t="inlineStr">
        <is>
          <t>DALARNAS LÄN</t>
        </is>
      </c>
      <c r="E2824" t="inlineStr">
        <is>
          <t>SMEDJEBACKEN</t>
        </is>
      </c>
      <c r="G2824" t="n">
        <v>6.4</v>
      </c>
      <c r="H2824" t="n">
        <v>0</v>
      </c>
      <c r="I2824" t="n">
        <v>0</v>
      </c>
      <c r="J2824" t="n">
        <v>0</v>
      </c>
      <c r="K2824" t="n">
        <v>0</v>
      </c>
      <c r="L2824" t="n">
        <v>0</v>
      </c>
      <c r="M2824" t="n">
        <v>0</v>
      </c>
      <c r="N2824" t="n">
        <v>0</v>
      </c>
      <c r="O2824" t="n">
        <v>0</v>
      </c>
      <c r="P2824" t="n">
        <v>0</v>
      </c>
      <c r="Q2824" t="n">
        <v>0</v>
      </c>
      <c r="R2824" s="2" t="inlineStr"/>
    </row>
    <row r="2825" ht="15" customHeight="1">
      <c r="A2825" t="inlineStr">
        <is>
          <t>A 48504-2020</t>
        </is>
      </c>
      <c r="B2825" s="1" t="n">
        <v>44103</v>
      </c>
      <c r="C2825" s="1" t="n">
        <v>45227</v>
      </c>
      <c r="D2825" t="inlineStr">
        <is>
          <t>DALARNAS LÄN</t>
        </is>
      </c>
      <c r="E2825" t="inlineStr">
        <is>
          <t>GAGNEF</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48941-2020</t>
        </is>
      </c>
      <c r="B2826" s="1" t="n">
        <v>44104</v>
      </c>
      <c r="C2826" s="1" t="n">
        <v>45227</v>
      </c>
      <c r="D2826" t="inlineStr">
        <is>
          <t>DALARNAS LÄN</t>
        </is>
      </c>
      <c r="E2826" t="inlineStr">
        <is>
          <t>RÄTTVIK</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50146-2020</t>
        </is>
      </c>
      <c r="B2827" s="1" t="n">
        <v>44104</v>
      </c>
      <c r="C2827" s="1" t="n">
        <v>45227</v>
      </c>
      <c r="D2827" t="inlineStr">
        <is>
          <t>DALARNAS LÄN</t>
        </is>
      </c>
      <c r="E2827" t="inlineStr">
        <is>
          <t>LUDVIKA</t>
        </is>
      </c>
      <c r="G2827" t="n">
        <v>4.7</v>
      </c>
      <c r="H2827" t="n">
        <v>0</v>
      </c>
      <c r="I2827" t="n">
        <v>0</v>
      </c>
      <c r="J2827" t="n">
        <v>0</v>
      </c>
      <c r="K2827" t="n">
        <v>0</v>
      </c>
      <c r="L2827" t="n">
        <v>0</v>
      </c>
      <c r="M2827" t="n">
        <v>0</v>
      </c>
      <c r="N2827" t="n">
        <v>0</v>
      </c>
      <c r="O2827" t="n">
        <v>0</v>
      </c>
      <c r="P2827" t="n">
        <v>0</v>
      </c>
      <c r="Q2827" t="n">
        <v>0</v>
      </c>
      <c r="R2827" s="2" t="inlineStr"/>
    </row>
    <row r="2828" ht="15" customHeight="1">
      <c r="A2828" t="inlineStr">
        <is>
          <t>A 50123-2020</t>
        </is>
      </c>
      <c r="B2828" s="1" t="n">
        <v>44104</v>
      </c>
      <c r="C2828" s="1" t="n">
        <v>45227</v>
      </c>
      <c r="D2828" t="inlineStr">
        <is>
          <t>DALARNAS LÄN</t>
        </is>
      </c>
      <c r="E2828" t="inlineStr">
        <is>
          <t>LEKSAND</t>
        </is>
      </c>
      <c r="F2828" t="inlineStr">
        <is>
          <t>Övriga Aktiebolag</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50164-2020</t>
        </is>
      </c>
      <c r="B2829" s="1" t="n">
        <v>44104</v>
      </c>
      <c r="C2829" s="1" t="n">
        <v>45227</v>
      </c>
      <c r="D2829" t="inlineStr">
        <is>
          <t>DALARNAS LÄN</t>
        </is>
      </c>
      <c r="E2829" t="inlineStr">
        <is>
          <t>BORLÄNGE</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50102-2020</t>
        </is>
      </c>
      <c r="B2830" s="1" t="n">
        <v>44104</v>
      </c>
      <c r="C2830" s="1" t="n">
        <v>45227</v>
      </c>
      <c r="D2830" t="inlineStr">
        <is>
          <t>DALARNAS LÄN</t>
        </is>
      </c>
      <c r="E2830" t="inlineStr">
        <is>
          <t>LEKSAND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49348-2020</t>
        </is>
      </c>
      <c r="B2831" s="1" t="n">
        <v>44105</v>
      </c>
      <c r="C2831" s="1" t="n">
        <v>45227</v>
      </c>
      <c r="D2831" t="inlineStr">
        <is>
          <t>DALARNAS LÄN</t>
        </is>
      </c>
      <c r="E2831" t="inlineStr">
        <is>
          <t>BORLÄNGE</t>
        </is>
      </c>
      <c r="F2831" t="inlineStr">
        <is>
          <t>Bergvik skog väst AB</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50463-2020</t>
        </is>
      </c>
      <c r="B2832" s="1" t="n">
        <v>44105</v>
      </c>
      <c r="C2832" s="1" t="n">
        <v>45227</v>
      </c>
      <c r="D2832" t="inlineStr">
        <is>
          <t>DALARNAS LÄN</t>
        </is>
      </c>
      <c r="E2832" t="inlineStr">
        <is>
          <t>SMEDJEBACKEN</t>
        </is>
      </c>
      <c r="F2832" t="inlineStr">
        <is>
          <t>Bergvik skog väst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49271-2020</t>
        </is>
      </c>
      <c r="B2833" s="1" t="n">
        <v>44105</v>
      </c>
      <c r="C2833" s="1" t="n">
        <v>45227</v>
      </c>
      <c r="D2833" t="inlineStr">
        <is>
          <t>DALARNAS LÄN</t>
        </is>
      </c>
      <c r="E2833" t="inlineStr">
        <is>
          <t>HEDEMORA</t>
        </is>
      </c>
      <c r="F2833" t="inlineStr">
        <is>
          <t>Sveaskog</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50432-2020</t>
        </is>
      </c>
      <c r="B2834" s="1" t="n">
        <v>44105</v>
      </c>
      <c r="C2834" s="1" t="n">
        <v>45227</v>
      </c>
      <c r="D2834" t="inlineStr">
        <is>
          <t>DALARNAS LÄN</t>
        </is>
      </c>
      <c r="E2834" t="inlineStr">
        <is>
          <t>SMEDJEBACKEN</t>
        </is>
      </c>
      <c r="F2834" t="inlineStr">
        <is>
          <t>Bergvik skog väst AB</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50862-2020</t>
        </is>
      </c>
      <c r="B2835" s="1" t="n">
        <v>44105</v>
      </c>
      <c r="C2835" s="1" t="n">
        <v>45227</v>
      </c>
      <c r="D2835" t="inlineStr">
        <is>
          <t>DALARNAS LÄN</t>
        </is>
      </c>
      <c r="E2835" t="inlineStr">
        <is>
          <t>RÄTTVIK</t>
        </is>
      </c>
      <c r="G2835" t="n">
        <v>5.8</v>
      </c>
      <c r="H2835" t="n">
        <v>0</v>
      </c>
      <c r="I2835" t="n">
        <v>0</v>
      </c>
      <c r="J2835" t="n">
        <v>0</v>
      </c>
      <c r="K2835" t="n">
        <v>0</v>
      </c>
      <c r="L2835" t="n">
        <v>0</v>
      </c>
      <c r="M2835" t="n">
        <v>0</v>
      </c>
      <c r="N2835" t="n">
        <v>0</v>
      </c>
      <c r="O2835" t="n">
        <v>0</v>
      </c>
      <c r="P2835" t="n">
        <v>0</v>
      </c>
      <c r="Q2835" t="n">
        <v>0</v>
      </c>
      <c r="R2835" s="2" t="inlineStr"/>
    </row>
    <row r="2836" ht="15" customHeight="1">
      <c r="A2836" t="inlineStr">
        <is>
          <t>A 50446-2020</t>
        </is>
      </c>
      <c r="B2836" s="1" t="n">
        <v>44105</v>
      </c>
      <c r="C2836" s="1" t="n">
        <v>45227</v>
      </c>
      <c r="D2836" t="inlineStr">
        <is>
          <t>DALARNAS LÄN</t>
        </is>
      </c>
      <c r="E2836" t="inlineStr">
        <is>
          <t>SMEDJEBACKEN</t>
        </is>
      </c>
      <c r="F2836" t="inlineStr">
        <is>
          <t>Bergvik skog väst AB</t>
        </is>
      </c>
      <c r="G2836" t="n">
        <v>6.3</v>
      </c>
      <c r="H2836" t="n">
        <v>0</v>
      </c>
      <c r="I2836" t="n">
        <v>0</v>
      </c>
      <c r="J2836" t="n">
        <v>0</v>
      </c>
      <c r="K2836" t="n">
        <v>0</v>
      </c>
      <c r="L2836" t="n">
        <v>0</v>
      </c>
      <c r="M2836" t="n">
        <v>0</v>
      </c>
      <c r="N2836" t="n">
        <v>0</v>
      </c>
      <c r="O2836" t="n">
        <v>0</v>
      </c>
      <c r="P2836" t="n">
        <v>0</v>
      </c>
      <c r="Q2836" t="n">
        <v>0</v>
      </c>
      <c r="R2836" s="2" t="inlineStr"/>
    </row>
    <row r="2837" ht="15" customHeight="1">
      <c r="A2837" t="inlineStr">
        <is>
          <t>A 49649-2020</t>
        </is>
      </c>
      <c r="B2837" s="1" t="n">
        <v>44106</v>
      </c>
      <c r="C2837" s="1" t="n">
        <v>45227</v>
      </c>
      <c r="D2837" t="inlineStr">
        <is>
          <t>DALARNAS LÄN</t>
        </is>
      </c>
      <c r="E2837" t="inlineStr">
        <is>
          <t>VANSBRO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49760-2020</t>
        </is>
      </c>
      <c r="B2838" s="1" t="n">
        <v>44106</v>
      </c>
      <c r="C2838" s="1" t="n">
        <v>45227</v>
      </c>
      <c r="D2838" t="inlineStr">
        <is>
          <t>DALARNAS LÄN</t>
        </is>
      </c>
      <c r="E2838" t="inlineStr">
        <is>
          <t>HEDEMORA</t>
        </is>
      </c>
      <c r="F2838" t="inlineStr">
        <is>
          <t>Sveaskog</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51205-2020</t>
        </is>
      </c>
      <c r="B2839" s="1" t="n">
        <v>44106</v>
      </c>
      <c r="C2839" s="1" t="n">
        <v>45227</v>
      </c>
      <c r="D2839" t="inlineStr">
        <is>
          <t>DALARNAS LÄN</t>
        </is>
      </c>
      <c r="E2839" t="inlineStr">
        <is>
          <t>SMEDJEBACKEN</t>
        </is>
      </c>
      <c r="G2839" t="n">
        <v>9.199999999999999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49587-2020</t>
        </is>
      </c>
      <c r="B2840" s="1" t="n">
        <v>44106</v>
      </c>
      <c r="C2840" s="1" t="n">
        <v>45227</v>
      </c>
      <c r="D2840" t="inlineStr">
        <is>
          <t>DALARNAS LÄN</t>
        </is>
      </c>
      <c r="E2840" t="inlineStr">
        <is>
          <t>ÄLVDALEN</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49737-2020</t>
        </is>
      </c>
      <c r="B2841" s="1" t="n">
        <v>44106</v>
      </c>
      <c r="C2841" s="1" t="n">
        <v>45227</v>
      </c>
      <c r="D2841" t="inlineStr">
        <is>
          <t>DALARNAS LÄN</t>
        </is>
      </c>
      <c r="E2841" t="inlineStr">
        <is>
          <t>ÄLVDALEN</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51199-2020</t>
        </is>
      </c>
      <c r="B2842" s="1" t="n">
        <v>44106</v>
      </c>
      <c r="C2842" s="1" t="n">
        <v>45227</v>
      </c>
      <c r="D2842" t="inlineStr">
        <is>
          <t>DALARNAS LÄN</t>
        </is>
      </c>
      <c r="E2842" t="inlineStr">
        <is>
          <t>SMEDJEBACKEN</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49624-2020</t>
        </is>
      </c>
      <c r="B2843" s="1" t="n">
        <v>44106</v>
      </c>
      <c r="C2843" s="1" t="n">
        <v>45227</v>
      </c>
      <c r="D2843" t="inlineStr">
        <is>
          <t>DALARNAS LÄN</t>
        </is>
      </c>
      <c r="E2843" t="inlineStr">
        <is>
          <t>FALUN</t>
        </is>
      </c>
      <c r="F2843" t="inlineStr">
        <is>
          <t>Bergvik skog väst AB</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49758-2020</t>
        </is>
      </c>
      <c r="B2844" s="1" t="n">
        <v>44106</v>
      </c>
      <c r="C2844" s="1" t="n">
        <v>45227</v>
      </c>
      <c r="D2844" t="inlineStr">
        <is>
          <t>DALARNAS LÄN</t>
        </is>
      </c>
      <c r="E2844" t="inlineStr">
        <is>
          <t>HEDEMORA</t>
        </is>
      </c>
      <c r="F2844" t="inlineStr">
        <is>
          <t>Sveaskog</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49888-2020</t>
        </is>
      </c>
      <c r="B2845" s="1" t="n">
        <v>44108</v>
      </c>
      <c r="C2845" s="1" t="n">
        <v>45227</v>
      </c>
      <c r="D2845" t="inlineStr">
        <is>
          <t>DALARNAS LÄN</t>
        </is>
      </c>
      <c r="E2845" t="inlineStr">
        <is>
          <t>SMEDJEBACKEN</t>
        </is>
      </c>
      <c r="G2845" t="n">
        <v>7.7</v>
      </c>
      <c r="H2845" t="n">
        <v>0</v>
      </c>
      <c r="I2845" t="n">
        <v>0</v>
      </c>
      <c r="J2845" t="n">
        <v>0</v>
      </c>
      <c r="K2845" t="n">
        <v>0</v>
      </c>
      <c r="L2845" t="n">
        <v>0</v>
      </c>
      <c r="M2845" t="n">
        <v>0</v>
      </c>
      <c r="N2845" t="n">
        <v>0</v>
      </c>
      <c r="O2845" t="n">
        <v>0</v>
      </c>
      <c r="P2845" t="n">
        <v>0</v>
      </c>
      <c r="Q2845" t="n">
        <v>0</v>
      </c>
      <c r="R2845" s="2" t="inlineStr"/>
    </row>
    <row r="2846" ht="15" customHeight="1">
      <c r="A2846" t="inlineStr">
        <is>
          <t>A 49896-2020</t>
        </is>
      </c>
      <c r="B2846" s="1" t="n">
        <v>44108</v>
      </c>
      <c r="C2846" s="1" t="n">
        <v>45227</v>
      </c>
      <c r="D2846" t="inlineStr">
        <is>
          <t>DALARNAS LÄN</t>
        </is>
      </c>
      <c r="E2846" t="inlineStr">
        <is>
          <t>SMEDJEBACKEN</t>
        </is>
      </c>
      <c r="F2846" t="inlineStr">
        <is>
          <t>Bergvik skog väst AB</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49956-2020</t>
        </is>
      </c>
      <c r="B2847" s="1" t="n">
        <v>44109</v>
      </c>
      <c r="C2847" s="1" t="n">
        <v>45227</v>
      </c>
      <c r="D2847" t="inlineStr">
        <is>
          <t>DALARNAS LÄN</t>
        </is>
      </c>
      <c r="E2847" t="inlineStr">
        <is>
          <t>ÄLVDALEN</t>
        </is>
      </c>
      <c r="F2847" t="inlineStr">
        <is>
          <t>Övriga Aktiebolag</t>
        </is>
      </c>
      <c r="G2847" t="n">
        <v>25.8</v>
      </c>
      <c r="H2847" t="n">
        <v>0</v>
      </c>
      <c r="I2847" t="n">
        <v>0</v>
      </c>
      <c r="J2847" t="n">
        <v>0</v>
      </c>
      <c r="K2847" t="n">
        <v>0</v>
      </c>
      <c r="L2847" t="n">
        <v>0</v>
      </c>
      <c r="M2847" t="n">
        <v>0</v>
      </c>
      <c r="N2847" t="n">
        <v>0</v>
      </c>
      <c r="O2847" t="n">
        <v>0</v>
      </c>
      <c r="P2847" t="n">
        <v>0</v>
      </c>
      <c r="Q2847" t="n">
        <v>0</v>
      </c>
      <c r="R2847" s="2" t="inlineStr"/>
    </row>
    <row r="2848" ht="15" customHeight="1">
      <c r="A2848" t="inlineStr">
        <is>
          <t>A 50061-2020</t>
        </is>
      </c>
      <c r="B2848" s="1" t="n">
        <v>44109</v>
      </c>
      <c r="C2848" s="1" t="n">
        <v>45227</v>
      </c>
      <c r="D2848" t="inlineStr">
        <is>
          <t>DALARNAS LÄN</t>
        </is>
      </c>
      <c r="E2848" t="inlineStr">
        <is>
          <t>RÄTTVIK</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51621-2020</t>
        </is>
      </c>
      <c r="B2849" s="1" t="n">
        <v>44109</v>
      </c>
      <c r="C2849" s="1" t="n">
        <v>45227</v>
      </c>
      <c r="D2849" t="inlineStr">
        <is>
          <t>DALARNAS LÄN</t>
        </is>
      </c>
      <c r="E2849" t="inlineStr">
        <is>
          <t>MORA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49929-2020</t>
        </is>
      </c>
      <c r="B2850" s="1" t="n">
        <v>44109</v>
      </c>
      <c r="C2850" s="1" t="n">
        <v>45227</v>
      </c>
      <c r="D2850" t="inlineStr">
        <is>
          <t>DALARNAS LÄN</t>
        </is>
      </c>
      <c r="E2850" t="inlineStr">
        <is>
          <t>RÄTTVIK</t>
        </is>
      </c>
      <c r="F2850" t="inlineStr">
        <is>
          <t>Sveaskog</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49968-2020</t>
        </is>
      </c>
      <c r="B2851" s="1" t="n">
        <v>44109</v>
      </c>
      <c r="C2851" s="1" t="n">
        <v>45227</v>
      </c>
      <c r="D2851" t="inlineStr">
        <is>
          <t>DALARNAS LÄN</t>
        </is>
      </c>
      <c r="E2851" t="inlineStr">
        <is>
          <t>ÄLVDALEN</t>
        </is>
      </c>
      <c r="F2851" t="inlineStr">
        <is>
          <t>Övriga Aktiebolag</t>
        </is>
      </c>
      <c r="G2851" t="n">
        <v>11.8</v>
      </c>
      <c r="H2851" t="n">
        <v>0</v>
      </c>
      <c r="I2851" t="n">
        <v>0</v>
      </c>
      <c r="J2851" t="n">
        <v>0</v>
      </c>
      <c r="K2851" t="n">
        <v>0</v>
      </c>
      <c r="L2851" t="n">
        <v>0</v>
      </c>
      <c r="M2851" t="n">
        <v>0</v>
      </c>
      <c r="N2851" t="n">
        <v>0</v>
      </c>
      <c r="O2851" t="n">
        <v>0</v>
      </c>
      <c r="P2851" t="n">
        <v>0</v>
      </c>
      <c r="Q2851" t="n">
        <v>0</v>
      </c>
      <c r="R2851" s="2" t="inlineStr"/>
    </row>
    <row r="2852" ht="15" customHeight="1">
      <c r="A2852" t="inlineStr">
        <is>
          <t>A 51608-2020</t>
        </is>
      </c>
      <c r="B2852" s="1" t="n">
        <v>44109</v>
      </c>
      <c r="C2852" s="1" t="n">
        <v>45227</v>
      </c>
      <c r="D2852" t="inlineStr">
        <is>
          <t>DALARNAS LÄN</t>
        </is>
      </c>
      <c r="E2852" t="inlineStr">
        <is>
          <t>MORA</t>
        </is>
      </c>
      <c r="G2852" t="n">
        <v>4.6</v>
      </c>
      <c r="H2852" t="n">
        <v>0</v>
      </c>
      <c r="I2852" t="n">
        <v>0</v>
      </c>
      <c r="J2852" t="n">
        <v>0</v>
      </c>
      <c r="K2852" t="n">
        <v>0</v>
      </c>
      <c r="L2852" t="n">
        <v>0</v>
      </c>
      <c r="M2852" t="n">
        <v>0</v>
      </c>
      <c r="N2852" t="n">
        <v>0</v>
      </c>
      <c r="O2852" t="n">
        <v>0</v>
      </c>
      <c r="P2852" t="n">
        <v>0</v>
      </c>
      <c r="Q2852" t="n">
        <v>0</v>
      </c>
      <c r="R2852" s="2" t="inlineStr"/>
    </row>
    <row r="2853" ht="15" customHeight="1">
      <c r="A2853" t="inlineStr">
        <is>
          <t>A 49932-2020</t>
        </is>
      </c>
      <c r="B2853" s="1" t="n">
        <v>44109</v>
      </c>
      <c r="C2853" s="1" t="n">
        <v>45227</v>
      </c>
      <c r="D2853" t="inlineStr">
        <is>
          <t>DALARNAS LÄN</t>
        </is>
      </c>
      <c r="E2853" t="inlineStr">
        <is>
          <t>RÄTTVIK</t>
        </is>
      </c>
      <c r="F2853" t="inlineStr">
        <is>
          <t>Sveaskog</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50437-2020</t>
        </is>
      </c>
      <c r="B2854" s="1" t="n">
        <v>44110</v>
      </c>
      <c r="C2854" s="1" t="n">
        <v>45227</v>
      </c>
      <c r="D2854" t="inlineStr">
        <is>
          <t>DALARNAS LÄN</t>
        </is>
      </c>
      <c r="E2854" t="inlineStr">
        <is>
          <t>BORLÄNGE</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51998-2020</t>
        </is>
      </c>
      <c r="B2855" s="1" t="n">
        <v>44110</v>
      </c>
      <c r="C2855" s="1" t="n">
        <v>45227</v>
      </c>
      <c r="D2855" t="inlineStr">
        <is>
          <t>DALARNAS LÄN</t>
        </is>
      </c>
      <c r="E2855" t="inlineStr">
        <is>
          <t>FALUN</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50441-2020</t>
        </is>
      </c>
      <c r="B2856" s="1" t="n">
        <v>44110</v>
      </c>
      <c r="C2856" s="1" t="n">
        <v>45227</v>
      </c>
      <c r="D2856" t="inlineStr">
        <is>
          <t>DALARNAS LÄN</t>
        </is>
      </c>
      <c r="E2856" t="inlineStr">
        <is>
          <t>BORLÄNGE</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50436-2020</t>
        </is>
      </c>
      <c r="B2857" s="1" t="n">
        <v>44110</v>
      </c>
      <c r="C2857" s="1" t="n">
        <v>45227</v>
      </c>
      <c r="D2857" t="inlineStr">
        <is>
          <t>DALARNAS LÄN</t>
        </is>
      </c>
      <c r="E2857" t="inlineStr">
        <is>
          <t>MALUNG-SÄLEN</t>
        </is>
      </c>
      <c r="F2857" t="inlineStr">
        <is>
          <t>Övriga statliga verk och myndigheter</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50459-2020</t>
        </is>
      </c>
      <c r="B2858" s="1" t="n">
        <v>44110</v>
      </c>
      <c r="C2858" s="1" t="n">
        <v>45227</v>
      </c>
      <c r="D2858" t="inlineStr">
        <is>
          <t>DALARNAS LÄN</t>
        </is>
      </c>
      <c r="E2858" t="inlineStr">
        <is>
          <t>BORLÄNGE</t>
        </is>
      </c>
      <c r="F2858" t="inlineStr">
        <is>
          <t>Bergvik skog väst AB</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50496-2020</t>
        </is>
      </c>
      <c r="B2859" s="1" t="n">
        <v>44110</v>
      </c>
      <c r="C2859" s="1" t="n">
        <v>45227</v>
      </c>
      <c r="D2859" t="inlineStr">
        <is>
          <t>DALARNAS LÄN</t>
        </is>
      </c>
      <c r="E2859" t="inlineStr">
        <is>
          <t>BORLÄNGE</t>
        </is>
      </c>
      <c r="F2859" t="inlineStr">
        <is>
          <t>Bergvik skog väst AB</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50505-2020</t>
        </is>
      </c>
      <c r="B2860" s="1" t="n">
        <v>44110</v>
      </c>
      <c r="C2860" s="1" t="n">
        <v>45227</v>
      </c>
      <c r="D2860" t="inlineStr">
        <is>
          <t>DALARNAS LÄN</t>
        </is>
      </c>
      <c r="E2860" t="inlineStr">
        <is>
          <t>GAGNEF</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50397-2020</t>
        </is>
      </c>
      <c r="B2861" s="1" t="n">
        <v>44110</v>
      </c>
      <c r="C2861" s="1" t="n">
        <v>45227</v>
      </c>
      <c r="D2861" t="inlineStr">
        <is>
          <t>DALARNAS LÄN</t>
        </is>
      </c>
      <c r="E2861" t="inlineStr">
        <is>
          <t>MALUNG-SÄLEN</t>
        </is>
      </c>
      <c r="G2861" t="n">
        <v>6.8</v>
      </c>
      <c r="H2861" t="n">
        <v>0</v>
      </c>
      <c r="I2861" t="n">
        <v>0</v>
      </c>
      <c r="J2861" t="n">
        <v>0</v>
      </c>
      <c r="K2861" t="n">
        <v>0</v>
      </c>
      <c r="L2861" t="n">
        <v>0</v>
      </c>
      <c r="M2861" t="n">
        <v>0</v>
      </c>
      <c r="N2861" t="n">
        <v>0</v>
      </c>
      <c r="O2861" t="n">
        <v>0</v>
      </c>
      <c r="P2861" t="n">
        <v>0</v>
      </c>
      <c r="Q2861" t="n">
        <v>0</v>
      </c>
      <c r="R2861" s="2" t="inlineStr"/>
    </row>
    <row r="2862" ht="15" customHeight="1">
      <c r="A2862" t="inlineStr">
        <is>
          <t>A 50604-2020</t>
        </is>
      </c>
      <c r="B2862" s="1" t="n">
        <v>44110</v>
      </c>
      <c r="C2862" s="1" t="n">
        <v>45227</v>
      </c>
      <c r="D2862" t="inlineStr">
        <is>
          <t>DALARNAS LÄN</t>
        </is>
      </c>
      <c r="E2862" t="inlineStr">
        <is>
          <t>RÄTTVIK</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52009-2020</t>
        </is>
      </c>
      <c r="B2863" s="1" t="n">
        <v>44111</v>
      </c>
      <c r="C2863" s="1" t="n">
        <v>45227</v>
      </c>
      <c r="D2863" t="inlineStr">
        <is>
          <t>DALARNAS LÄN</t>
        </is>
      </c>
      <c r="E2863" t="inlineStr">
        <is>
          <t>MALUNG-SÄLEN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50758-2020</t>
        </is>
      </c>
      <c r="B2864" s="1" t="n">
        <v>44111</v>
      </c>
      <c r="C2864" s="1" t="n">
        <v>45227</v>
      </c>
      <c r="D2864" t="inlineStr">
        <is>
          <t>DALARNAS LÄN</t>
        </is>
      </c>
      <c r="E2864" t="inlineStr">
        <is>
          <t>GAGNEF</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50797-2020</t>
        </is>
      </c>
      <c r="B2865" s="1" t="n">
        <v>44111</v>
      </c>
      <c r="C2865" s="1" t="n">
        <v>45227</v>
      </c>
      <c r="D2865" t="inlineStr">
        <is>
          <t>DALARNAS LÄN</t>
        </is>
      </c>
      <c r="E2865" t="inlineStr">
        <is>
          <t>FALUN</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51094-2020</t>
        </is>
      </c>
      <c r="B2866" s="1" t="n">
        <v>44112</v>
      </c>
      <c r="C2866" s="1" t="n">
        <v>45227</v>
      </c>
      <c r="D2866" t="inlineStr">
        <is>
          <t>DALARNAS LÄN</t>
        </is>
      </c>
      <c r="E2866" t="inlineStr">
        <is>
          <t>ORSA</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52401-2020</t>
        </is>
      </c>
      <c r="B2867" s="1" t="n">
        <v>44113</v>
      </c>
      <c r="C2867" s="1" t="n">
        <v>45227</v>
      </c>
      <c r="D2867" t="inlineStr">
        <is>
          <t>DALARNAS LÄN</t>
        </is>
      </c>
      <c r="E2867" t="inlineStr">
        <is>
          <t>ÄLVDALEN</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51474-2020</t>
        </is>
      </c>
      <c r="B2868" s="1" t="n">
        <v>44113</v>
      </c>
      <c r="C2868" s="1" t="n">
        <v>45227</v>
      </c>
      <c r="D2868" t="inlineStr">
        <is>
          <t>DALARNAS LÄN</t>
        </is>
      </c>
      <c r="E2868" t="inlineStr">
        <is>
          <t>GAGNEF</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51439-2020</t>
        </is>
      </c>
      <c r="B2869" s="1" t="n">
        <v>44113</v>
      </c>
      <c r="C2869" s="1" t="n">
        <v>45227</v>
      </c>
      <c r="D2869" t="inlineStr">
        <is>
          <t>DALARNAS LÄN</t>
        </is>
      </c>
      <c r="E2869" t="inlineStr">
        <is>
          <t>LUDVIKA</t>
        </is>
      </c>
      <c r="F2869" t="inlineStr">
        <is>
          <t>Sveaskog</t>
        </is>
      </c>
      <c r="G2869" t="n">
        <v>10</v>
      </c>
      <c r="H2869" t="n">
        <v>0</v>
      </c>
      <c r="I2869" t="n">
        <v>0</v>
      </c>
      <c r="J2869" t="n">
        <v>0</v>
      </c>
      <c r="K2869" t="n">
        <v>0</v>
      </c>
      <c r="L2869" t="n">
        <v>0</v>
      </c>
      <c r="M2869" t="n">
        <v>0</v>
      </c>
      <c r="N2869" t="n">
        <v>0</v>
      </c>
      <c r="O2869" t="n">
        <v>0</v>
      </c>
      <c r="P2869" t="n">
        <v>0</v>
      </c>
      <c r="Q2869" t="n">
        <v>0</v>
      </c>
      <c r="R2869" s="2" t="inlineStr"/>
    </row>
    <row r="2870" ht="15" customHeight="1">
      <c r="A2870" t="inlineStr">
        <is>
          <t>A 51495-2020</t>
        </is>
      </c>
      <c r="B2870" s="1" t="n">
        <v>44113</v>
      </c>
      <c r="C2870" s="1" t="n">
        <v>45227</v>
      </c>
      <c r="D2870" t="inlineStr">
        <is>
          <t>DALARNAS LÄN</t>
        </is>
      </c>
      <c r="E2870" t="inlineStr">
        <is>
          <t>HEDEMORA</t>
        </is>
      </c>
      <c r="F2870" t="inlineStr">
        <is>
          <t>Sveaskog</t>
        </is>
      </c>
      <c r="G2870" t="n">
        <v>9.699999999999999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51747-2020</t>
        </is>
      </c>
      <c r="B2871" s="1" t="n">
        <v>44114</v>
      </c>
      <c r="C2871" s="1" t="n">
        <v>45227</v>
      </c>
      <c r="D2871" t="inlineStr">
        <is>
          <t>DALARNAS LÄN</t>
        </is>
      </c>
      <c r="E2871" t="inlineStr">
        <is>
          <t>FALUN</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51761-2020</t>
        </is>
      </c>
      <c r="B2872" s="1" t="n">
        <v>44115</v>
      </c>
      <c r="C2872" s="1" t="n">
        <v>45227</v>
      </c>
      <c r="D2872" t="inlineStr">
        <is>
          <t>DALARNAS LÄN</t>
        </is>
      </c>
      <c r="E2872" t="inlineStr">
        <is>
          <t>SMEDJEBACKEN</t>
        </is>
      </c>
      <c r="G2872" t="n">
        <v>10.6</v>
      </c>
      <c r="H2872" t="n">
        <v>0</v>
      </c>
      <c r="I2872" t="n">
        <v>0</v>
      </c>
      <c r="J2872" t="n">
        <v>0</v>
      </c>
      <c r="K2872" t="n">
        <v>0</v>
      </c>
      <c r="L2872" t="n">
        <v>0</v>
      </c>
      <c r="M2872" t="n">
        <v>0</v>
      </c>
      <c r="N2872" t="n">
        <v>0</v>
      </c>
      <c r="O2872" t="n">
        <v>0</v>
      </c>
      <c r="P2872" t="n">
        <v>0</v>
      </c>
      <c r="Q2872" t="n">
        <v>0</v>
      </c>
      <c r="R2872" s="2" t="inlineStr"/>
    </row>
    <row r="2873" ht="15" customHeight="1">
      <c r="A2873" t="inlineStr">
        <is>
          <t>A 51770-2020</t>
        </is>
      </c>
      <c r="B2873" s="1" t="n">
        <v>44115</v>
      </c>
      <c r="C2873" s="1" t="n">
        <v>45227</v>
      </c>
      <c r="D2873" t="inlineStr">
        <is>
          <t>DALARNAS LÄN</t>
        </is>
      </c>
      <c r="E2873" t="inlineStr">
        <is>
          <t>SMEDJEBACKEN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51775-2020</t>
        </is>
      </c>
      <c r="B2874" s="1" t="n">
        <v>44115</v>
      </c>
      <c r="C2874" s="1" t="n">
        <v>45227</v>
      </c>
      <c r="D2874" t="inlineStr">
        <is>
          <t>DALARNAS LÄN</t>
        </is>
      </c>
      <c r="E2874" t="inlineStr">
        <is>
          <t>SMEDJEBACKEN</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51774-2020</t>
        </is>
      </c>
      <c r="B2875" s="1" t="n">
        <v>44115</v>
      </c>
      <c r="C2875" s="1" t="n">
        <v>45227</v>
      </c>
      <c r="D2875" t="inlineStr">
        <is>
          <t>DALARNAS LÄN</t>
        </is>
      </c>
      <c r="E2875" t="inlineStr">
        <is>
          <t>SMEDJEBACKEN</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51776-2020</t>
        </is>
      </c>
      <c r="B2876" s="1" t="n">
        <v>44116</v>
      </c>
      <c r="C2876" s="1" t="n">
        <v>45227</v>
      </c>
      <c r="D2876" t="inlineStr">
        <is>
          <t>DALARNAS LÄN</t>
        </is>
      </c>
      <c r="E2876" t="inlineStr">
        <is>
          <t>SMEDJEBACKEN</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51777-2020</t>
        </is>
      </c>
      <c r="B2877" s="1" t="n">
        <v>44116</v>
      </c>
      <c r="C2877" s="1" t="n">
        <v>45227</v>
      </c>
      <c r="D2877" t="inlineStr">
        <is>
          <t>DALARNAS LÄN</t>
        </is>
      </c>
      <c r="E2877" t="inlineStr">
        <is>
          <t>LUDVIKA</t>
        </is>
      </c>
      <c r="G2877" t="n">
        <v>11.2</v>
      </c>
      <c r="H2877" t="n">
        <v>0</v>
      </c>
      <c r="I2877" t="n">
        <v>0</v>
      </c>
      <c r="J2877" t="n">
        <v>0</v>
      </c>
      <c r="K2877" t="n">
        <v>0</v>
      </c>
      <c r="L2877" t="n">
        <v>0</v>
      </c>
      <c r="M2877" t="n">
        <v>0</v>
      </c>
      <c r="N2877" t="n">
        <v>0</v>
      </c>
      <c r="O2877" t="n">
        <v>0</v>
      </c>
      <c r="P2877" t="n">
        <v>0</v>
      </c>
      <c r="Q2877" t="n">
        <v>0</v>
      </c>
      <c r="R2877" s="2" t="inlineStr"/>
    </row>
    <row r="2878" ht="15" customHeight="1">
      <c r="A2878" t="inlineStr">
        <is>
          <t>A 51895-2020</t>
        </is>
      </c>
      <c r="B2878" s="1" t="n">
        <v>44116</v>
      </c>
      <c r="C2878" s="1" t="n">
        <v>45227</v>
      </c>
      <c r="D2878" t="inlineStr">
        <is>
          <t>DALARNAS LÄN</t>
        </is>
      </c>
      <c r="E2878" t="inlineStr">
        <is>
          <t>LUDVIKA</t>
        </is>
      </c>
      <c r="F2878" t="inlineStr">
        <is>
          <t>Bergvik skog väst AB</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52495-2020</t>
        </is>
      </c>
      <c r="B2879" s="1" t="n">
        <v>44116</v>
      </c>
      <c r="C2879" s="1" t="n">
        <v>45227</v>
      </c>
      <c r="D2879" t="inlineStr">
        <is>
          <t>DALARNAS LÄN</t>
        </is>
      </c>
      <c r="E2879" t="inlineStr">
        <is>
          <t>ORSA</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52194-2020</t>
        </is>
      </c>
      <c r="B2880" s="1" t="n">
        <v>44117</v>
      </c>
      <c r="C2880" s="1" t="n">
        <v>45227</v>
      </c>
      <c r="D2880" t="inlineStr">
        <is>
          <t>DALARNAS LÄN</t>
        </is>
      </c>
      <c r="E2880" t="inlineStr">
        <is>
          <t>RÄTTVIK</t>
        </is>
      </c>
      <c r="F2880" t="inlineStr">
        <is>
          <t>Bergvik skog väst AB</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52312-2020</t>
        </is>
      </c>
      <c r="B2881" s="1" t="n">
        <v>44117</v>
      </c>
      <c r="C2881" s="1" t="n">
        <v>45227</v>
      </c>
      <c r="D2881" t="inlineStr">
        <is>
          <t>DALARNAS LÄN</t>
        </is>
      </c>
      <c r="E2881" t="inlineStr">
        <is>
          <t>AVESTA</t>
        </is>
      </c>
      <c r="G2881" t="n">
        <v>4.5</v>
      </c>
      <c r="H2881" t="n">
        <v>0</v>
      </c>
      <c r="I2881" t="n">
        <v>0</v>
      </c>
      <c r="J2881" t="n">
        <v>0</v>
      </c>
      <c r="K2881" t="n">
        <v>0</v>
      </c>
      <c r="L2881" t="n">
        <v>0</v>
      </c>
      <c r="M2881" t="n">
        <v>0</v>
      </c>
      <c r="N2881" t="n">
        <v>0</v>
      </c>
      <c r="O2881" t="n">
        <v>0</v>
      </c>
      <c r="P2881" t="n">
        <v>0</v>
      </c>
      <c r="Q2881" t="n">
        <v>0</v>
      </c>
      <c r="R2881" s="2" t="inlineStr"/>
    </row>
    <row r="2882" ht="15" customHeight="1">
      <c r="A2882" t="inlineStr">
        <is>
          <t>A 52313-2020</t>
        </is>
      </c>
      <c r="B2882" s="1" t="n">
        <v>44117</v>
      </c>
      <c r="C2882" s="1" t="n">
        <v>45227</v>
      </c>
      <c r="D2882" t="inlineStr">
        <is>
          <t>DALARNAS LÄN</t>
        </is>
      </c>
      <c r="E2882" t="inlineStr">
        <is>
          <t>AVESTA</t>
        </is>
      </c>
      <c r="G2882" t="n">
        <v>0.4</v>
      </c>
      <c r="H2882" t="n">
        <v>0</v>
      </c>
      <c r="I2882" t="n">
        <v>0</v>
      </c>
      <c r="J2882" t="n">
        <v>0</v>
      </c>
      <c r="K2882" t="n">
        <v>0</v>
      </c>
      <c r="L2882" t="n">
        <v>0</v>
      </c>
      <c r="M2882" t="n">
        <v>0</v>
      </c>
      <c r="N2882" t="n">
        <v>0</v>
      </c>
      <c r="O2882" t="n">
        <v>0</v>
      </c>
      <c r="P2882" t="n">
        <v>0</v>
      </c>
      <c r="Q2882" t="n">
        <v>0</v>
      </c>
      <c r="R2882" s="2" t="inlineStr"/>
    </row>
    <row r="2883" ht="15" customHeight="1">
      <c r="A2883" t="inlineStr">
        <is>
          <t>A 52271-2020</t>
        </is>
      </c>
      <c r="B2883" s="1" t="n">
        <v>44117</v>
      </c>
      <c r="C2883" s="1" t="n">
        <v>45227</v>
      </c>
      <c r="D2883" t="inlineStr">
        <is>
          <t>DALARNAS LÄN</t>
        </is>
      </c>
      <c r="E2883" t="inlineStr">
        <is>
          <t>FALUN</t>
        </is>
      </c>
      <c r="F2883" t="inlineStr">
        <is>
          <t>Sveaskog</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52732-2020</t>
        </is>
      </c>
      <c r="B2884" s="1" t="n">
        <v>44118</v>
      </c>
      <c r="C2884" s="1" t="n">
        <v>45227</v>
      </c>
      <c r="D2884" t="inlineStr">
        <is>
          <t>DALARNAS LÄN</t>
        </is>
      </c>
      <c r="E2884" t="inlineStr">
        <is>
          <t>MORA</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52425-2020</t>
        </is>
      </c>
      <c r="B2885" s="1" t="n">
        <v>44118</v>
      </c>
      <c r="C2885" s="1" t="n">
        <v>45227</v>
      </c>
      <c r="D2885" t="inlineStr">
        <is>
          <t>DALARNAS LÄN</t>
        </is>
      </c>
      <c r="E2885" t="inlineStr">
        <is>
          <t>LUDVIKA</t>
        </is>
      </c>
      <c r="F2885" t="inlineStr">
        <is>
          <t>Bergvik skog väst AB</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52515-2020</t>
        </is>
      </c>
      <c r="B2886" s="1" t="n">
        <v>44118</v>
      </c>
      <c r="C2886" s="1" t="n">
        <v>45227</v>
      </c>
      <c r="D2886" t="inlineStr">
        <is>
          <t>DALARNAS LÄN</t>
        </is>
      </c>
      <c r="E2886" t="inlineStr">
        <is>
          <t>BORLÄNGE</t>
        </is>
      </c>
      <c r="F2886" t="inlineStr">
        <is>
          <t>Bergvik skog väst AB</t>
        </is>
      </c>
      <c r="G2886" t="n">
        <v>8.300000000000001</v>
      </c>
      <c r="H2886" t="n">
        <v>0</v>
      </c>
      <c r="I2886" t="n">
        <v>0</v>
      </c>
      <c r="J2886" t="n">
        <v>0</v>
      </c>
      <c r="K2886" t="n">
        <v>0</v>
      </c>
      <c r="L2886" t="n">
        <v>0</v>
      </c>
      <c r="M2886" t="n">
        <v>0</v>
      </c>
      <c r="N2886" t="n">
        <v>0</v>
      </c>
      <c r="O2886" t="n">
        <v>0</v>
      </c>
      <c r="P2886" t="n">
        <v>0</v>
      </c>
      <c r="Q2886" t="n">
        <v>0</v>
      </c>
      <c r="R2886" s="2" t="inlineStr"/>
    </row>
    <row r="2887" ht="15" customHeight="1">
      <c r="A2887" t="inlineStr">
        <is>
          <t>A 52373-2020</t>
        </is>
      </c>
      <c r="B2887" s="1" t="n">
        <v>44118</v>
      </c>
      <c r="C2887" s="1" t="n">
        <v>45227</v>
      </c>
      <c r="D2887" t="inlineStr">
        <is>
          <t>DALARNAS LÄN</t>
        </is>
      </c>
      <c r="E2887" t="inlineStr">
        <is>
          <t>AVESTA</t>
        </is>
      </c>
      <c r="F2887" t="inlineStr">
        <is>
          <t>Sveaskog</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52748-2020</t>
        </is>
      </c>
      <c r="B2888" s="1" t="n">
        <v>44119</v>
      </c>
      <c r="C2888" s="1" t="n">
        <v>45227</v>
      </c>
      <c r="D2888" t="inlineStr">
        <is>
          <t>DALARNAS LÄN</t>
        </is>
      </c>
      <c r="E2888" t="inlineStr">
        <is>
          <t>LUDVIKA</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52888-2020</t>
        </is>
      </c>
      <c r="B2889" s="1" t="n">
        <v>44119</v>
      </c>
      <c r="C2889" s="1" t="n">
        <v>45227</v>
      </c>
      <c r="D2889" t="inlineStr">
        <is>
          <t>DALARNAS LÄN</t>
        </is>
      </c>
      <c r="E2889" t="inlineStr">
        <is>
          <t>AVESTA</t>
        </is>
      </c>
      <c r="F2889" t="inlineStr">
        <is>
          <t>Sveaskog</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52853-2020</t>
        </is>
      </c>
      <c r="B2890" s="1" t="n">
        <v>44119</v>
      </c>
      <c r="C2890" s="1" t="n">
        <v>45227</v>
      </c>
      <c r="D2890" t="inlineStr">
        <is>
          <t>DALARNAS LÄN</t>
        </is>
      </c>
      <c r="E2890" t="inlineStr">
        <is>
          <t>LUDVIKA</t>
        </is>
      </c>
      <c r="G2890" t="n">
        <v>28</v>
      </c>
      <c r="H2890" t="n">
        <v>0</v>
      </c>
      <c r="I2890" t="n">
        <v>0</v>
      </c>
      <c r="J2890" t="n">
        <v>0</v>
      </c>
      <c r="K2890" t="n">
        <v>0</v>
      </c>
      <c r="L2890" t="n">
        <v>0</v>
      </c>
      <c r="M2890" t="n">
        <v>0</v>
      </c>
      <c r="N2890" t="n">
        <v>0</v>
      </c>
      <c r="O2890" t="n">
        <v>0</v>
      </c>
      <c r="P2890" t="n">
        <v>0</v>
      </c>
      <c r="Q2890" t="n">
        <v>0</v>
      </c>
      <c r="R2890" s="2" t="inlineStr"/>
    </row>
    <row r="2891" ht="15" customHeight="1">
      <c r="A2891" t="inlineStr">
        <is>
          <t>A 52887-2020</t>
        </is>
      </c>
      <c r="B2891" s="1" t="n">
        <v>44119</v>
      </c>
      <c r="C2891" s="1" t="n">
        <v>45227</v>
      </c>
      <c r="D2891" t="inlineStr">
        <is>
          <t>DALARNAS LÄN</t>
        </is>
      </c>
      <c r="E2891" t="inlineStr">
        <is>
          <t>AVESTA</t>
        </is>
      </c>
      <c r="F2891" t="inlineStr">
        <is>
          <t>Sveaskog</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52929-2020</t>
        </is>
      </c>
      <c r="B2892" s="1" t="n">
        <v>44120</v>
      </c>
      <c r="C2892" s="1" t="n">
        <v>45227</v>
      </c>
      <c r="D2892" t="inlineStr">
        <is>
          <t>DALARNAS LÄN</t>
        </is>
      </c>
      <c r="E2892" t="inlineStr">
        <is>
          <t>LUDVIKA</t>
        </is>
      </c>
      <c r="F2892" t="inlineStr">
        <is>
          <t>Bergvik skog väst AB</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52943-2020</t>
        </is>
      </c>
      <c r="B2893" s="1" t="n">
        <v>44120</v>
      </c>
      <c r="C2893" s="1" t="n">
        <v>45227</v>
      </c>
      <c r="D2893" t="inlineStr">
        <is>
          <t>DALARNAS LÄN</t>
        </is>
      </c>
      <c r="E2893" t="inlineStr">
        <is>
          <t>BORLÄNGE</t>
        </is>
      </c>
      <c r="F2893" t="inlineStr">
        <is>
          <t>Kommuner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52957-2020</t>
        </is>
      </c>
      <c r="B2894" s="1" t="n">
        <v>44120</v>
      </c>
      <c r="C2894" s="1" t="n">
        <v>45227</v>
      </c>
      <c r="D2894" t="inlineStr">
        <is>
          <t>DALARNAS LÄN</t>
        </is>
      </c>
      <c r="E2894" t="inlineStr">
        <is>
          <t>BORLÄNGE</t>
        </is>
      </c>
      <c r="F2894" t="inlineStr">
        <is>
          <t>Kommuner</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53038-2020</t>
        </is>
      </c>
      <c r="B2895" s="1" t="n">
        <v>44120</v>
      </c>
      <c r="C2895" s="1" t="n">
        <v>45227</v>
      </c>
      <c r="D2895" t="inlineStr">
        <is>
          <t>DALARNAS LÄN</t>
        </is>
      </c>
      <c r="E2895" t="inlineStr">
        <is>
          <t>VANSBRO</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53227-2020</t>
        </is>
      </c>
      <c r="B2896" s="1" t="n">
        <v>44123</v>
      </c>
      <c r="C2896" s="1" t="n">
        <v>45227</v>
      </c>
      <c r="D2896" t="inlineStr">
        <is>
          <t>DALARNAS LÄN</t>
        </is>
      </c>
      <c r="E2896" t="inlineStr">
        <is>
          <t>VANSBRO</t>
        </is>
      </c>
      <c r="F2896" t="inlineStr">
        <is>
          <t>Bergvik skog öst AB</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53236-2020</t>
        </is>
      </c>
      <c r="B2897" s="1" t="n">
        <v>44123</v>
      </c>
      <c r="C2897" s="1" t="n">
        <v>45227</v>
      </c>
      <c r="D2897" t="inlineStr">
        <is>
          <t>DALARNAS LÄN</t>
        </is>
      </c>
      <c r="E2897" t="inlineStr">
        <is>
          <t>VANSBRO</t>
        </is>
      </c>
      <c r="F2897" t="inlineStr">
        <is>
          <t>Bergvik skog öst AB</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53960-2020</t>
        </is>
      </c>
      <c r="B2898" s="1" t="n">
        <v>44123</v>
      </c>
      <c r="C2898" s="1" t="n">
        <v>45227</v>
      </c>
      <c r="D2898" t="inlineStr">
        <is>
          <t>DALARNAS LÄN</t>
        </is>
      </c>
      <c r="E2898" t="inlineStr">
        <is>
          <t>LUDVIKA</t>
        </is>
      </c>
      <c r="G2898" t="n">
        <v>3.5</v>
      </c>
      <c r="H2898" t="n">
        <v>0</v>
      </c>
      <c r="I2898" t="n">
        <v>0</v>
      </c>
      <c r="J2898" t="n">
        <v>0</v>
      </c>
      <c r="K2898" t="n">
        <v>0</v>
      </c>
      <c r="L2898" t="n">
        <v>0</v>
      </c>
      <c r="M2898" t="n">
        <v>0</v>
      </c>
      <c r="N2898" t="n">
        <v>0</v>
      </c>
      <c r="O2898" t="n">
        <v>0</v>
      </c>
      <c r="P2898" t="n">
        <v>0</v>
      </c>
      <c r="Q2898" t="n">
        <v>0</v>
      </c>
      <c r="R2898" s="2" t="inlineStr"/>
    </row>
    <row r="2899" ht="15" customHeight="1">
      <c r="A2899" t="inlineStr">
        <is>
          <t>A 53267-2020</t>
        </is>
      </c>
      <c r="B2899" s="1" t="n">
        <v>44123</v>
      </c>
      <c r="C2899" s="1" t="n">
        <v>45227</v>
      </c>
      <c r="D2899" t="inlineStr">
        <is>
          <t>DALARNAS LÄN</t>
        </is>
      </c>
      <c r="E2899" t="inlineStr">
        <is>
          <t>VANSBRO</t>
        </is>
      </c>
      <c r="F2899" t="inlineStr">
        <is>
          <t>Bergvik skog öst AB</t>
        </is>
      </c>
      <c r="G2899" t="n">
        <v>0.2</v>
      </c>
      <c r="H2899" t="n">
        <v>0</v>
      </c>
      <c r="I2899" t="n">
        <v>0</v>
      </c>
      <c r="J2899" t="n">
        <v>0</v>
      </c>
      <c r="K2899" t="n">
        <v>0</v>
      </c>
      <c r="L2899" t="n">
        <v>0</v>
      </c>
      <c r="M2899" t="n">
        <v>0</v>
      </c>
      <c r="N2899" t="n">
        <v>0</v>
      </c>
      <c r="O2899" t="n">
        <v>0</v>
      </c>
      <c r="P2899" t="n">
        <v>0</v>
      </c>
      <c r="Q2899" t="n">
        <v>0</v>
      </c>
      <c r="R2899" s="2" t="inlineStr"/>
    </row>
    <row r="2900" ht="15" customHeight="1">
      <c r="A2900" t="inlineStr">
        <is>
          <t>A 53570-2020</t>
        </is>
      </c>
      <c r="B2900" s="1" t="n">
        <v>44124</v>
      </c>
      <c r="C2900" s="1" t="n">
        <v>45227</v>
      </c>
      <c r="D2900" t="inlineStr">
        <is>
          <t>DALARNAS LÄN</t>
        </is>
      </c>
      <c r="E2900" t="inlineStr">
        <is>
          <t>SMEDJEBACKEN</t>
        </is>
      </c>
      <c r="F2900" t="inlineStr">
        <is>
          <t>Sveaskog</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53576-2020</t>
        </is>
      </c>
      <c r="B2901" s="1" t="n">
        <v>44124</v>
      </c>
      <c r="C2901" s="1" t="n">
        <v>45227</v>
      </c>
      <c r="D2901" t="inlineStr">
        <is>
          <t>DALARNAS LÄN</t>
        </is>
      </c>
      <c r="E2901" t="inlineStr">
        <is>
          <t>SMEDJEBACKEN</t>
        </is>
      </c>
      <c r="F2901" t="inlineStr">
        <is>
          <t>Sveaskog</t>
        </is>
      </c>
      <c r="G2901" t="n">
        <v>3.9</v>
      </c>
      <c r="H2901" t="n">
        <v>0</v>
      </c>
      <c r="I2901" t="n">
        <v>0</v>
      </c>
      <c r="J2901" t="n">
        <v>0</v>
      </c>
      <c r="K2901" t="n">
        <v>0</v>
      </c>
      <c r="L2901" t="n">
        <v>0</v>
      </c>
      <c r="M2901" t="n">
        <v>0</v>
      </c>
      <c r="N2901" t="n">
        <v>0</v>
      </c>
      <c r="O2901" t="n">
        <v>0</v>
      </c>
      <c r="P2901" t="n">
        <v>0</v>
      </c>
      <c r="Q2901" t="n">
        <v>0</v>
      </c>
      <c r="R2901" s="2" t="inlineStr"/>
    </row>
    <row r="2902" ht="15" customHeight="1">
      <c r="A2902" t="inlineStr">
        <is>
          <t>A 53575-2020</t>
        </is>
      </c>
      <c r="B2902" s="1" t="n">
        <v>44124</v>
      </c>
      <c r="C2902" s="1" t="n">
        <v>45227</v>
      </c>
      <c r="D2902" t="inlineStr">
        <is>
          <t>DALARNAS LÄN</t>
        </is>
      </c>
      <c r="E2902" t="inlineStr">
        <is>
          <t>SMEDJEBACKEN</t>
        </is>
      </c>
      <c r="F2902" t="inlineStr">
        <is>
          <t>Sveaskog</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53518-2020</t>
        </is>
      </c>
      <c r="B2903" s="1" t="n">
        <v>44124</v>
      </c>
      <c r="C2903" s="1" t="n">
        <v>45227</v>
      </c>
      <c r="D2903" t="inlineStr">
        <is>
          <t>DALARNAS LÄN</t>
        </is>
      </c>
      <c r="E2903" t="inlineStr">
        <is>
          <t>SÄTER</t>
        </is>
      </c>
      <c r="G2903" t="n">
        <v>4.4</v>
      </c>
      <c r="H2903" t="n">
        <v>0</v>
      </c>
      <c r="I2903" t="n">
        <v>0</v>
      </c>
      <c r="J2903" t="n">
        <v>0</v>
      </c>
      <c r="K2903" t="n">
        <v>0</v>
      </c>
      <c r="L2903" t="n">
        <v>0</v>
      </c>
      <c r="M2903" t="n">
        <v>0</v>
      </c>
      <c r="N2903" t="n">
        <v>0</v>
      </c>
      <c r="O2903" t="n">
        <v>0</v>
      </c>
      <c r="P2903" t="n">
        <v>0</v>
      </c>
      <c r="Q2903" t="n">
        <v>0</v>
      </c>
      <c r="R2903" s="2" t="inlineStr"/>
    </row>
    <row r="2904" ht="15" customHeight="1">
      <c r="A2904" t="inlineStr">
        <is>
          <t>A 53572-2020</t>
        </is>
      </c>
      <c r="B2904" s="1" t="n">
        <v>44124</v>
      </c>
      <c r="C2904" s="1" t="n">
        <v>45227</v>
      </c>
      <c r="D2904" t="inlineStr">
        <is>
          <t>DALARNAS LÄN</t>
        </is>
      </c>
      <c r="E2904" t="inlineStr">
        <is>
          <t>SMEDJEBACKEN</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53577-2020</t>
        </is>
      </c>
      <c r="B2905" s="1" t="n">
        <v>44124</v>
      </c>
      <c r="C2905" s="1" t="n">
        <v>45227</v>
      </c>
      <c r="D2905" t="inlineStr">
        <is>
          <t>DALARNAS LÄN</t>
        </is>
      </c>
      <c r="E2905" t="inlineStr">
        <is>
          <t>SMEDJEBACKEN</t>
        </is>
      </c>
      <c r="F2905" t="inlineStr">
        <is>
          <t>Sveaskog</t>
        </is>
      </c>
      <c r="G2905" t="n">
        <v>4.9</v>
      </c>
      <c r="H2905" t="n">
        <v>0</v>
      </c>
      <c r="I2905" t="n">
        <v>0</v>
      </c>
      <c r="J2905" t="n">
        <v>0</v>
      </c>
      <c r="K2905" t="n">
        <v>0</v>
      </c>
      <c r="L2905" t="n">
        <v>0</v>
      </c>
      <c r="M2905" t="n">
        <v>0</v>
      </c>
      <c r="N2905" t="n">
        <v>0</v>
      </c>
      <c r="O2905" t="n">
        <v>0</v>
      </c>
      <c r="P2905" t="n">
        <v>0</v>
      </c>
      <c r="Q2905" t="n">
        <v>0</v>
      </c>
      <c r="R2905" s="2" t="inlineStr"/>
    </row>
    <row r="2906" ht="15" customHeight="1">
      <c r="A2906" t="inlineStr">
        <is>
          <t>A 53756-2020</t>
        </is>
      </c>
      <c r="B2906" s="1" t="n">
        <v>44124</v>
      </c>
      <c r="C2906" s="1" t="n">
        <v>45227</v>
      </c>
      <c r="D2906" t="inlineStr">
        <is>
          <t>DALARNAS LÄN</t>
        </is>
      </c>
      <c r="E2906" t="inlineStr">
        <is>
          <t>LUDVIKA</t>
        </is>
      </c>
      <c r="F2906" t="inlineStr">
        <is>
          <t>Bergvik skog väst AB</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53919-2020</t>
        </is>
      </c>
      <c r="B2907" s="1" t="n">
        <v>44125</v>
      </c>
      <c r="C2907" s="1" t="n">
        <v>45227</v>
      </c>
      <c r="D2907" t="inlineStr">
        <is>
          <t>DALARNAS LÄN</t>
        </is>
      </c>
      <c r="E2907" t="inlineStr">
        <is>
          <t>SMEDJEBACKEN</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54062-2020</t>
        </is>
      </c>
      <c r="B2908" s="1" t="n">
        <v>44125</v>
      </c>
      <c r="C2908" s="1" t="n">
        <v>45227</v>
      </c>
      <c r="D2908" t="inlineStr">
        <is>
          <t>DALARNAS LÄN</t>
        </is>
      </c>
      <c r="E2908" t="inlineStr">
        <is>
          <t>FALUN</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53889-2020</t>
        </is>
      </c>
      <c r="B2909" s="1" t="n">
        <v>44125</v>
      </c>
      <c r="C2909" s="1" t="n">
        <v>45227</v>
      </c>
      <c r="D2909" t="inlineStr">
        <is>
          <t>DALARNAS LÄN</t>
        </is>
      </c>
      <c r="E2909" t="inlineStr">
        <is>
          <t>VANSBRO</t>
        </is>
      </c>
      <c r="F2909" t="inlineStr">
        <is>
          <t>Bergvik skog väst AB</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54138-2020</t>
        </is>
      </c>
      <c r="B2910" s="1" t="n">
        <v>44125</v>
      </c>
      <c r="C2910" s="1" t="n">
        <v>45227</v>
      </c>
      <c r="D2910" t="inlineStr">
        <is>
          <t>DALARNAS LÄN</t>
        </is>
      </c>
      <c r="E2910" t="inlineStr">
        <is>
          <t>ÄLVDALEN</t>
        </is>
      </c>
      <c r="F2910" t="inlineStr">
        <is>
          <t>Bergvik skog öst AB</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54396-2020</t>
        </is>
      </c>
      <c r="B2911" s="1" t="n">
        <v>44126</v>
      </c>
      <c r="C2911" s="1" t="n">
        <v>45227</v>
      </c>
      <c r="D2911" t="inlineStr">
        <is>
          <t>DALARNAS LÄN</t>
        </is>
      </c>
      <c r="E2911" t="inlineStr">
        <is>
          <t>RÄTTVIK</t>
        </is>
      </c>
      <c r="F2911" t="inlineStr">
        <is>
          <t>Sveaskog</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54889-2020</t>
        </is>
      </c>
      <c r="B2912" s="1" t="n">
        <v>44126</v>
      </c>
      <c r="C2912" s="1" t="n">
        <v>45227</v>
      </c>
      <c r="D2912" t="inlineStr">
        <is>
          <t>DALARNAS LÄN</t>
        </is>
      </c>
      <c r="E2912" t="inlineStr">
        <is>
          <t>SMEDJEBACKEN</t>
        </is>
      </c>
      <c r="F2912" t="inlineStr">
        <is>
          <t>Bergvik skog väst AB</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54398-2020</t>
        </is>
      </c>
      <c r="B2913" s="1" t="n">
        <v>44126</v>
      </c>
      <c r="C2913" s="1" t="n">
        <v>45227</v>
      </c>
      <c r="D2913" t="inlineStr">
        <is>
          <t>DALARNAS LÄN</t>
        </is>
      </c>
      <c r="E2913" t="inlineStr">
        <is>
          <t>RÄTTVIK</t>
        </is>
      </c>
      <c r="F2913" t="inlineStr">
        <is>
          <t>Sveaskog</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54894-2020</t>
        </is>
      </c>
      <c r="B2914" s="1" t="n">
        <v>44126</v>
      </c>
      <c r="C2914" s="1" t="n">
        <v>45227</v>
      </c>
      <c r="D2914" t="inlineStr">
        <is>
          <t>DALARNAS LÄN</t>
        </is>
      </c>
      <c r="E2914" t="inlineStr">
        <is>
          <t>SMEDJEBACKEN</t>
        </is>
      </c>
      <c r="F2914" t="inlineStr">
        <is>
          <t>Bergvik skog väst AB</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54391-2020</t>
        </is>
      </c>
      <c r="B2915" s="1" t="n">
        <v>44126</v>
      </c>
      <c r="C2915" s="1" t="n">
        <v>45227</v>
      </c>
      <c r="D2915" t="inlineStr">
        <is>
          <t>DALARNAS LÄN</t>
        </is>
      </c>
      <c r="E2915" t="inlineStr">
        <is>
          <t>RÄTTVIK</t>
        </is>
      </c>
      <c r="F2915" t="inlineStr">
        <is>
          <t>Sveaskog</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54413-2020</t>
        </is>
      </c>
      <c r="B2916" s="1" t="n">
        <v>44126</v>
      </c>
      <c r="C2916" s="1" t="n">
        <v>45227</v>
      </c>
      <c r="D2916" t="inlineStr">
        <is>
          <t>DALARNAS LÄN</t>
        </is>
      </c>
      <c r="E2916" t="inlineStr">
        <is>
          <t>FALUN</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54446-2020</t>
        </is>
      </c>
      <c r="B2917" s="1" t="n">
        <v>44126</v>
      </c>
      <c r="C2917" s="1" t="n">
        <v>45227</v>
      </c>
      <c r="D2917" t="inlineStr">
        <is>
          <t>DALARNAS LÄN</t>
        </is>
      </c>
      <c r="E2917" t="inlineStr">
        <is>
          <t>RÄTTVIK</t>
        </is>
      </c>
      <c r="F2917" t="inlineStr">
        <is>
          <t>Sveaskog</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54868-2020</t>
        </is>
      </c>
      <c r="B2918" s="1" t="n">
        <v>44126</v>
      </c>
      <c r="C2918" s="1" t="n">
        <v>45227</v>
      </c>
      <c r="D2918" t="inlineStr">
        <is>
          <t>DALARNAS LÄN</t>
        </is>
      </c>
      <c r="E2918" t="inlineStr">
        <is>
          <t>SMEDJEBACKEN</t>
        </is>
      </c>
      <c r="F2918" t="inlineStr">
        <is>
          <t>Bergvik skog väst AB</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54886-2020</t>
        </is>
      </c>
      <c r="B2919" s="1" t="n">
        <v>44126</v>
      </c>
      <c r="C2919" s="1" t="n">
        <v>45227</v>
      </c>
      <c r="D2919" t="inlineStr">
        <is>
          <t>DALARNAS LÄN</t>
        </is>
      </c>
      <c r="E2919" t="inlineStr">
        <is>
          <t>SMEDJEBACKEN</t>
        </is>
      </c>
      <c r="F2919" t="inlineStr">
        <is>
          <t>Bergvik skog väst AB</t>
        </is>
      </c>
      <c r="G2919" t="n">
        <v>8</v>
      </c>
      <c r="H2919" t="n">
        <v>0</v>
      </c>
      <c r="I2919" t="n">
        <v>0</v>
      </c>
      <c r="J2919" t="n">
        <v>0</v>
      </c>
      <c r="K2919" t="n">
        <v>0</v>
      </c>
      <c r="L2919" t="n">
        <v>0</v>
      </c>
      <c r="M2919" t="n">
        <v>0</v>
      </c>
      <c r="N2919" t="n">
        <v>0</v>
      </c>
      <c r="O2919" t="n">
        <v>0</v>
      </c>
      <c r="P2919" t="n">
        <v>0</v>
      </c>
      <c r="Q2919" t="n">
        <v>0</v>
      </c>
      <c r="R2919" s="2" t="inlineStr"/>
    </row>
    <row r="2920" ht="15" customHeight="1">
      <c r="A2920" t="inlineStr">
        <is>
          <t>A 54317-2020</t>
        </is>
      </c>
      <c r="B2920" s="1" t="n">
        <v>44126</v>
      </c>
      <c r="C2920" s="1" t="n">
        <v>45227</v>
      </c>
      <c r="D2920" t="inlineStr">
        <is>
          <t>DALARNAS LÄN</t>
        </is>
      </c>
      <c r="E2920" t="inlineStr">
        <is>
          <t>SÄTER</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54338-2020</t>
        </is>
      </c>
      <c r="B2921" s="1" t="n">
        <v>44126</v>
      </c>
      <c r="C2921" s="1" t="n">
        <v>45227</v>
      </c>
      <c r="D2921" t="inlineStr">
        <is>
          <t>DALARNAS LÄN</t>
        </is>
      </c>
      <c r="E2921" t="inlineStr">
        <is>
          <t>ÄLVDALEN</t>
        </is>
      </c>
      <c r="G2921" t="n">
        <v>3.4</v>
      </c>
      <c r="H2921" t="n">
        <v>0</v>
      </c>
      <c r="I2921" t="n">
        <v>0</v>
      </c>
      <c r="J2921" t="n">
        <v>0</v>
      </c>
      <c r="K2921" t="n">
        <v>0</v>
      </c>
      <c r="L2921" t="n">
        <v>0</v>
      </c>
      <c r="M2921" t="n">
        <v>0</v>
      </c>
      <c r="N2921" t="n">
        <v>0</v>
      </c>
      <c r="O2921" t="n">
        <v>0</v>
      </c>
      <c r="P2921" t="n">
        <v>0</v>
      </c>
      <c r="Q2921" t="n">
        <v>0</v>
      </c>
      <c r="R2921" s="2" t="inlineStr"/>
    </row>
    <row r="2922" ht="15" customHeight="1">
      <c r="A2922" t="inlineStr">
        <is>
          <t>A 54347-2020</t>
        </is>
      </c>
      <c r="B2922" s="1" t="n">
        <v>44126</v>
      </c>
      <c r="C2922" s="1" t="n">
        <v>45227</v>
      </c>
      <c r="D2922" t="inlineStr">
        <is>
          <t>DALARNAS LÄN</t>
        </is>
      </c>
      <c r="E2922" t="inlineStr">
        <is>
          <t>HEDEMORA</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54444-2020</t>
        </is>
      </c>
      <c r="B2923" s="1" t="n">
        <v>44126</v>
      </c>
      <c r="C2923" s="1" t="n">
        <v>45227</v>
      </c>
      <c r="D2923" t="inlineStr">
        <is>
          <t>DALARNAS LÄN</t>
        </is>
      </c>
      <c r="E2923" t="inlineStr">
        <is>
          <t>RÄTTVIK</t>
        </is>
      </c>
      <c r="F2923" t="inlineStr">
        <is>
          <t>Sveaskog</t>
        </is>
      </c>
      <c r="G2923" t="n">
        <v>5.1</v>
      </c>
      <c r="H2923" t="n">
        <v>0</v>
      </c>
      <c r="I2923" t="n">
        <v>0</v>
      </c>
      <c r="J2923" t="n">
        <v>0</v>
      </c>
      <c r="K2923" t="n">
        <v>0</v>
      </c>
      <c r="L2923" t="n">
        <v>0</v>
      </c>
      <c r="M2923" t="n">
        <v>0</v>
      </c>
      <c r="N2923" t="n">
        <v>0</v>
      </c>
      <c r="O2923" t="n">
        <v>0</v>
      </c>
      <c r="P2923" t="n">
        <v>0</v>
      </c>
      <c r="Q2923" t="n">
        <v>0</v>
      </c>
      <c r="R2923" s="2" t="inlineStr"/>
    </row>
    <row r="2924" ht="15" customHeight="1">
      <c r="A2924" t="inlineStr">
        <is>
          <t>A 54867-2020</t>
        </is>
      </c>
      <c r="B2924" s="1" t="n">
        <v>44126</v>
      </c>
      <c r="C2924" s="1" t="n">
        <v>45227</v>
      </c>
      <c r="D2924" t="inlineStr">
        <is>
          <t>DALARNAS LÄN</t>
        </is>
      </c>
      <c r="E2924" t="inlineStr">
        <is>
          <t>SMEDJEBACKEN</t>
        </is>
      </c>
      <c r="F2924" t="inlineStr">
        <is>
          <t>Bergvik skog väst AB</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54641-2020</t>
        </is>
      </c>
      <c r="B2925" s="1" t="n">
        <v>44127</v>
      </c>
      <c r="C2925" s="1" t="n">
        <v>45227</v>
      </c>
      <c r="D2925" t="inlineStr">
        <is>
          <t>DALARNAS LÄN</t>
        </is>
      </c>
      <c r="E2925" t="inlineStr">
        <is>
          <t>LUDVIKA</t>
        </is>
      </c>
      <c r="F2925" t="inlineStr">
        <is>
          <t>Övriga Aktiebolag</t>
        </is>
      </c>
      <c r="G2925" t="n">
        <v>38.7</v>
      </c>
      <c r="H2925" t="n">
        <v>0</v>
      </c>
      <c r="I2925" t="n">
        <v>0</v>
      </c>
      <c r="J2925" t="n">
        <v>0</v>
      </c>
      <c r="K2925" t="n">
        <v>0</v>
      </c>
      <c r="L2925" t="n">
        <v>0</v>
      </c>
      <c r="M2925" t="n">
        <v>0</v>
      </c>
      <c r="N2925" t="n">
        <v>0</v>
      </c>
      <c r="O2925" t="n">
        <v>0</v>
      </c>
      <c r="P2925" t="n">
        <v>0</v>
      </c>
      <c r="Q2925" t="n">
        <v>0</v>
      </c>
      <c r="R2925" s="2" t="inlineStr"/>
    </row>
    <row r="2926" ht="15" customHeight="1">
      <c r="A2926" t="inlineStr">
        <is>
          <t>A 54639-2020</t>
        </is>
      </c>
      <c r="B2926" s="1" t="n">
        <v>44127</v>
      </c>
      <c r="C2926" s="1" t="n">
        <v>45227</v>
      </c>
      <c r="D2926" t="inlineStr">
        <is>
          <t>DALARNAS LÄN</t>
        </is>
      </c>
      <c r="E2926" t="inlineStr">
        <is>
          <t>LUDVIKA</t>
        </is>
      </c>
      <c r="F2926" t="inlineStr">
        <is>
          <t>Övriga Aktiebolag</t>
        </is>
      </c>
      <c r="G2926" t="n">
        <v>25.9</v>
      </c>
      <c r="H2926" t="n">
        <v>0</v>
      </c>
      <c r="I2926" t="n">
        <v>0</v>
      </c>
      <c r="J2926" t="n">
        <v>0</v>
      </c>
      <c r="K2926" t="n">
        <v>0</v>
      </c>
      <c r="L2926" t="n">
        <v>0</v>
      </c>
      <c r="M2926" t="n">
        <v>0</v>
      </c>
      <c r="N2926" t="n">
        <v>0</v>
      </c>
      <c r="O2926" t="n">
        <v>0</v>
      </c>
      <c r="P2926" t="n">
        <v>0</v>
      </c>
      <c r="Q2926" t="n">
        <v>0</v>
      </c>
      <c r="R2926" s="2" t="inlineStr"/>
    </row>
    <row r="2927" ht="15" customHeight="1">
      <c r="A2927" t="inlineStr">
        <is>
          <t>A 55203-2020</t>
        </is>
      </c>
      <c r="B2927" s="1" t="n">
        <v>44130</v>
      </c>
      <c r="C2927" s="1" t="n">
        <v>45227</v>
      </c>
      <c r="D2927" t="inlineStr">
        <is>
          <t>DALARNAS LÄN</t>
        </is>
      </c>
      <c r="E2927" t="inlineStr">
        <is>
          <t>RÄTTVIK</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55249-2020</t>
        </is>
      </c>
      <c r="B2928" s="1" t="n">
        <v>44130</v>
      </c>
      <c r="C2928" s="1" t="n">
        <v>45227</v>
      </c>
      <c r="D2928" t="inlineStr">
        <is>
          <t>DALARNAS LÄN</t>
        </is>
      </c>
      <c r="E2928" t="inlineStr">
        <is>
          <t>MORA</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55506-2020</t>
        </is>
      </c>
      <c r="B2929" s="1" t="n">
        <v>44130</v>
      </c>
      <c r="C2929" s="1" t="n">
        <v>45227</v>
      </c>
      <c r="D2929" t="inlineStr">
        <is>
          <t>DALARNAS LÄN</t>
        </is>
      </c>
      <c r="E2929" t="inlineStr">
        <is>
          <t>RÄTTVIK</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55150-2020</t>
        </is>
      </c>
      <c r="B2930" s="1" t="n">
        <v>44130</v>
      </c>
      <c r="C2930" s="1" t="n">
        <v>45227</v>
      </c>
      <c r="D2930" t="inlineStr">
        <is>
          <t>DALARNAS LÄN</t>
        </is>
      </c>
      <c r="E2930" t="inlineStr">
        <is>
          <t>RÄTTVIK</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55271-2020</t>
        </is>
      </c>
      <c r="B2931" s="1" t="n">
        <v>44130</v>
      </c>
      <c r="C2931" s="1" t="n">
        <v>45227</v>
      </c>
      <c r="D2931" t="inlineStr">
        <is>
          <t>DALARNAS LÄN</t>
        </is>
      </c>
      <c r="E2931" t="inlineStr">
        <is>
          <t>VANSBRO</t>
        </is>
      </c>
      <c r="F2931" t="inlineStr">
        <is>
          <t>Bergvik skog väst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55488-2020</t>
        </is>
      </c>
      <c r="B2932" s="1" t="n">
        <v>44131</v>
      </c>
      <c r="C2932" s="1" t="n">
        <v>45227</v>
      </c>
      <c r="D2932" t="inlineStr">
        <is>
          <t>DALARNAS LÄN</t>
        </is>
      </c>
      <c r="E2932" t="inlineStr">
        <is>
          <t>MALUNG-SÄLEN</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55449-2020</t>
        </is>
      </c>
      <c r="B2933" s="1" t="n">
        <v>44131</v>
      </c>
      <c r="C2933" s="1" t="n">
        <v>45227</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55502-2020</t>
        </is>
      </c>
      <c r="B2934" s="1" t="n">
        <v>44131</v>
      </c>
      <c r="C2934" s="1" t="n">
        <v>45227</v>
      </c>
      <c r="D2934" t="inlineStr">
        <is>
          <t>DALARNAS LÄN</t>
        </is>
      </c>
      <c r="E2934" t="inlineStr">
        <is>
          <t>GAGNEF</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55365-2020</t>
        </is>
      </c>
      <c r="B2935" s="1" t="n">
        <v>44131</v>
      </c>
      <c r="C2935" s="1" t="n">
        <v>45227</v>
      </c>
      <c r="D2935" t="inlineStr">
        <is>
          <t>DALARNAS LÄN</t>
        </is>
      </c>
      <c r="E2935" t="inlineStr">
        <is>
          <t>FALUN</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55535-2020</t>
        </is>
      </c>
      <c r="B2936" s="1" t="n">
        <v>44131</v>
      </c>
      <c r="C2936" s="1" t="n">
        <v>45227</v>
      </c>
      <c r="D2936" t="inlineStr">
        <is>
          <t>DALARNAS LÄN</t>
        </is>
      </c>
      <c r="E2936" t="inlineStr">
        <is>
          <t>MALUNG-SÄLEN</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55646-2020</t>
        </is>
      </c>
      <c r="B2937" s="1" t="n">
        <v>44131</v>
      </c>
      <c r="C2937" s="1" t="n">
        <v>45227</v>
      </c>
      <c r="D2937" t="inlineStr">
        <is>
          <t>DALARNAS LÄN</t>
        </is>
      </c>
      <c r="E2937" t="inlineStr">
        <is>
          <t>LUDVIKA</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55730-2020</t>
        </is>
      </c>
      <c r="B2938" s="1" t="n">
        <v>44132</v>
      </c>
      <c r="C2938" s="1" t="n">
        <v>45227</v>
      </c>
      <c r="D2938" t="inlineStr">
        <is>
          <t>DALARNAS LÄN</t>
        </is>
      </c>
      <c r="E2938" t="inlineStr">
        <is>
          <t>BORLÄNGE</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56071-2020</t>
        </is>
      </c>
      <c r="B2939" s="1" t="n">
        <v>44133</v>
      </c>
      <c r="C2939" s="1" t="n">
        <v>45227</v>
      </c>
      <c r="D2939" t="inlineStr">
        <is>
          <t>DALARNAS LÄN</t>
        </is>
      </c>
      <c r="E2939" t="inlineStr">
        <is>
          <t>MORA</t>
        </is>
      </c>
      <c r="G2939" t="n">
        <v>6.6</v>
      </c>
      <c r="H2939" t="n">
        <v>0</v>
      </c>
      <c r="I2939" t="n">
        <v>0</v>
      </c>
      <c r="J2939" t="n">
        <v>0</v>
      </c>
      <c r="K2939" t="n">
        <v>0</v>
      </c>
      <c r="L2939" t="n">
        <v>0</v>
      </c>
      <c r="M2939" t="n">
        <v>0</v>
      </c>
      <c r="N2939" t="n">
        <v>0</v>
      </c>
      <c r="O2939" t="n">
        <v>0</v>
      </c>
      <c r="P2939" t="n">
        <v>0</v>
      </c>
      <c r="Q2939" t="n">
        <v>0</v>
      </c>
      <c r="R2939" s="2" t="inlineStr"/>
    </row>
    <row r="2940" ht="15" customHeight="1">
      <c r="A2940" t="inlineStr">
        <is>
          <t>A 56147-2020</t>
        </is>
      </c>
      <c r="B2940" s="1" t="n">
        <v>44133</v>
      </c>
      <c r="C2940" s="1" t="n">
        <v>45227</v>
      </c>
      <c r="D2940" t="inlineStr">
        <is>
          <t>DALARNAS LÄN</t>
        </is>
      </c>
      <c r="E2940" t="inlineStr">
        <is>
          <t>RÄTTVIK</t>
        </is>
      </c>
      <c r="F2940" t="inlineStr">
        <is>
          <t>Bergvik skog väst AB</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56332-2020</t>
        </is>
      </c>
      <c r="B2941" s="1" t="n">
        <v>44134</v>
      </c>
      <c r="C2941" s="1" t="n">
        <v>45227</v>
      </c>
      <c r="D2941" t="inlineStr">
        <is>
          <t>DALARNAS LÄN</t>
        </is>
      </c>
      <c r="E2941" t="inlineStr">
        <is>
          <t>MALUNG-SÄLEN</t>
        </is>
      </c>
      <c r="F2941" t="inlineStr">
        <is>
          <t>Bergvik skog öst AB</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56817-2020</t>
        </is>
      </c>
      <c r="B2942" s="1" t="n">
        <v>44134</v>
      </c>
      <c r="C2942" s="1" t="n">
        <v>45227</v>
      </c>
      <c r="D2942" t="inlineStr">
        <is>
          <t>DALARNAS LÄN</t>
        </is>
      </c>
      <c r="E2942" t="inlineStr">
        <is>
          <t>VANSBRO</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56379-2020</t>
        </is>
      </c>
      <c r="B2943" s="1" t="n">
        <v>44136</v>
      </c>
      <c r="C2943" s="1" t="n">
        <v>45227</v>
      </c>
      <c r="D2943" t="inlineStr">
        <is>
          <t>DALARNAS LÄN</t>
        </is>
      </c>
      <c r="E2943" t="inlineStr">
        <is>
          <t>SÄTER</t>
        </is>
      </c>
      <c r="G2943" t="n">
        <v>2.5</v>
      </c>
      <c r="H2943" t="n">
        <v>0</v>
      </c>
      <c r="I2943" t="n">
        <v>0</v>
      </c>
      <c r="J2943" t="n">
        <v>0</v>
      </c>
      <c r="K2943" t="n">
        <v>0</v>
      </c>
      <c r="L2943" t="n">
        <v>0</v>
      </c>
      <c r="M2943" t="n">
        <v>0</v>
      </c>
      <c r="N2943" t="n">
        <v>0</v>
      </c>
      <c r="O2943" t="n">
        <v>0</v>
      </c>
      <c r="P2943" t="n">
        <v>0</v>
      </c>
      <c r="Q2943" t="n">
        <v>0</v>
      </c>
      <c r="R2943" s="2" t="inlineStr"/>
    </row>
    <row r="2944" ht="15" customHeight="1">
      <c r="A2944" t="inlineStr">
        <is>
          <t>A 56372-2020</t>
        </is>
      </c>
      <c r="B2944" s="1" t="n">
        <v>44136</v>
      </c>
      <c r="C2944" s="1" t="n">
        <v>45227</v>
      </c>
      <c r="D2944" t="inlineStr">
        <is>
          <t>DALARNAS LÄN</t>
        </is>
      </c>
      <c r="E2944" t="inlineStr">
        <is>
          <t>SMEDJEBACKEN</t>
        </is>
      </c>
      <c r="F2944" t="inlineStr">
        <is>
          <t>Kyrkan</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56590-2020</t>
        </is>
      </c>
      <c r="B2945" s="1" t="n">
        <v>44137</v>
      </c>
      <c r="C2945" s="1" t="n">
        <v>45227</v>
      </c>
      <c r="D2945" t="inlineStr">
        <is>
          <t>DALARNAS LÄN</t>
        </is>
      </c>
      <c r="E2945" t="inlineStr">
        <is>
          <t>MALUNG-SÄLEN</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56561-2020</t>
        </is>
      </c>
      <c r="B2946" s="1" t="n">
        <v>44137</v>
      </c>
      <c r="C2946" s="1" t="n">
        <v>45227</v>
      </c>
      <c r="D2946" t="inlineStr">
        <is>
          <t>DALARNAS LÄN</t>
        </is>
      </c>
      <c r="E2946" t="inlineStr">
        <is>
          <t>MALUNG-SÄLEN</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56584-2020</t>
        </is>
      </c>
      <c r="B2947" s="1" t="n">
        <v>44137</v>
      </c>
      <c r="C2947" s="1" t="n">
        <v>45227</v>
      </c>
      <c r="D2947" t="inlineStr">
        <is>
          <t>DALARNAS LÄN</t>
        </is>
      </c>
      <c r="E2947" t="inlineStr">
        <is>
          <t>MALUNG-SÄLEN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56585-2020</t>
        </is>
      </c>
      <c r="B2948" s="1" t="n">
        <v>44137</v>
      </c>
      <c r="C2948" s="1" t="n">
        <v>45227</v>
      </c>
      <c r="D2948" t="inlineStr">
        <is>
          <t>DALARNAS LÄN</t>
        </is>
      </c>
      <c r="E2948" t="inlineStr">
        <is>
          <t>RÄTTVIK</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57071-2020</t>
        </is>
      </c>
      <c r="B2949" s="1" t="n">
        <v>44138</v>
      </c>
      <c r="C2949" s="1" t="n">
        <v>45227</v>
      </c>
      <c r="D2949" t="inlineStr">
        <is>
          <t>DALARNAS LÄN</t>
        </is>
      </c>
      <c r="E2949" t="inlineStr">
        <is>
          <t>HEDEMORA</t>
        </is>
      </c>
      <c r="F2949" t="inlineStr">
        <is>
          <t>Sveaskog</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56974-2020</t>
        </is>
      </c>
      <c r="B2950" s="1" t="n">
        <v>44138</v>
      </c>
      <c r="C2950" s="1" t="n">
        <v>45227</v>
      </c>
      <c r="D2950" t="inlineStr">
        <is>
          <t>DALARNAS LÄN</t>
        </is>
      </c>
      <c r="E2950" t="inlineStr">
        <is>
          <t>MORA</t>
        </is>
      </c>
      <c r="F2950" t="inlineStr">
        <is>
          <t>Allmännings- och besparingsskogar</t>
        </is>
      </c>
      <c r="G2950" t="n">
        <v>5.1</v>
      </c>
      <c r="H2950" t="n">
        <v>0</v>
      </c>
      <c r="I2950" t="n">
        <v>0</v>
      </c>
      <c r="J2950" t="n">
        <v>0</v>
      </c>
      <c r="K2950" t="n">
        <v>0</v>
      </c>
      <c r="L2950" t="n">
        <v>0</v>
      </c>
      <c r="M2950" t="n">
        <v>0</v>
      </c>
      <c r="N2950" t="n">
        <v>0</v>
      </c>
      <c r="O2950" t="n">
        <v>0</v>
      </c>
      <c r="P2950" t="n">
        <v>0</v>
      </c>
      <c r="Q2950" t="n">
        <v>0</v>
      </c>
      <c r="R2950" s="2" t="inlineStr"/>
    </row>
    <row r="2951" ht="15" customHeight="1">
      <c r="A2951" t="inlineStr">
        <is>
          <t>A 57261-2020</t>
        </is>
      </c>
      <c r="B2951" s="1" t="n">
        <v>44139</v>
      </c>
      <c r="C2951" s="1" t="n">
        <v>45227</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57268-2020</t>
        </is>
      </c>
      <c r="B2952" s="1" t="n">
        <v>44139</v>
      </c>
      <c r="C2952" s="1" t="n">
        <v>45227</v>
      </c>
      <c r="D2952" t="inlineStr">
        <is>
          <t>DALARNAS LÄN</t>
        </is>
      </c>
      <c r="E2952" t="inlineStr">
        <is>
          <t>MORA</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57187-2020</t>
        </is>
      </c>
      <c r="B2953" s="1" t="n">
        <v>44139</v>
      </c>
      <c r="C2953" s="1" t="n">
        <v>45227</v>
      </c>
      <c r="D2953" t="inlineStr">
        <is>
          <t>DALARNAS LÄN</t>
        </is>
      </c>
      <c r="E2953" t="inlineStr">
        <is>
          <t>RÄTTVIK</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58004-2020</t>
        </is>
      </c>
      <c r="B2954" s="1" t="n">
        <v>44140</v>
      </c>
      <c r="C2954" s="1" t="n">
        <v>45227</v>
      </c>
      <c r="D2954" t="inlineStr">
        <is>
          <t>DALARNAS LÄN</t>
        </is>
      </c>
      <c r="E2954" t="inlineStr">
        <is>
          <t>ÄLVDALEN</t>
        </is>
      </c>
      <c r="G2954" t="n">
        <v>2.9</v>
      </c>
      <c r="H2954" t="n">
        <v>0</v>
      </c>
      <c r="I2954" t="n">
        <v>0</v>
      </c>
      <c r="J2954" t="n">
        <v>0</v>
      </c>
      <c r="K2954" t="n">
        <v>0</v>
      </c>
      <c r="L2954" t="n">
        <v>0</v>
      </c>
      <c r="M2954" t="n">
        <v>0</v>
      </c>
      <c r="N2954" t="n">
        <v>0</v>
      </c>
      <c r="O2954" t="n">
        <v>0</v>
      </c>
      <c r="P2954" t="n">
        <v>0</v>
      </c>
      <c r="Q2954" t="n">
        <v>0</v>
      </c>
      <c r="R2954" s="2" t="inlineStr"/>
    </row>
    <row r="2955" ht="15" customHeight="1">
      <c r="A2955" t="inlineStr">
        <is>
          <t>A 57765-2020</t>
        </is>
      </c>
      <c r="B2955" s="1" t="n">
        <v>44141</v>
      </c>
      <c r="C2955" s="1" t="n">
        <v>45227</v>
      </c>
      <c r="D2955" t="inlineStr">
        <is>
          <t>DALARNAS LÄN</t>
        </is>
      </c>
      <c r="E2955" t="inlineStr">
        <is>
          <t>ORSA</t>
        </is>
      </c>
      <c r="F2955" t="inlineStr">
        <is>
          <t>Bergvik skog öst AB</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57781-2020</t>
        </is>
      </c>
      <c r="B2956" s="1" t="n">
        <v>44141</v>
      </c>
      <c r="C2956" s="1" t="n">
        <v>45227</v>
      </c>
      <c r="D2956" t="inlineStr">
        <is>
          <t>DALARNAS LÄN</t>
        </is>
      </c>
      <c r="E2956" t="inlineStr">
        <is>
          <t>HEDEMORA</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57848-2020</t>
        </is>
      </c>
      <c r="B2957" s="1" t="n">
        <v>44141</v>
      </c>
      <c r="C2957" s="1" t="n">
        <v>45227</v>
      </c>
      <c r="D2957" t="inlineStr">
        <is>
          <t>DALARNAS LÄN</t>
        </is>
      </c>
      <c r="E2957" t="inlineStr">
        <is>
          <t>MORA</t>
        </is>
      </c>
      <c r="F2957" t="inlineStr">
        <is>
          <t>Bergvik skog öst AB</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58522-2020</t>
        </is>
      </c>
      <c r="B2958" s="1" t="n">
        <v>44141</v>
      </c>
      <c r="C2958" s="1" t="n">
        <v>45227</v>
      </c>
      <c r="D2958" t="inlineStr">
        <is>
          <t>DALARNAS LÄN</t>
        </is>
      </c>
      <c r="E2958" t="inlineStr">
        <is>
          <t>RÄTTVIK</t>
        </is>
      </c>
      <c r="G2958" t="n">
        <v>1.9</v>
      </c>
      <c r="H2958" t="n">
        <v>0</v>
      </c>
      <c r="I2958" t="n">
        <v>0</v>
      </c>
      <c r="J2958" t="n">
        <v>0</v>
      </c>
      <c r="K2958" t="n">
        <v>0</v>
      </c>
      <c r="L2958" t="n">
        <v>0</v>
      </c>
      <c r="M2958" t="n">
        <v>0</v>
      </c>
      <c r="N2958" t="n">
        <v>0</v>
      </c>
      <c r="O2958" t="n">
        <v>0</v>
      </c>
      <c r="P2958" t="n">
        <v>0</v>
      </c>
      <c r="Q2958" t="n">
        <v>0</v>
      </c>
      <c r="R2958" s="2" t="inlineStr"/>
    </row>
    <row r="2959" ht="15" customHeight="1">
      <c r="A2959" t="inlineStr">
        <is>
          <t>A 57779-2020</t>
        </is>
      </c>
      <c r="B2959" s="1" t="n">
        <v>44141</v>
      </c>
      <c r="C2959" s="1" t="n">
        <v>45227</v>
      </c>
      <c r="D2959" t="inlineStr">
        <is>
          <t>DALARNAS LÄN</t>
        </is>
      </c>
      <c r="E2959" t="inlineStr">
        <is>
          <t>HEDEMORA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57904-2020</t>
        </is>
      </c>
      <c r="B2960" s="1" t="n">
        <v>44141</v>
      </c>
      <c r="C2960" s="1" t="n">
        <v>45227</v>
      </c>
      <c r="D2960" t="inlineStr">
        <is>
          <t>DALARNAS LÄN</t>
        </is>
      </c>
      <c r="E2960" t="inlineStr">
        <is>
          <t>SMEDJEBACKEN</t>
        </is>
      </c>
      <c r="F2960" t="inlineStr">
        <is>
          <t>Sveaskog</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57926-2020</t>
        </is>
      </c>
      <c r="B2961" s="1" t="n">
        <v>44141</v>
      </c>
      <c r="C2961" s="1" t="n">
        <v>45227</v>
      </c>
      <c r="D2961" t="inlineStr">
        <is>
          <t>DALARNAS LÄN</t>
        </is>
      </c>
      <c r="E2961" t="inlineStr">
        <is>
          <t>MORA</t>
        </is>
      </c>
      <c r="F2961" t="inlineStr">
        <is>
          <t>Bergvik skog väst AB</t>
        </is>
      </c>
      <c r="G2961" t="n">
        <v>13.1</v>
      </c>
      <c r="H2961" t="n">
        <v>0</v>
      </c>
      <c r="I2961" t="n">
        <v>0</v>
      </c>
      <c r="J2961" t="n">
        <v>0</v>
      </c>
      <c r="K2961" t="n">
        <v>0</v>
      </c>
      <c r="L2961" t="n">
        <v>0</v>
      </c>
      <c r="M2961" t="n">
        <v>0</v>
      </c>
      <c r="N2961" t="n">
        <v>0</v>
      </c>
      <c r="O2961" t="n">
        <v>0</v>
      </c>
      <c r="P2961" t="n">
        <v>0</v>
      </c>
      <c r="Q2961" t="n">
        <v>0</v>
      </c>
      <c r="R2961" s="2" t="inlineStr"/>
    </row>
    <row r="2962" ht="15" customHeight="1">
      <c r="A2962" t="inlineStr">
        <is>
          <t>A 57936-2020</t>
        </is>
      </c>
      <c r="B2962" s="1" t="n">
        <v>44141</v>
      </c>
      <c r="C2962" s="1" t="n">
        <v>45227</v>
      </c>
      <c r="D2962" t="inlineStr">
        <is>
          <t>DALARNAS LÄN</t>
        </is>
      </c>
      <c r="E2962" t="inlineStr">
        <is>
          <t>HEDEMORA</t>
        </is>
      </c>
      <c r="F2962" t="inlineStr">
        <is>
          <t>Sveaskog</t>
        </is>
      </c>
      <c r="G2962" t="n">
        <v>8</v>
      </c>
      <c r="H2962" t="n">
        <v>0</v>
      </c>
      <c r="I2962" t="n">
        <v>0</v>
      </c>
      <c r="J2962" t="n">
        <v>0</v>
      </c>
      <c r="K2962" t="n">
        <v>0</v>
      </c>
      <c r="L2962" t="n">
        <v>0</v>
      </c>
      <c r="M2962" t="n">
        <v>0</v>
      </c>
      <c r="N2962" t="n">
        <v>0</v>
      </c>
      <c r="O2962" t="n">
        <v>0</v>
      </c>
      <c r="P2962" t="n">
        <v>0</v>
      </c>
      <c r="Q2962" t="n">
        <v>0</v>
      </c>
      <c r="R2962" s="2" t="inlineStr"/>
    </row>
    <row r="2963" ht="15" customHeight="1">
      <c r="A2963" t="inlineStr">
        <is>
          <t>A 57871-2020</t>
        </is>
      </c>
      <c r="B2963" s="1" t="n">
        <v>44141</v>
      </c>
      <c r="C2963" s="1" t="n">
        <v>45227</v>
      </c>
      <c r="D2963" t="inlineStr">
        <is>
          <t>DALARNAS LÄN</t>
        </is>
      </c>
      <c r="E2963" t="inlineStr">
        <is>
          <t>FALUN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58309-2020</t>
        </is>
      </c>
      <c r="B2964" s="1" t="n">
        <v>44141</v>
      </c>
      <c r="C2964" s="1" t="n">
        <v>45227</v>
      </c>
      <c r="D2964" t="inlineStr">
        <is>
          <t>DALARNAS LÄN</t>
        </is>
      </c>
      <c r="E2964" t="inlineStr">
        <is>
          <t>SÄTER</t>
        </is>
      </c>
      <c r="F2964" t="inlineStr">
        <is>
          <t>Bergvik skog väst AB</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57963-2020</t>
        </is>
      </c>
      <c r="B2965" s="1" t="n">
        <v>44143</v>
      </c>
      <c r="C2965" s="1" t="n">
        <v>45227</v>
      </c>
      <c r="D2965" t="inlineStr">
        <is>
          <t>DALARNAS LÄN</t>
        </is>
      </c>
      <c r="E2965" t="inlineStr">
        <is>
          <t>FALUN</t>
        </is>
      </c>
      <c r="F2965" t="inlineStr">
        <is>
          <t>Bergvik skog väst AB</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57960-2020</t>
        </is>
      </c>
      <c r="B2966" s="1" t="n">
        <v>44143</v>
      </c>
      <c r="C2966" s="1" t="n">
        <v>45227</v>
      </c>
      <c r="D2966" t="inlineStr">
        <is>
          <t>DALARNAS LÄN</t>
        </is>
      </c>
      <c r="E2966" t="inlineStr">
        <is>
          <t>FALUN</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57966-2020</t>
        </is>
      </c>
      <c r="B2967" s="1" t="n">
        <v>44143</v>
      </c>
      <c r="C2967" s="1" t="n">
        <v>45227</v>
      </c>
      <c r="D2967" t="inlineStr">
        <is>
          <t>DALARNAS LÄN</t>
        </is>
      </c>
      <c r="E2967" t="inlineStr">
        <is>
          <t>FALUN</t>
        </is>
      </c>
      <c r="F2967" t="inlineStr">
        <is>
          <t>Bergvik skog väst AB</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57964-2020</t>
        </is>
      </c>
      <c r="B2968" s="1" t="n">
        <v>44143</v>
      </c>
      <c r="C2968" s="1" t="n">
        <v>45227</v>
      </c>
      <c r="D2968" t="inlineStr">
        <is>
          <t>DALARNAS LÄN</t>
        </is>
      </c>
      <c r="E2968" t="inlineStr">
        <is>
          <t>FALUN</t>
        </is>
      </c>
      <c r="F2968" t="inlineStr">
        <is>
          <t>Bergvik skog väst AB</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58462-2020</t>
        </is>
      </c>
      <c r="B2969" s="1" t="n">
        <v>44144</v>
      </c>
      <c r="C2969" s="1" t="n">
        <v>45227</v>
      </c>
      <c r="D2969" t="inlineStr">
        <is>
          <t>DALARNAS LÄN</t>
        </is>
      </c>
      <c r="E2969" t="inlineStr">
        <is>
          <t>MALUNG-SÄLEN</t>
        </is>
      </c>
      <c r="F2969" t="inlineStr">
        <is>
          <t>Allmännings- och besparingsskogar</t>
        </is>
      </c>
      <c r="G2969" t="n">
        <v>25.2</v>
      </c>
      <c r="H2969" t="n">
        <v>0</v>
      </c>
      <c r="I2969" t="n">
        <v>0</v>
      </c>
      <c r="J2969" t="n">
        <v>0</v>
      </c>
      <c r="K2969" t="n">
        <v>0</v>
      </c>
      <c r="L2969" t="n">
        <v>0</v>
      </c>
      <c r="M2969" t="n">
        <v>0</v>
      </c>
      <c r="N2969" t="n">
        <v>0</v>
      </c>
      <c r="O2969" t="n">
        <v>0</v>
      </c>
      <c r="P2969" t="n">
        <v>0</v>
      </c>
      <c r="Q2969" t="n">
        <v>0</v>
      </c>
      <c r="R2969" s="2" t="inlineStr"/>
    </row>
    <row r="2970" ht="15" customHeight="1">
      <c r="A2970" t="inlineStr">
        <is>
          <t>A 58169-2020</t>
        </is>
      </c>
      <c r="B2970" s="1" t="n">
        <v>44144</v>
      </c>
      <c r="C2970" s="1" t="n">
        <v>45227</v>
      </c>
      <c r="D2970" t="inlineStr">
        <is>
          <t>DALARNAS LÄN</t>
        </is>
      </c>
      <c r="E2970" t="inlineStr">
        <is>
          <t>MALUNG-SÄLEN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58371-2020</t>
        </is>
      </c>
      <c r="B2971" s="1" t="n">
        <v>44144</v>
      </c>
      <c r="C2971" s="1" t="n">
        <v>45227</v>
      </c>
      <c r="D2971" t="inlineStr">
        <is>
          <t>DALARNAS LÄN</t>
        </is>
      </c>
      <c r="E2971" t="inlineStr">
        <is>
          <t>FALUN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58111-2020</t>
        </is>
      </c>
      <c r="B2972" s="1" t="n">
        <v>44144</v>
      </c>
      <c r="C2972" s="1" t="n">
        <v>45227</v>
      </c>
      <c r="D2972" t="inlineStr">
        <is>
          <t>DALARNAS LÄN</t>
        </is>
      </c>
      <c r="E2972" t="inlineStr">
        <is>
          <t>HEDEMORA</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58133-2020</t>
        </is>
      </c>
      <c r="B2973" s="1" t="n">
        <v>44144</v>
      </c>
      <c r="C2973" s="1" t="n">
        <v>45227</v>
      </c>
      <c r="D2973" t="inlineStr">
        <is>
          <t>DALARNAS LÄN</t>
        </is>
      </c>
      <c r="E2973" t="inlineStr">
        <is>
          <t>GAGNEF</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58573-2020</t>
        </is>
      </c>
      <c r="B2974" s="1" t="n">
        <v>44145</v>
      </c>
      <c r="C2974" s="1" t="n">
        <v>45227</v>
      </c>
      <c r="D2974" t="inlineStr">
        <is>
          <t>DALARNAS LÄN</t>
        </is>
      </c>
      <c r="E2974" t="inlineStr">
        <is>
          <t>ÄLVDALEN</t>
        </is>
      </c>
      <c r="F2974" t="inlineStr">
        <is>
          <t>Sveaskog</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58424-2020</t>
        </is>
      </c>
      <c r="B2975" s="1" t="n">
        <v>44145</v>
      </c>
      <c r="C2975" s="1" t="n">
        <v>45227</v>
      </c>
      <c r="D2975" t="inlineStr">
        <is>
          <t>DALARNAS LÄN</t>
        </is>
      </c>
      <c r="E2975" t="inlineStr">
        <is>
          <t>GAGNEF</t>
        </is>
      </c>
      <c r="G2975" t="n">
        <v>19.8</v>
      </c>
      <c r="H2975" t="n">
        <v>0</v>
      </c>
      <c r="I2975" t="n">
        <v>0</v>
      </c>
      <c r="J2975" t="n">
        <v>0</v>
      </c>
      <c r="K2975" t="n">
        <v>0</v>
      </c>
      <c r="L2975" t="n">
        <v>0</v>
      </c>
      <c r="M2975" t="n">
        <v>0</v>
      </c>
      <c r="N2975" t="n">
        <v>0</v>
      </c>
      <c r="O2975" t="n">
        <v>0</v>
      </c>
      <c r="P2975" t="n">
        <v>0</v>
      </c>
      <c r="Q2975" t="n">
        <v>0</v>
      </c>
      <c r="R2975" s="2" t="inlineStr"/>
    </row>
    <row r="2976" ht="15" customHeight="1">
      <c r="A2976" t="inlineStr">
        <is>
          <t>A 58586-2020</t>
        </is>
      </c>
      <c r="B2976" s="1" t="n">
        <v>44145</v>
      </c>
      <c r="C2976" s="1" t="n">
        <v>45227</v>
      </c>
      <c r="D2976" t="inlineStr">
        <is>
          <t>DALARNAS LÄN</t>
        </is>
      </c>
      <c r="E2976" t="inlineStr">
        <is>
          <t>RÄTTVIK</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58625-2020</t>
        </is>
      </c>
      <c r="B2977" s="1" t="n">
        <v>44145</v>
      </c>
      <c r="C2977" s="1" t="n">
        <v>45227</v>
      </c>
      <c r="D2977" t="inlineStr">
        <is>
          <t>DALARNAS LÄN</t>
        </is>
      </c>
      <c r="E2977" t="inlineStr">
        <is>
          <t>BORLÄNGE</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58577-2020</t>
        </is>
      </c>
      <c r="B2978" s="1" t="n">
        <v>44145</v>
      </c>
      <c r="C2978" s="1" t="n">
        <v>45227</v>
      </c>
      <c r="D2978" t="inlineStr">
        <is>
          <t>DALARNAS LÄN</t>
        </is>
      </c>
      <c r="E2978" t="inlineStr">
        <is>
          <t>RÄTTVIK</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58556-2020</t>
        </is>
      </c>
      <c r="B2979" s="1" t="n">
        <v>44145</v>
      </c>
      <c r="C2979" s="1" t="n">
        <v>45227</v>
      </c>
      <c r="D2979" t="inlineStr">
        <is>
          <t>DALARNAS LÄN</t>
        </is>
      </c>
      <c r="E2979" t="inlineStr">
        <is>
          <t>ORSA</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58571-2020</t>
        </is>
      </c>
      <c r="B2980" s="1" t="n">
        <v>44145</v>
      </c>
      <c r="C2980" s="1" t="n">
        <v>45227</v>
      </c>
      <c r="D2980" t="inlineStr">
        <is>
          <t>DALARNAS LÄN</t>
        </is>
      </c>
      <c r="E2980" t="inlineStr">
        <is>
          <t>ÄLVDALEN</t>
        </is>
      </c>
      <c r="F2980" t="inlineStr">
        <is>
          <t>Sveaskog</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58719-2020</t>
        </is>
      </c>
      <c r="B2981" s="1" t="n">
        <v>44146</v>
      </c>
      <c r="C2981" s="1" t="n">
        <v>45227</v>
      </c>
      <c r="D2981" t="inlineStr">
        <is>
          <t>DALARNAS LÄN</t>
        </is>
      </c>
      <c r="E2981" t="inlineStr">
        <is>
          <t>ÄLVDALEN</t>
        </is>
      </c>
      <c r="F2981" t="inlineStr">
        <is>
          <t>Sveaskog</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58810-2020</t>
        </is>
      </c>
      <c r="B2982" s="1" t="n">
        <v>44146</v>
      </c>
      <c r="C2982" s="1" t="n">
        <v>45227</v>
      </c>
      <c r="D2982" t="inlineStr">
        <is>
          <t>DALARNAS LÄN</t>
        </is>
      </c>
      <c r="E2982" t="inlineStr">
        <is>
          <t>VANSBRO</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58718-2020</t>
        </is>
      </c>
      <c r="B2983" s="1" t="n">
        <v>44146</v>
      </c>
      <c r="C2983" s="1" t="n">
        <v>45227</v>
      </c>
      <c r="D2983" t="inlineStr">
        <is>
          <t>DALARNAS LÄN</t>
        </is>
      </c>
      <c r="E2983" t="inlineStr">
        <is>
          <t>ÄLVDALEN</t>
        </is>
      </c>
      <c r="F2983" t="inlineStr">
        <is>
          <t>Sveaskog</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58821-2020</t>
        </is>
      </c>
      <c r="B2984" s="1" t="n">
        <v>44146</v>
      </c>
      <c r="C2984" s="1" t="n">
        <v>45227</v>
      </c>
      <c r="D2984" t="inlineStr">
        <is>
          <t>DALARNAS LÄN</t>
        </is>
      </c>
      <c r="E2984" t="inlineStr">
        <is>
          <t>MALUNG-SÄLEN</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59067-2020</t>
        </is>
      </c>
      <c r="B2985" s="1" t="n">
        <v>44147</v>
      </c>
      <c r="C2985" s="1" t="n">
        <v>45227</v>
      </c>
      <c r="D2985" t="inlineStr">
        <is>
          <t>DALARNAS LÄN</t>
        </is>
      </c>
      <c r="E2985" t="inlineStr">
        <is>
          <t>FALUN</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59195-2020</t>
        </is>
      </c>
      <c r="B2986" s="1" t="n">
        <v>44147</v>
      </c>
      <c r="C2986" s="1" t="n">
        <v>45227</v>
      </c>
      <c r="D2986" t="inlineStr">
        <is>
          <t>DALARNAS LÄN</t>
        </is>
      </c>
      <c r="E2986" t="inlineStr">
        <is>
          <t>SÄTER</t>
        </is>
      </c>
      <c r="G2986" t="n">
        <v>13.5</v>
      </c>
      <c r="H2986" t="n">
        <v>0</v>
      </c>
      <c r="I2986" t="n">
        <v>0</v>
      </c>
      <c r="J2986" t="n">
        <v>0</v>
      </c>
      <c r="K2986" t="n">
        <v>0</v>
      </c>
      <c r="L2986" t="n">
        <v>0</v>
      </c>
      <c r="M2986" t="n">
        <v>0</v>
      </c>
      <c r="N2986" t="n">
        <v>0</v>
      </c>
      <c r="O2986" t="n">
        <v>0</v>
      </c>
      <c r="P2986" t="n">
        <v>0</v>
      </c>
      <c r="Q2986" t="n">
        <v>0</v>
      </c>
      <c r="R2986" s="2" t="inlineStr"/>
    </row>
    <row r="2987" ht="15" customHeight="1">
      <c r="A2987" t="inlineStr">
        <is>
          <t>A 59228-2020</t>
        </is>
      </c>
      <c r="B2987" s="1" t="n">
        <v>44147</v>
      </c>
      <c r="C2987" s="1" t="n">
        <v>45227</v>
      </c>
      <c r="D2987" t="inlineStr">
        <is>
          <t>DALARNAS LÄN</t>
        </is>
      </c>
      <c r="E2987" t="inlineStr">
        <is>
          <t>BORLÄNGE</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59324-2020</t>
        </is>
      </c>
      <c r="B2988" s="1" t="n">
        <v>44147</v>
      </c>
      <c r="C2988" s="1" t="n">
        <v>45227</v>
      </c>
      <c r="D2988" t="inlineStr">
        <is>
          <t>DALARNAS LÄN</t>
        </is>
      </c>
      <c r="E2988" t="inlineStr">
        <is>
          <t>SMEDJEBACKEN</t>
        </is>
      </c>
      <c r="F2988" t="inlineStr">
        <is>
          <t>Sveaskog</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59381-2020</t>
        </is>
      </c>
      <c r="B2989" s="1" t="n">
        <v>44148</v>
      </c>
      <c r="C2989" s="1" t="n">
        <v>45227</v>
      </c>
      <c r="D2989" t="inlineStr">
        <is>
          <t>DALARNAS LÄN</t>
        </is>
      </c>
      <c r="E2989" t="inlineStr">
        <is>
          <t>SMEDJEBACKEN</t>
        </is>
      </c>
      <c r="F2989" t="inlineStr">
        <is>
          <t>Sveaskog</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59536-2020</t>
        </is>
      </c>
      <c r="B2990" s="1" t="n">
        <v>44148</v>
      </c>
      <c r="C2990" s="1" t="n">
        <v>45227</v>
      </c>
      <c r="D2990" t="inlineStr">
        <is>
          <t>DALARNAS LÄN</t>
        </is>
      </c>
      <c r="E2990" t="inlineStr">
        <is>
          <t>SMEDJEBACKEN</t>
        </is>
      </c>
      <c r="F2990" t="inlineStr">
        <is>
          <t>Bergvik skog väst AB</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59345-2020</t>
        </is>
      </c>
      <c r="B2991" s="1" t="n">
        <v>44148</v>
      </c>
      <c r="C2991" s="1" t="n">
        <v>45227</v>
      </c>
      <c r="D2991" t="inlineStr">
        <is>
          <t>DALARNAS LÄN</t>
        </is>
      </c>
      <c r="E2991" t="inlineStr">
        <is>
          <t>MALUNG-SÄLEN</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59471-2020</t>
        </is>
      </c>
      <c r="B2992" s="1" t="n">
        <v>44148</v>
      </c>
      <c r="C2992" s="1" t="n">
        <v>45227</v>
      </c>
      <c r="D2992" t="inlineStr">
        <is>
          <t>DALARNAS LÄN</t>
        </is>
      </c>
      <c r="E2992" t="inlineStr">
        <is>
          <t>HEDEMORA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59398-2020</t>
        </is>
      </c>
      <c r="B2993" s="1" t="n">
        <v>44148</v>
      </c>
      <c r="C2993" s="1" t="n">
        <v>45227</v>
      </c>
      <c r="D2993" t="inlineStr">
        <is>
          <t>DALARNAS LÄN</t>
        </is>
      </c>
      <c r="E2993" t="inlineStr">
        <is>
          <t>FALUN</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59612-2020</t>
        </is>
      </c>
      <c r="B2994" s="1" t="n">
        <v>44149</v>
      </c>
      <c r="C2994" s="1" t="n">
        <v>45227</v>
      </c>
      <c r="D2994" t="inlineStr">
        <is>
          <t>DALARNAS LÄN</t>
        </is>
      </c>
      <c r="E2994" t="inlineStr">
        <is>
          <t>MALUNG-SÄLEN</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59925-2020</t>
        </is>
      </c>
      <c r="B2995" s="1" t="n">
        <v>44151</v>
      </c>
      <c r="C2995" s="1" t="n">
        <v>45227</v>
      </c>
      <c r="D2995" t="inlineStr">
        <is>
          <t>DALARNAS LÄN</t>
        </is>
      </c>
      <c r="E2995" t="inlineStr">
        <is>
          <t>RÄTTVIK</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60864-2020</t>
        </is>
      </c>
      <c r="B2996" s="1" t="n">
        <v>44151</v>
      </c>
      <c r="C2996" s="1" t="n">
        <v>45227</v>
      </c>
      <c r="D2996" t="inlineStr">
        <is>
          <t>DALARNAS LÄN</t>
        </is>
      </c>
      <c r="E2996" t="inlineStr">
        <is>
          <t>RÄTTVIK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60250-2020</t>
        </is>
      </c>
      <c r="B2997" s="1" t="n">
        <v>44152</v>
      </c>
      <c r="C2997" s="1" t="n">
        <v>45227</v>
      </c>
      <c r="D2997" t="inlineStr">
        <is>
          <t>DALARNAS LÄN</t>
        </is>
      </c>
      <c r="E2997" t="inlineStr">
        <is>
          <t>MORA</t>
        </is>
      </c>
      <c r="F2997" t="inlineStr">
        <is>
          <t>Bergvik skog öst AB</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60628-2020</t>
        </is>
      </c>
      <c r="B2998" s="1" t="n">
        <v>44153</v>
      </c>
      <c r="C2998" s="1" t="n">
        <v>45227</v>
      </c>
      <c r="D2998" t="inlineStr">
        <is>
          <t>DALARNAS LÄN</t>
        </is>
      </c>
      <c r="E2998" t="inlineStr">
        <is>
          <t>SÄTER</t>
        </is>
      </c>
      <c r="G2998" t="n">
        <v>7.6</v>
      </c>
      <c r="H2998" t="n">
        <v>0</v>
      </c>
      <c r="I2998" t="n">
        <v>0</v>
      </c>
      <c r="J2998" t="n">
        <v>0</v>
      </c>
      <c r="K2998" t="n">
        <v>0</v>
      </c>
      <c r="L2998" t="n">
        <v>0</v>
      </c>
      <c r="M2998" t="n">
        <v>0</v>
      </c>
      <c r="N2998" t="n">
        <v>0</v>
      </c>
      <c r="O2998" t="n">
        <v>0</v>
      </c>
      <c r="P2998" t="n">
        <v>0</v>
      </c>
      <c r="Q2998" t="n">
        <v>0</v>
      </c>
      <c r="R2998" s="2" t="inlineStr"/>
    </row>
    <row r="2999" ht="15" customHeight="1">
      <c r="A2999" t="inlineStr">
        <is>
          <t>A 60920-2020</t>
        </is>
      </c>
      <c r="B2999" s="1" t="n">
        <v>44153</v>
      </c>
      <c r="C2999" s="1" t="n">
        <v>45227</v>
      </c>
      <c r="D2999" t="inlineStr">
        <is>
          <t>DALARNAS LÄN</t>
        </is>
      </c>
      <c r="E2999" t="inlineStr">
        <is>
          <t>LEKSAND</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61160-2020</t>
        </is>
      </c>
      <c r="B3000" s="1" t="n">
        <v>44153</v>
      </c>
      <c r="C3000" s="1" t="n">
        <v>45227</v>
      </c>
      <c r="D3000" t="inlineStr">
        <is>
          <t>DALARNAS LÄN</t>
        </is>
      </c>
      <c r="E3000" t="inlineStr">
        <is>
          <t>ÄLVDALEN</t>
        </is>
      </c>
      <c r="F3000" t="inlineStr">
        <is>
          <t>Allmännings- och besparingsskogar</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60639-2020</t>
        </is>
      </c>
      <c r="B3001" s="1" t="n">
        <v>44153</v>
      </c>
      <c r="C3001" s="1" t="n">
        <v>45227</v>
      </c>
      <c r="D3001" t="inlineStr">
        <is>
          <t>DALARNAS LÄN</t>
        </is>
      </c>
      <c r="E3001" t="inlineStr">
        <is>
          <t>SÄTER</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60903-2020</t>
        </is>
      </c>
      <c r="B3002" s="1" t="n">
        <v>44153</v>
      </c>
      <c r="C3002" s="1" t="n">
        <v>45227</v>
      </c>
      <c r="D3002" t="inlineStr">
        <is>
          <t>DALARNAS LÄN</t>
        </is>
      </c>
      <c r="E3002" t="inlineStr">
        <is>
          <t>MALUNG-SÄLEN</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60819-2020</t>
        </is>
      </c>
      <c r="B3003" s="1" t="n">
        <v>44153</v>
      </c>
      <c r="C3003" s="1" t="n">
        <v>45227</v>
      </c>
      <c r="D3003" t="inlineStr">
        <is>
          <t>DALARNAS LÄN</t>
        </is>
      </c>
      <c r="E3003" t="inlineStr">
        <is>
          <t>RÄTTVIK</t>
        </is>
      </c>
      <c r="G3003" t="n">
        <v>3.6</v>
      </c>
      <c r="H3003" t="n">
        <v>0</v>
      </c>
      <c r="I3003" t="n">
        <v>0</v>
      </c>
      <c r="J3003" t="n">
        <v>0</v>
      </c>
      <c r="K3003" t="n">
        <v>0</v>
      </c>
      <c r="L3003" t="n">
        <v>0</v>
      </c>
      <c r="M3003" t="n">
        <v>0</v>
      </c>
      <c r="N3003" t="n">
        <v>0</v>
      </c>
      <c r="O3003" t="n">
        <v>0</v>
      </c>
      <c r="P3003" t="n">
        <v>0</v>
      </c>
      <c r="Q3003" t="n">
        <v>0</v>
      </c>
      <c r="R3003" s="2" t="inlineStr"/>
    </row>
    <row r="3004" ht="15" customHeight="1">
      <c r="A3004" t="inlineStr">
        <is>
          <t>A 61004-2020</t>
        </is>
      </c>
      <c r="B3004" s="1" t="n">
        <v>44154</v>
      </c>
      <c r="C3004" s="1" t="n">
        <v>45227</v>
      </c>
      <c r="D3004" t="inlineStr">
        <is>
          <t>DALARNAS LÄN</t>
        </is>
      </c>
      <c r="E3004" t="inlineStr">
        <is>
          <t>LUDVIKA</t>
        </is>
      </c>
      <c r="F3004" t="inlineStr">
        <is>
          <t>Bergvik skog väst AB</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61491-2020</t>
        </is>
      </c>
      <c r="B3005" s="1" t="n">
        <v>44154</v>
      </c>
      <c r="C3005" s="1" t="n">
        <v>45227</v>
      </c>
      <c r="D3005" t="inlineStr">
        <is>
          <t>DALARNAS LÄN</t>
        </is>
      </c>
      <c r="E3005" t="inlineStr">
        <is>
          <t>LUDVIKA</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60913-2020</t>
        </is>
      </c>
      <c r="B3006" s="1" t="n">
        <v>44154</v>
      </c>
      <c r="C3006" s="1" t="n">
        <v>45227</v>
      </c>
      <c r="D3006" t="inlineStr">
        <is>
          <t>DALARNAS LÄN</t>
        </is>
      </c>
      <c r="E3006" t="inlineStr">
        <is>
          <t>LUDVIKA</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60899-2020</t>
        </is>
      </c>
      <c r="B3007" s="1" t="n">
        <v>44154</v>
      </c>
      <c r="C3007" s="1" t="n">
        <v>45227</v>
      </c>
      <c r="D3007" t="inlineStr">
        <is>
          <t>DALARNAS LÄN</t>
        </is>
      </c>
      <c r="E3007" t="inlineStr">
        <is>
          <t>BORLÄNGE</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60963-2020</t>
        </is>
      </c>
      <c r="B3008" s="1" t="n">
        <v>44154</v>
      </c>
      <c r="C3008" s="1" t="n">
        <v>45227</v>
      </c>
      <c r="D3008" t="inlineStr">
        <is>
          <t>DALARNAS LÄN</t>
        </is>
      </c>
      <c r="E3008" t="inlineStr">
        <is>
          <t>LEKSAND</t>
        </is>
      </c>
      <c r="F3008" t="inlineStr">
        <is>
          <t>Bergvik skog väst AB</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60822-2020</t>
        </is>
      </c>
      <c r="B3009" s="1" t="n">
        <v>44154</v>
      </c>
      <c r="C3009" s="1" t="n">
        <v>45227</v>
      </c>
      <c r="D3009" t="inlineStr">
        <is>
          <t>DALARNAS LÄN</t>
        </is>
      </c>
      <c r="E3009" t="inlineStr">
        <is>
          <t>LUDVIKA</t>
        </is>
      </c>
      <c r="F3009" t="inlineStr">
        <is>
          <t>Bergvik skog väst AB</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60882-2020</t>
        </is>
      </c>
      <c r="B3010" s="1" t="n">
        <v>44154</v>
      </c>
      <c r="C3010" s="1" t="n">
        <v>45227</v>
      </c>
      <c r="D3010" t="inlineStr">
        <is>
          <t>DALARNAS LÄN</t>
        </is>
      </c>
      <c r="E3010" t="inlineStr">
        <is>
          <t>SÄTER</t>
        </is>
      </c>
      <c r="F3010" t="inlineStr">
        <is>
          <t>Bergvik skog väst AB</t>
        </is>
      </c>
      <c r="G3010" t="n">
        <v>0.2</v>
      </c>
      <c r="H3010" t="n">
        <v>0</v>
      </c>
      <c r="I3010" t="n">
        <v>0</v>
      </c>
      <c r="J3010" t="n">
        <v>0</v>
      </c>
      <c r="K3010" t="n">
        <v>0</v>
      </c>
      <c r="L3010" t="n">
        <v>0</v>
      </c>
      <c r="M3010" t="n">
        <v>0</v>
      </c>
      <c r="N3010" t="n">
        <v>0</v>
      </c>
      <c r="O3010" t="n">
        <v>0</v>
      </c>
      <c r="P3010" t="n">
        <v>0</v>
      </c>
      <c r="Q3010" t="n">
        <v>0</v>
      </c>
      <c r="R3010" s="2" t="inlineStr"/>
    </row>
    <row r="3011" ht="15" customHeight="1">
      <c r="A3011" t="inlineStr">
        <is>
          <t>A 61084-2020</t>
        </is>
      </c>
      <c r="B3011" s="1" t="n">
        <v>44154</v>
      </c>
      <c r="C3011" s="1" t="n">
        <v>45227</v>
      </c>
      <c r="D3011" t="inlineStr">
        <is>
          <t>DALARNAS LÄN</t>
        </is>
      </c>
      <c r="E3011" t="inlineStr">
        <is>
          <t>GAGNEF</t>
        </is>
      </c>
      <c r="G3011" t="n">
        <v>0.4</v>
      </c>
      <c r="H3011" t="n">
        <v>0</v>
      </c>
      <c r="I3011" t="n">
        <v>0</v>
      </c>
      <c r="J3011" t="n">
        <v>0</v>
      </c>
      <c r="K3011" t="n">
        <v>0</v>
      </c>
      <c r="L3011" t="n">
        <v>0</v>
      </c>
      <c r="M3011" t="n">
        <v>0</v>
      </c>
      <c r="N3011" t="n">
        <v>0</v>
      </c>
      <c r="O3011" t="n">
        <v>0</v>
      </c>
      <c r="P3011" t="n">
        <v>0</v>
      </c>
      <c r="Q3011" t="n">
        <v>0</v>
      </c>
      <c r="R3011" s="2" t="inlineStr"/>
    </row>
    <row r="3012" ht="15" customHeight="1">
      <c r="A3012" t="inlineStr">
        <is>
          <t>A 61501-2020</t>
        </is>
      </c>
      <c r="B3012" s="1" t="n">
        <v>44154</v>
      </c>
      <c r="C3012" s="1" t="n">
        <v>45227</v>
      </c>
      <c r="D3012" t="inlineStr">
        <is>
          <t>DALARNAS LÄN</t>
        </is>
      </c>
      <c r="E3012" t="inlineStr">
        <is>
          <t>LUDVIKA</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61338-2020</t>
        </is>
      </c>
      <c r="B3013" s="1" t="n">
        <v>44155</v>
      </c>
      <c r="C3013" s="1" t="n">
        <v>45227</v>
      </c>
      <c r="D3013" t="inlineStr">
        <is>
          <t>DALARNAS LÄN</t>
        </is>
      </c>
      <c r="E3013" t="inlineStr">
        <is>
          <t>MORA</t>
        </is>
      </c>
      <c r="F3013" t="inlineStr">
        <is>
          <t>Bergvik skog väst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61684-2020</t>
        </is>
      </c>
      <c r="B3014" s="1" t="n">
        <v>44158</v>
      </c>
      <c r="C3014" s="1" t="n">
        <v>45227</v>
      </c>
      <c r="D3014" t="inlineStr">
        <is>
          <t>DALARNAS LÄN</t>
        </is>
      </c>
      <c r="E3014" t="inlineStr">
        <is>
          <t>VANSBRO</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61471-2020</t>
        </is>
      </c>
      <c r="B3015" s="1" t="n">
        <v>44158</v>
      </c>
      <c r="C3015" s="1" t="n">
        <v>45227</v>
      </c>
      <c r="D3015" t="inlineStr">
        <is>
          <t>DALARNAS LÄN</t>
        </is>
      </c>
      <c r="E3015" t="inlineStr">
        <is>
          <t>VANSBRO</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61699-2020</t>
        </is>
      </c>
      <c r="B3016" s="1" t="n">
        <v>44158</v>
      </c>
      <c r="C3016" s="1" t="n">
        <v>45227</v>
      </c>
      <c r="D3016" t="inlineStr">
        <is>
          <t>DALARNAS LÄN</t>
        </is>
      </c>
      <c r="E3016" t="inlineStr">
        <is>
          <t>ORSA</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61969-2020</t>
        </is>
      </c>
      <c r="B3017" s="1" t="n">
        <v>44159</v>
      </c>
      <c r="C3017" s="1" t="n">
        <v>45227</v>
      </c>
      <c r="D3017" t="inlineStr">
        <is>
          <t>DALARNAS LÄN</t>
        </is>
      </c>
      <c r="E3017" t="inlineStr">
        <is>
          <t>RÄTTVIK</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62014-2020</t>
        </is>
      </c>
      <c r="B3018" s="1" t="n">
        <v>44159</v>
      </c>
      <c r="C3018" s="1" t="n">
        <v>45227</v>
      </c>
      <c r="D3018" t="inlineStr">
        <is>
          <t>DALARNAS LÄN</t>
        </is>
      </c>
      <c r="E3018" t="inlineStr">
        <is>
          <t>RÄTTVIK</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62118-2020</t>
        </is>
      </c>
      <c r="B3019" s="1" t="n">
        <v>44159</v>
      </c>
      <c r="C3019" s="1" t="n">
        <v>45227</v>
      </c>
      <c r="D3019" t="inlineStr">
        <is>
          <t>DALARNAS LÄN</t>
        </is>
      </c>
      <c r="E3019" t="inlineStr">
        <is>
          <t>LEKSAND</t>
        </is>
      </c>
      <c r="F3019" t="inlineStr">
        <is>
          <t>Bergvik skog väst AB</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61838-2020</t>
        </is>
      </c>
      <c r="B3020" s="1" t="n">
        <v>44159</v>
      </c>
      <c r="C3020" s="1" t="n">
        <v>45227</v>
      </c>
      <c r="D3020" t="inlineStr">
        <is>
          <t>DALARNAS LÄN</t>
        </is>
      </c>
      <c r="E3020" t="inlineStr">
        <is>
          <t>LUDVIKA</t>
        </is>
      </c>
      <c r="F3020" t="inlineStr">
        <is>
          <t>Bergvik skog väst AB</t>
        </is>
      </c>
      <c r="G3020" t="n">
        <v>2.7</v>
      </c>
      <c r="H3020" t="n">
        <v>0</v>
      </c>
      <c r="I3020" t="n">
        <v>0</v>
      </c>
      <c r="J3020" t="n">
        <v>0</v>
      </c>
      <c r="K3020" t="n">
        <v>0</v>
      </c>
      <c r="L3020" t="n">
        <v>0</v>
      </c>
      <c r="M3020" t="n">
        <v>0</v>
      </c>
      <c r="N3020" t="n">
        <v>0</v>
      </c>
      <c r="O3020" t="n">
        <v>0</v>
      </c>
      <c r="P3020" t="n">
        <v>0</v>
      </c>
      <c r="Q3020" t="n">
        <v>0</v>
      </c>
      <c r="R3020" s="2" t="inlineStr"/>
    </row>
    <row r="3021" ht="15" customHeight="1">
      <c r="A3021" t="inlineStr">
        <is>
          <t>A 62215-2020</t>
        </is>
      </c>
      <c r="B3021" s="1" t="n">
        <v>44159</v>
      </c>
      <c r="C3021" s="1" t="n">
        <v>45227</v>
      </c>
      <c r="D3021" t="inlineStr">
        <is>
          <t>DALARNAS LÄN</t>
        </is>
      </c>
      <c r="E3021" t="inlineStr">
        <is>
          <t>SMEDJEBACKEN</t>
        </is>
      </c>
      <c r="F3021" t="inlineStr">
        <is>
          <t>Sveaskog</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61933-2020</t>
        </is>
      </c>
      <c r="B3022" s="1" t="n">
        <v>44159</v>
      </c>
      <c r="C3022" s="1" t="n">
        <v>45227</v>
      </c>
      <c r="D3022" t="inlineStr">
        <is>
          <t>DALARNAS LÄN</t>
        </is>
      </c>
      <c r="E3022" t="inlineStr">
        <is>
          <t>RÄTTVIK</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62147-2020</t>
        </is>
      </c>
      <c r="B3023" s="1" t="n">
        <v>44159</v>
      </c>
      <c r="C3023" s="1" t="n">
        <v>45227</v>
      </c>
      <c r="D3023" t="inlineStr">
        <is>
          <t>DALARNAS LÄN</t>
        </is>
      </c>
      <c r="E3023" t="inlineStr">
        <is>
          <t>AVESTA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63104-2020</t>
        </is>
      </c>
      <c r="B3024" s="1" t="n">
        <v>44159</v>
      </c>
      <c r="C3024" s="1" t="n">
        <v>45227</v>
      </c>
      <c r="D3024" t="inlineStr">
        <is>
          <t>DALARNAS LÄN</t>
        </is>
      </c>
      <c r="E3024" t="inlineStr">
        <is>
          <t>AVESTA</t>
        </is>
      </c>
      <c r="G3024" t="n">
        <v>8.9</v>
      </c>
      <c r="H3024" t="n">
        <v>0</v>
      </c>
      <c r="I3024" t="n">
        <v>0</v>
      </c>
      <c r="J3024" t="n">
        <v>0</v>
      </c>
      <c r="K3024" t="n">
        <v>0</v>
      </c>
      <c r="L3024" t="n">
        <v>0</v>
      </c>
      <c r="M3024" t="n">
        <v>0</v>
      </c>
      <c r="N3024" t="n">
        <v>0</v>
      </c>
      <c r="O3024" t="n">
        <v>0</v>
      </c>
      <c r="P3024" t="n">
        <v>0</v>
      </c>
      <c r="Q3024" t="n">
        <v>0</v>
      </c>
      <c r="R3024" s="2" t="inlineStr"/>
    </row>
    <row r="3025" ht="15" customHeight="1">
      <c r="A3025" t="inlineStr">
        <is>
          <t>A 62405-2020</t>
        </is>
      </c>
      <c r="B3025" s="1" t="n">
        <v>44160</v>
      </c>
      <c r="C3025" s="1" t="n">
        <v>45227</v>
      </c>
      <c r="D3025" t="inlineStr">
        <is>
          <t>DALARNAS LÄN</t>
        </is>
      </c>
      <c r="E3025" t="inlineStr">
        <is>
          <t>FALUN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62493-2020</t>
        </is>
      </c>
      <c r="B3026" s="1" t="n">
        <v>44160</v>
      </c>
      <c r="C3026" s="1" t="n">
        <v>45227</v>
      </c>
      <c r="D3026" t="inlineStr">
        <is>
          <t>DALARNAS LÄN</t>
        </is>
      </c>
      <c r="E3026" t="inlineStr">
        <is>
          <t>RÄTTVIK</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62544-2020</t>
        </is>
      </c>
      <c r="B3027" s="1" t="n">
        <v>44160</v>
      </c>
      <c r="C3027" s="1" t="n">
        <v>45227</v>
      </c>
      <c r="D3027" t="inlineStr">
        <is>
          <t>DALARNAS LÄN</t>
        </is>
      </c>
      <c r="E3027" t="inlineStr">
        <is>
          <t>RÄTTVIK</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63374-2020</t>
        </is>
      </c>
      <c r="B3028" s="1" t="n">
        <v>44160</v>
      </c>
      <c r="C3028" s="1" t="n">
        <v>45227</v>
      </c>
      <c r="D3028" t="inlineStr">
        <is>
          <t>DALARNAS LÄN</t>
        </is>
      </c>
      <c r="E3028" t="inlineStr">
        <is>
          <t>ORSA</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62268-2020</t>
        </is>
      </c>
      <c r="B3029" s="1" t="n">
        <v>44160</v>
      </c>
      <c r="C3029" s="1" t="n">
        <v>45227</v>
      </c>
      <c r="D3029" t="inlineStr">
        <is>
          <t>DALARNAS LÄN</t>
        </is>
      </c>
      <c r="E3029" t="inlineStr">
        <is>
          <t>MORA</t>
        </is>
      </c>
      <c r="F3029" t="inlineStr">
        <is>
          <t>Bergvik skog väst AB</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62412-2020</t>
        </is>
      </c>
      <c r="B3030" s="1" t="n">
        <v>44160</v>
      </c>
      <c r="C3030" s="1" t="n">
        <v>45227</v>
      </c>
      <c r="D3030" t="inlineStr">
        <is>
          <t>DALARNAS LÄN</t>
        </is>
      </c>
      <c r="E3030" t="inlineStr">
        <is>
          <t>HEDEMORA</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62301-2020</t>
        </is>
      </c>
      <c r="B3031" s="1" t="n">
        <v>44160</v>
      </c>
      <c r="C3031" s="1" t="n">
        <v>45227</v>
      </c>
      <c r="D3031" t="inlineStr">
        <is>
          <t>DALARNAS LÄN</t>
        </is>
      </c>
      <c r="E3031" t="inlineStr">
        <is>
          <t>MORA</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62373-2020</t>
        </is>
      </c>
      <c r="B3032" s="1" t="n">
        <v>44160</v>
      </c>
      <c r="C3032" s="1" t="n">
        <v>45227</v>
      </c>
      <c r="D3032" t="inlineStr">
        <is>
          <t>DALARNAS LÄN</t>
        </is>
      </c>
      <c r="E3032" t="inlineStr">
        <is>
          <t>HEDEMORA</t>
        </is>
      </c>
      <c r="G3032" t="n">
        <v>12</v>
      </c>
      <c r="H3032" t="n">
        <v>0</v>
      </c>
      <c r="I3032" t="n">
        <v>0</v>
      </c>
      <c r="J3032" t="n">
        <v>0</v>
      </c>
      <c r="K3032" t="n">
        <v>0</v>
      </c>
      <c r="L3032" t="n">
        <v>0</v>
      </c>
      <c r="M3032" t="n">
        <v>0</v>
      </c>
      <c r="N3032" t="n">
        <v>0</v>
      </c>
      <c r="O3032" t="n">
        <v>0</v>
      </c>
      <c r="P3032" t="n">
        <v>0</v>
      </c>
      <c r="Q3032" t="n">
        <v>0</v>
      </c>
      <c r="R3032" s="2" t="inlineStr"/>
      <c r="U3032">
        <f>HYPERLINK("https://klasma.github.io/Logging_2083/knärot/A 62373-2020 karta knärot.png", "A 62373-2020")</f>
        <v/>
      </c>
      <c r="V3032">
        <f>HYPERLINK("https://klasma.github.io/Logging_2083/klagomål/A 62373-2020 FSC-klagomål.docx", "A 62373-2020")</f>
        <v/>
      </c>
      <c r="W3032">
        <f>HYPERLINK("https://klasma.github.io/Logging_2083/klagomålsmail/A 62373-2020 FSC-klagomål mail.docx", "A 62373-2020")</f>
        <v/>
      </c>
      <c r="X3032">
        <f>HYPERLINK("https://klasma.github.io/Logging_2083/tillsyn/A 62373-2020 tillsynsbegäran.docx", "A 62373-2020")</f>
        <v/>
      </c>
      <c r="Y3032">
        <f>HYPERLINK("https://klasma.github.io/Logging_2083/tillsynsmail/A 62373-2020 tillsynsbegäran mail.docx", "A 62373-2020")</f>
        <v/>
      </c>
    </row>
    <row r="3033" ht="15" customHeight="1">
      <c r="A3033" t="inlineStr">
        <is>
          <t>A 63367-2020</t>
        </is>
      </c>
      <c r="B3033" s="1" t="n">
        <v>44160</v>
      </c>
      <c r="C3033" s="1" t="n">
        <v>45227</v>
      </c>
      <c r="D3033" t="inlineStr">
        <is>
          <t>DALARNAS LÄN</t>
        </is>
      </c>
      <c r="E3033" t="inlineStr">
        <is>
          <t>ORSA</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62240-2020</t>
        </is>
      </c>
      <c r="B3034" s="1" t="n">
        <v>44160</v>
      </c>
      <c r="C3034" s="1" t="n">
        <v>45227</v>
      </c>
      <c r="D3034" t="inlineStr">
        <is>
          <t>DALARNAS LÄN</t>
        </is>
      </c>
      <c r="E3034" t="inlineStr">
        <is>
          <t>RÄTTVIK</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62358-2020</t>
        </is>
      </c>
      <c r="B3035" s="1" t="n">
        <v>44160</v>
      </c>
      <c r="C3035" s="1" t="n">
        <v>45227</v>
      </c>
      <c r="D3035" t="inlineStr">
        <is>
          <t>DALARNAS LÄN</t>
        </is>
      </c>
      <c r="E3035" t="inlineStr">
        <is>
          <t>FALUN</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62379-2020</t>
        </is>
      </c>
      <c r="B3036" s="1" t="n">
        <v>44160</v>
      </c>
      <c r="C3036" s="1" t="n">
        <v>45227</v>
      </c>
      <c r="D3036" t="inlineStr">
        <is>
          <t>DALARNAS LÄN</t>
        </is>
      </c>
      <c r="E3036" t="inlineStr">
        <is>
          <t>ORSA</t>
        </is>
      </c>
      <c r="F3036" t="inlineStr">
        <is>
          <t>Bergvik skog öst AB</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63481-2020</t>
        </is>
      </c>
      <c r="B3037" s="1" t="n">
        <v>44161</v>
      </c>
      <c r="C3037" s="1" t="n">
        <v>45227</v>
      </c>
      <c r="D3037" t="inlineStr">
        <is>
          <t>DALARNAS LÄN</t>
        </is>
      </c>
      <c r="E3037" t="inlineStr">
        <is>
          <t>LEKSAND</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62690-2020</t>
        </is>
      </c>
      <c r="B3038" s="1" t="n">
        <v>44161</v>
      </c>
      <c r="C3038" s="1" t="n">
        <v>45227</v>
      </c>
      <c r="D3038" t="inlineStr">
        <is>
          <t>DALARNAS LÄN</t>
        </is>
      </c>
      <c r="E3038" t="inlineStr">
        <is>
          <t>SMEDJEBACKEN</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62700-2020</t>
        </is>
      </c>
      <c r="B3039" s="1" t="n">
        <v>44161</v>
      </c>
      <c r="C3039" s="1" t="n">
        <v>45227</v>
      </c>
      <c r="D3039" t="inlineStr">
        <is>
          <t>DALARNAS LÄN</t>
        </is>
      </c>
      <c r="E3039" t="inlineStr">
        <is>
          <t>RÄTTVIK</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62672-2020</t>
        </is>
      </c>
      <c r="B3040" s="1" t="n">
        <v>44161</v>
      </c>
      <c r="C3040" s="1" t="n">
        <v>45227</v>
      </c>
      <c r="D3040" t="inlineStr">
        <is>
          <t>DALARNAS LÄN</t>
        </is>
      </c>
      <c r="E3040" t="inlineStr">
        <is>
          <t>FALUN</t>
        </is>
      </c>
      <c r="F3040" t="inlineStr">
        <is>
          <t>Bergvik skog väst AB</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63131-2020</t>
        </is>
      </c>
      <c r="B3041" s="1" t="n">
        <v>44162</v>
      </c>
      <c r="C3041" s="1" t="n">
        <v>45227</v>
      </c>
      <c r="D3041" t="inlineStr">
        <is>
          <t>DALARNAS LÄN</t>
        </is>
      </c>
      <c r="E3041" t="inlineStr">
        <is>
          <t>GAGNEF</t>
        </is>
      </c>
      <c r="G3041" t="n">
        <v>0.4</v>
      </c>
      <c r="H3041" t="n">
        <v>0</v>
      </c>
      <c r="I3041" t="n">
        <v>0</v>
      </c>
      <c r="J3041" t="n">
        <v>0</v>
      </c>
      <c r="K3041" t="n">
        <v>0</v>
      </c>
      <c r="L3041" t="n">
        <v>0</v>
      </c>
      <c r="M3041" t="n">
        <v>0</v>
      </c>
      <c r="N3041" t="n">
        <v>0</v>
      </c>
      <c r="O3041" t="n">
        <v>0</v>
      </c>
      <c r="P3041" t="n">
        <v>0</v>
      </c>
      <c r="Q3041" t="n">
        <v>0</v>
      </c>
      <c r="R3041" s="2" t="inlineStr"/>
    </row>
    <row r="3042" ht="15" customHeight="1">
      <c r="A3042" t="inlineStr">
        <is>
          <t>A 62978-2020</t>
        </is>
      </c>
      <c r="B3042" s="1" t="n">
        <v>44162</v>
      </c>
      <c r="C3042" s="1" t="n">
        <v>45227</v>
      </c>
      <c r="D3042" t="inlineStr">
        <is>
          <t>DALARNAS LÄN</t>
        </is>
      </c>
      <c r="E3042" t="inlineStr">
        <is>
          <t>FALUN</t>
        </is>
      </c>
      <c r="F3042" t="inlineStr">
        <is>
          <t>Bergvik skog väst AB</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62893-2020</t>
        </is>
      </c>
      <c r="B3043" s="1" t="n">
        <v>44162</v>
      </c>
      <c r="C3043" s="1" t="n">
        <v>45227</v>
      </c>
      <c r="D3043" t="inlineStr">
        <is>
          <t>DALARNAS LÄN</t>
        </is>
      </c>
      <c r="E3043" t="inlineStr">
        <is>
          <t>RÄTTVIK</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63249-2020</t>
        </is>
      </c>
      <c r="B3044" s="1" t="n">
        <v>44164</v>
      </c>
      <c r="C3044" s="1" t="n">
        <v>45227</v>
      </c>
      <c r="D3044" t="inlineStr">
        <is>
          <t>DALARNAS LÄN</t>
        </is>
      </c>
      <c r="E3044" t="inlineStr">
        <is>
          <t>SMEDJEBACKEN</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63255-2020</t>
        </is>
      </c>
      <c r="B3045" s="1" t="n">
        <v>44164</v>
      </c>
      <c r="C3045" s="1" t="n">
        <v>45227</v>
      </c>
      <c r="D3045" t="inlineStr">
        <is>
          <t>DALARNAS LÄN</t>
        </is>
      </c>
      <c r="E3045" t="inlineStr">
        <is>
          <t>SMEDJEBACKEN</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63248-2020</t>
        </is>
      </c>
      <c r="B3046" s="1" t="n">
        <v>44164</v>
      </c>
      <c r="C3046" s="1" t="n">
        <v>45227</v>
      </c>
      <c r="D3046" t="inlineStr">
        <is>
          <t>DALARNAS LÄN</t>
        </is>
      </c>
      <c r="E3046" t="inlineStr">
        <is>
          <t>SMEDJEBACKEN</t>
        </is>
      </c>
      <c r="G3046" t="n">
        <v>0.3</v>
      </c>
      <c r="H3046" t="n">
        <v>0</v>
      </c>
      <c r="I3046" t="n">
        <v>0</v>
      </c>
      <c r="J3046" t="n">
        <v>0</v>
      </c>
      <c r="K3046" t="n">
        <v>0</v>
      </c>
      <c r="L3046" t="n">
        <v>0</v>
      </c>
      <c r="M3046" t="n">
        <v>0</v>
      </c>
      <c r="N3046" t="n">
        <v>0</v>
      </c>
      <c r="O3046" t="n">
        <v>0</v>
      </c>
      <c r="P3046" t="n">
        <v>0</v>
      </c>
      <c r="Q3046" t="n">
        <v>0</v>
      </c>
      <c r="R3046" s="2" t="inlineStr"/>
    </row>
    <row r="3047" ht="15" customHeight="1">
      <c r="A3047" t="inlineStr">
        <is>
          <t>A 63352-2020</t>
        </is>
      </c>
      <c r="B3047" s="1" t="n">
        <v>44165</v>
      </c>
      <c r="C3047" s="1" t="n">
        <v>45227</v>
      </c>
      <c r="D3047" t="inlineStr">
        <is>
          <t>DALARNAS LÄN</t>
        </is>
      </c>
      <c r="E3047" t="inlineStr">
        <is>
          <t>MALUNG-SÄLEN</t>
        </is>
      </c>
      <c r="F3047" t="inlineStr">
        <is>
          <t>Bergvik skog öst AB</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63585-2020</t>
        </is>
      </c>
      <c r="B3048" s="1" t="n">
        <v>44165</v>
      </c>
      <c r="C3048" s="1" t="n">
        <v>45227</v>
      </c>
      <c r="D3048" t="inlineStr">
        <is>
          <t>DALARNAS LÄN</t>
        </is>
      </c>
      <c r="E3048" t="inlineStr">
        <is>
          <t>GAGNEF</t>
        </is>
      </c>
      <c r="F3048" t="inlineStr">
        <is>
          <t>Bergvik skog väst AB</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63296-2020</t>
        </is>
      </c>
      <c r="B3049" s="1" t="n">
        <v>44165</v>
      </c>
      <c r="C3049" s="1" t="n">
        <v>45227</v>
      </c>
      <c r="D3049" t="inlineStr">
        <is>
          <t>DALARNAS LÄN</t>
        </is>
      </c>
      <c r="E3049" t="inlineStr">
        <is>
          <t>ÄLVDALEN</t>
        </is>
      </c>
      <c r="F3049" t="inlineStr">
        <is>
          <t>Bergvik skog väst AB</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63543-2020</t>
        </is>
      </c>
      <c r="B3050" s="1" t="n">
        <v>44165</v>
      </c>
      <c r="C3050" s="1" t="n">
        <v>45227</v>
      </c>
      <c r="D3050" t="inlineStr">
        <is>
          <t>DALARNAS LÄN</t>
        </is>
      </c>
      <c r="E3050" t="inlineStr">
        <is>
          <t>ORSA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63854-2020</t>
        </is>
      </c>
      <c r="B3051" s="1" t="n">
        <v>44165</v>
      </c>
      <c r="C3051" s="1" t="n">
        <v>45227</v>
      </c>
      <c r="D3051" t="inlineStr">
        <is>
          <t>DALARNAS LÄN</t>
        </is>
      </c>
      <c r="E3051" t="inlineStr">
        <is>
          <t>SMEDJEBACKEN</t>
        </is>
      </c>
      <c r="G3051" t="n">
        <v>22.4</v>
      </c>
      <c r="H3051" t="n">
        <v>0</v>
      </c>
      <c r="I3051" t="n">
        <v>0</v>
      </c>
      <c r="J3051" t="n">
        <v>0</v>
      </c>
      <c r="K3051" t="n">
        <v>0</v>
      </c>
      <c r="L3051" t="n">
        <v>0</v>
      </c>
      <c r="M3051" t="n">
        <v>0</v>
      </c>
      <c r="N3051" t="n">
        <v>0</v>
      </c>
      <c r="O3051" t="n">
        <v>0</v>
      </c>
      <c r="P3051" t="n">
        <v>0</v>
      </c>
      <c r="Q3051" t="n">
        <v>0</v>
      </c>
      <c r="R3051" s="2" t="inlineStr"/>
    </row>
    <row r="3052" ht="15" customHeight="1">
      <c r="A3052" t="inlineStr">
        <is>
          <t>A 63799-2020</t>
        </is>
      </c>
      <c r="B3052" s="1" t="n">
        <v>44165</v>
      </c>
      <c r="C3052" s="1" t="n">
        <v>45227</v>
      </c>
      <c r="D3052" t="inlineStr">
        <is>
          <t>DALARNAS LÄN</t>
        </is>
      </c>
      <c r="E3052" t="inlineStr">
        <is>
          <t>LUDVIKA</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63684-2020</t>
        </is>
      </c>
      <c r="B3053" s="1" t="n">
        <v>44166</v>
      </c>
      <c r="C3053" s="1" t="n">
        <v>45227</v>
      </c>
      <c r="D3053" t="inlineStr">
        <is>
          <t>DALARNAS LÄN</t>
        </is>
      </c>
      <c r="E3053" t="inlineStr">
        <is>
          <t>SMEDJEBACKEN</t>
        </is>
      </c>
      <c r="F3053" t="inlineStr">
        <is>
          <t>Sveaskog</t>
        </is>
      </c>
      <c r="G3053" t="n">
        <v>2.9</v>
      </c>
      <c r="H3053" t="n">
        <v>0</v>
      </c>
      <c r="I3053" t="n">
        <v>0</v>
      </c>
      <c r="J3053" t="n">
        <v>0</v>
      </c>
      <c r="K3053" t="n">
        <v>0</v>
      </c>
      <c r="L3053" t="n">
        <v>0</v>
      </c>
      <c r="M3053" t="n">
        <v>0</v>
      </c>
      <c r="N3053" t="n">
        <v>0</v>
      </c>
      <c r="O3053" t="n">
        <v>0</v>
      </c>
      <c r="P3053" t="n">
        <v>0</v>
      </c>
      <c r="Q3053" t="n">
        <v>0</v>
      </c>
      <c r="R3053" s="2" t="inlineStr"/>
    </row>
    <row r="3054" ht="15" customHeight="1">
      <c r="A3054" t="inlineStr">
        <is>
          <t>A 63898-2020</t>
        </is>
      </c>
      <c r="B3054" s="1" t="n">
        <v>44166</v>
      </c>
      <c r="C3054" s="1" t="n">
        <v>45227</v>
      </c>
      <c r="D3054" t="inlineStr">
        <is>
          <t>DALARNAS LÄN</t>
        </is>
      </c>
      <c r="E3054" t="inlineStr">
        <is>
          <t>FALUN</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63903-2020</t>
        </is>
      </c>
      <c r="B3055" s="1" t="n">
        <v>44166</v>
      </c>
      <c r="C3055" s="1" t="n">
        <v>45227</v>
      </c>
      <c r="D3055" t="inlineStr">
        <is>
          <t>DALARNAS LÄN</t>
        </is>
      </c>
      <c r="E3055" t="inlineStr">
        <is>
          <t>MALUNG-SÄLEN</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63896-2020</t>
        </is>
      </c>
      <c r="B3056" s="1" t="n">
        <v>44166</v>
      </c>
      <c r="C3056" s="1" t="n">
        <v>45227</v>
      </c>
      <c r="D3056" t="inlineStr">
        <is>
          <t>DALARNAS LÄN</t>
        </is>
      </c>
      <c r="E3056" t="inlineStr">
        <is>
          <t>MALUNG-SÄLEN</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63767-2020</t>
        </is>
      </c>
      <c r="B3057" s="1" t="n">
        <v>44166</v>
      </c>
      <c r="C3057" s="1" t="n">
        <v>45227</v>
      </c>
      <c r="D3057" t="inlineStr">
        <is>
          <t>DALARNAS LÄN</t>
        </is>
      </c>
      <c r="E3057" t="inlineStr">
        <is>
          <t>LUDVIKA</t>
        </is>
      </c>
      <c r="F3057" t="inlineStr">
        <is>
          <t>Kommuner</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63890-2020</t>
        </is>
      </c>
      <c r="B3058" s="1" t="n">
        <v>44166</v>
      </c>
      <c r="C3058" s="1" t="n">
        <v>45227</v>
      </c>
      <c r="D3058" t="inlineStr">
        <is>
          <t>DALARNAS LÄN</t>
        </is>
      </c>
      <c r="E3058" t="inlineStr">
        <is>
          <t>MALUNG-SÄLEN</t>
        </is>
      </c>
      <c r="G3058" t="n">
        <v>2.7</v>
      </c>
      <c r="H3058" t="n">
        <v>0</v>
      </c>
      <c r="I3058" t="n">
        <v>0</v>
      </c>
      <c r="J3058" t="n">
        <v>0</v>
      </c>
      <c r="K3058" t="n">
        <v>0</v>
      </c>
      <c r="L3058" t="n">
        <v>0</v>
      </c>
      <c r="M3058" t="n">
        <v>0</v>
      </c>
      <c r="N3058" t="n">
        <v>0</v>
      </c>
      <c r="O3058" t="n">
        <v>0</v>
      </c>
      <c r="P3058" t="n">
        <v>0</v>
      </c>
      <c r="Q3058" t="n">
        <v>0</v>
      </c>
      <c r="R3058" s="2" t="inlineStr"/>
    </row>
    <row r="3059" ht="15" customHeight="1">
      <c r="A3059" t="inlineStr">
        <is>
          <t>A 63902-2020</t>
        </is>
      </c>
      <c r="B3059" s="1" t="n">
        <v>44166</v>
      </c>
      <c r="C3059" s="1" t="n">
        <v>45227</v>
      </c>
      <c r="D3059" t="inlineStr">
        <is>
          <t>DALARNAS LÄN</t>
        </is>
      </c>
      <c r="E3059" t="inlineStr">
        <is>
          <t>FALUN</t>
        </is>
      </c>
      <c r="G3059" t="n">
        <v>2.2</v>
      </c>
      <c r="H3059" t="n">
        <v>0</v>
      </c>
      <c r="I3059" t="n">
        <v>0</v>
      </c>
      <c r="J3059" t="n">
        <v>0</v>
      </c>
      <c r="K3059" t="n">
        <v>0</v>
      </c>
      <c r="L3059" t="n">
        <v>0</v>
      </c>
      <c r="M3059" t="n">
        <v>0</v>
      </c>
      <c r="N3059" t="n">
        <v>0</v>
      </c>
      <c r="O3059" t="n">
        <v>0</v>
      </c>
      <c r="P3059" t="n">
        <v>0</v>
      </c>
      <c r="Q3059" t="n">
        <v>0</v>
      </c>
      <c r="R3059" s="2" t="inlineStr"/>
    </row>
    <row r="3060" ht="15" customHeight="1">
      <c r="A3060" t="inlineStr">
        <is>
          <t>A 64036-2020</t>
        </is>
      </c>
      <c r="B3060" s="1" t="n">
        <v>44167</v>
      </c>
      <c r="C3060" s="1" t="n">
        <v>45227</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64082-2020</t>
        </is>
      </c>
      <c r="B3061" s="1" t="n">
        <v>44167</v>
      </c>
      <c r="C3061" s="1" t="n">
        <v>45227</v>
      </c>
      <c r="D3061" t="inlineStr">
        <is>
          <t>DALARNAS LÄN</t>
        </is>
      </c>
      <c r="E3061" t="inlineStr">
        <is>
          <t>VANSBRO</t>
        </is>
      </c>
      <c r="F3061" t="inlineStr">
        <is>
          <t>Bergvik skog väst AB</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64109-2020</t>
        </is>
      </c>
      <c r="B3062" s="1" t="n">
        <v>44167</v>
      </c>
      <c r="C3062" s="1" t="n">
        <v>45227</v>
      </c>
      <c r="D3062" t="inlineStr">
        <is>
          <t>DALARNAS LÄN</t>
        </is>
      </c>
      <c r="E3062" t="inlineStr">
        <is>
          <t>LEKSAND</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64260-2020</t>
        </is>
      </c>
      <c r="B3063" s="1" t="n">
        <v>44168</v>
      </c>
      <c r="C3063" s="1" t="n">
        <v>45227</v>
      </c>
      <c r="D3063" t="inlineStr">
        <is>
          <t>DALARNAS LÄN</t>
        </is>
      </c>
      <c r="E3063" t="inlineStr">
        <is>
          <t>BORLÄNGE</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64469-2020</t>
        </is>
      </c>
      <c r="B3064" s="1" t="n">
        <v>44168</v>
      </c>
      <c r="C3064" s="1" t="n">
        <v>45227</v>
      </c>
      <c r="D3064" t="inlineStr">
        <is>
          <t>DALARNAS LÄN</t>
        </is>
      </c>
      <c r="E3064" t="inlineStr">
        <is>
          <t>SÄTER</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65150-2020</t>
        </is>
      </c>
      <c r="B3065" s="1" t="n">
        <v>44168</v>
      </c>
      <c r="C3065" s="1" t="n">
        <v>45227</v>
      </c>
      <c r="D3065" t="inlineStr">
        <is>
          <t>DALARNAS LÄN</t>
        </is>
      </c>
      <c r="E3065" t="inlineStr">
        <is>
          <t>LUDVIKA</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64466-2020</t>
        </is>
      </c>
      <c r="B3066" s="1" t="n">
        <v>44168</v>
      </c>
      <c r="C3066" s="1" t="n">
        <v>45227</v>
      </c>
      <c r="D3066" t="inlineStr">
        <is>
          <t>DALARNAS LÄN</t>
        </is>
      </c>
      <c r="E3066" t="inlineStr">
        <is>
          <t>SÄTER</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64449-2020</t>
        </is>
      </c>
      <c r="B3067" s="1" t="n">
        <v>44168</v>
      </c>
      <c r="C3067" s="1" t="n">
        <v>45227</v>
      </c>
      <c r="D3067" t="inlineStr">
        <is>
          <t>DALARNAS LÄN</t>
        </is>
      </c>
      <c r="E3067" t="inlineStr">
        <is>
          <t>LEKSAND</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64467-2020</t>
        </is>
      </c>
      <c r="B3068" s="1" t="n">
        <v>44168</v>
      </c>
      <c r="C3068" s="1" t="n">
        <v>45227</v>
      </c>
      <c r="D3068" t="inlineStr">
        <is>
          <t>DALARNAS LÄN</t>
        </is>
      </c>
      <c r="E3068" t="inlineStr">
        <is>
          <t>SÄTER</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64714-2020</t>
        </is>
      </c>
      <c r="B3069" s="1" t="n">
        <v>44169</v>
      </c>
      <c r="C3069" s="1" t="n">
        <v>45227</v>
      </c>
      <c r="D3069" t="inlineStr">
        <is>
          <t>DALARNAS LÄN</t>
        </is>
      </c>
      <c r="E3069" t="inlineStr">
        <is>
          <t>VANSBRO</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64584-2020</t>
        </is>
      </c>
      <c r="B3070" s="1" t="n">
        <v>44169</v>
      </c>
      <c r="C3070" s="1" t="n">
        <v>45227</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row>
    <row r="3071" ht="15" customHeight="1">
      <c r="A3071" t="inlineStr">
        <is>
          <t>A 64624-2020</t>
        </is>
      </c>
      <c r="B3071" s="1" t="n">
        <v>44169</v>
      </c>
      <c r="C3071" s="1" t="n">
        <v>45227</v>
      </c>
      <c r="D3071" t="inlineStr">
        <is>
          <t>DALARNAS LÄN</t>
        </is>
      </c>
      <c r="E3071" t="inlineStr">
        <is>
          <t>FALUN</t>
        </is>
      </c>
      <c r="F3071" t="inlineStr">
        <is>
          <t>Bergvik skog väst AB</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64564-2020</t>
        </is>
      </c>
      <c r="B3072" s="1" t="n">
        <v>44169</v>
      </c>
      <c r="C3072" s="1" t="n">
        <v>45227</v>
      </c>
      <c r="D3072" t="inlineStr">
        <is>
          <t>DALARNAS LÄN</t>
        </is>
      </c>
      <c r="E3072" t="inlineStr">
        <is>
          <t>FALUN</t>
        </is>
      </c>
      <c r="F3072" t="inlineStr">
        <is>
          <t>Bergvik skog väst AB</t>
        </is>
      </c>
      <c r="G3072" t="n">
        <v>3.7</v>
      </c>
      <c r="H3072" t="n">
        <v>0</v>
      </c>
      <c r="I3072" t="n">
        <v>0</v>
      </c>
      <c r="J3072" t="n">
        <v>0</v>
      </c>
      <c r="K3072" t="n">
        <v>0</v>
      </c>
      <c r="L3072" t="n">
        <v>0</v>
      </c>
      <c r="M3072" t="n">
        <v>0</v>
      </c>
      <c r="N3072" t="n">
        <v>0</v>
      </c>
      <c r="O3072" t="n">
        <v>0</v>
      </c>
      <c r="P3072" t="n">
        <v>0</v>
      </c>
      <c r="Q3072" t="n">
        <v>0</v>
      </c>
      <c r="R3072" s="2" t="inlineStr"/>
      <c r="U3072">
        <f>HYPERLINK("https://klasma.github.io/Logging_2080/knärot/A 64564-2020 karta knärot.png", "A 64564-2020")</f>
        <v/>
      </c>
      <c r="V3072">
        <f>HYPERLINK("https://klasma.github.io/Logging_2080/klagomål/A 64564-2020 FSC-klagomål.docx", "A 64564-2020")</f>
        <v/>
      </c>
      <c r="W3072">
        <f>HYPERLINK("https://klasma.github.io/Logging_2080/klagomålsmail/A 64564-2020 FSC-klagomål mail.docx", "A 64564-2020")</f>
        <v/>
      </c>
      <c r="X3072">
        <f>HYPERLINK("https://klasma.github.io/Logging_2080/tillsyn/A 64564-2020 tillsynsbegäran.docx", "A 64564-2020")</f>
        <v/>
      </c>
      <c r="Y3072">
        <f>HYPERLINK("https://klasma.github.io/Logging_2080/tillsynsmail/A 64564-2020 tillsynsbegäran mail.docx", "A 64564-2020")</f>
        <v/>
      </c>
    </row>
    <row r="3073" ht="15" customHeight="1">
      <c r="A3073" t="inlineStr">
        <is>
          <t>A 65301-2020</t>
        </is>
      </c>
      <c r="B3073" s="1" t="n">
        <v>44169</v>
      </c>
      <c r="C3073" s="1" t="n">
        <v>45227</v>
      </c>
      <c r="D3073" t="inlineStr">
        <is>
          <t>DALARNAS LÄN</t>
        </is>
      </c>
      <c r="E3073" t="inlineStr">
        <is>
          <t>MORA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64876-2020</t>
        </is>
      </c>
      <c r="B3074" s="1" t="n">
        <v>44171</v>
      </c>
      <c r="C3074" s="1" t="n">
        <v>45227</v>
      </c>
      <c r="D3074" t="inlineStr">
        <is>
          <t>DALARNAS LÄN</t>
        </is>
      </c>
      <c r="E3074" t="inlineStr">
        <is>
          <t>LEKSAND</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65148-2020</t>
        </is>
      </c>
      <c r="B3075" s="1" t="n">
        <v>44172</v>
      </c>
      <c r="C3075" s="1" t="n">
        <v>45227</v>
      </c>
      <c r="D3075" t="inlineStr">
        <is>
          <t>DALARNAS LÄN</t>
        </is>
      </c>
      <c r="E3075" t="inlineStr">
        <is>
          <t>GAGNEF</t>
        </is>
      </c>
      <c r="G3075" t="n">
        <v>3.7</v>
      </c>
      <c r="H3075" t="n">
        <v>0</v>
      </c>
      <c r="I3075" t="n">
        <v>0</v>
      </c>
      <c r="J3075" t="n">
        <v>0</v>
      </c>
      <c r="K3075" t="n">
        <v>0</v>
      </c>
      <c r="L3075" t="n">
        <v>0</v>
      </c>
      <c r="M3075" t="n">
        <v>0</v>
      </c>
      <c r="N3075" t="n">
        <v>0</v>
      </c>
      <c r="O3075" t="n">
        <v>0</v>
      </c>
      <c r="P3075" t="n">
        <v>0</v>
      </c>
      <c r="Q3075" t="n">
        <v>0</v>
      </c>
      <c r="R3075" s="2" t="inlineStr"/>
    </row>
    <row r="3076" ht="15" customHeight="1">
      <c r="A3076" t="inlineStr">
        <is>
          <t>A 64934-2020</t>
        </is>
      </c>
      <c r="B3076" s="1" t="n">
        <v>44172</v>
      </c>
      <c r="C3076" s="1" t="n">
        <v>45227</v>
      </c>
      <c r="D3076" t="inlineStr">
        <is>
          <t>DALARNAS LÄN</t>
        </is>
      </c>
      <c r="E3076" t="inlineStr">
        <is>
          <t>BORLÄNGE</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65058-2020</t>
        </is>
      </c>
      <c r="B3077" s="1" t="n">
        <v>44172</v>
      </c>
      <c r="C3077" s="1" t="n">
        <v>45227</v>
      </c>
      <c r="D3077" t="inlineStr">
        <is>
          <t>DALARNAS LÄN</t>
        </is>
      </c>
      <c r="E3077" t="inlineStr">
        <is>
          <t>LEKSAND</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65526-2020</t>
        </is>
      </c>
      <c r="B3078" s="1" t="n">
        <v>44172</v>
      </c>
      <c r="C3078" s="1" t="n">
        <v>45227</v>
      </c>
      <c r="D3078" t="inlineStr">
        <is>
          <t>DALARNAS LÄN</t>
        </is>
      </c>
      <c r="E3078" t="inlineStr">
        <is>
          <t>GAGNEF</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65395-2020</t>
        </is>
      </c>
      <c r="B3079" s="1" t="n">
        <v>44173</v>
      </c>
      <c r="C3079" s="1" t="n">
        <v>45227</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65381-2020</t>
        </is>
      </c>
      <c r="B3080" s="1" t="n">
        <v>44173</v>
      </c>
      <c r="C3080" s="1" t="n">
        <v>45227</v>
      </c>
      <c r="D3080" t="inlineStr">
        <is>
          <t>DALARNAS LÄN</t>
        </is>
      </c>
      <c r="E3080" t="inlineStr">
        <is>
          <t>RÄTTVIK</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65391-2020</t>
        </is>
      </c>
      <c r="B3081" s="1" t="n">
        <v>44173</v>
      </c>
      <c r="C3081" s="1" t="n">
        <v>45227</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65393-2020</t>
        </is>
      </c>
      <c r="B3082" s="1" t="n">
        <v>44173</v>
      </c>
      <c r="C3082" s="1" t="n">
        <v>45227</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65322-2020</t>
        </is>
      </c>
      <c r="B3083" s="1" t="n">
        <v>44173</v>
      </c>
      <c r="C3083" s="1" t="n">
        <v>45227</v>
      </c>
      <c r="D3083" t="inlineStr">
        <is>
          <t>DALARNAS LÄN</t>
        </is>
      </c>
      <c r="E3083" t="inlineStr">
        <is>
          <t>VANSBRO</t>
        </is>
      </c>
      <c r="F3083" t="inlineStr">
        <is>
          <t>Bergvik skog väst AB</t>
        </is>
      </c>
      <c r="G3083" t="n">
        <v>9.9</v>
      </c>
      <c r="H3083" t="n">
        <v>0</v>
      </c>
      <c r="I3083" t="n">
        <v>0</v>
      </c>
      <c r="J3083" t="n">
        <v>0</v>
      </c>
      <c r="K3083" t="n">
        <v>0</v>
      </c>
      <c r="L3083" t="n">
        <v>0</v>
      </c>
      <c r="M3083" t="n">
        <v>0</v>
      </c>
      <c r="N3083" t="n">
        <v>0</v>
      </c>
      <c r="O3083" t="n">
        <v>0</v>
      </c>
      <c r="P3083" t="n">
        <v>0</v>
      </c>
      <c r="Q3083" t="n">
        <v>0</v>
      </c>
      <c r="R3083" s="2" t="inlineStr"/>
    </row>
    <row r="3084" ht="15" customHeight="1">
      <c r="A3084" t="inlineStr">
        <is>
          <t>A 65396-2020</t>
        </is>
      </c>
      <c r="B3084" s="1" t="n">
        <v>44173</v>
      </c>
      <c r="C3084" s="1" t="n">
        <v>45227</v>
      </c>
      <c r="D3084" t="inlineStr">
        <is>
          <t>DALARNAS LÄN</t>
        </is>
      </c>
      <c r="E3084" t="inlineStr">
        <is>
          <t>VANSBRO</t>
        </is>
      </c>
      <c r="F3084" t="inlineStr">
        <is>
          <t>Bergvik skog väst AB</t>
        </is>
      </c>
      <c r="G3084" t="n">
        <v>4.5</v>
      </c>
      <c r="H3084" t="n">
        <v>0</v>
      </c>
      <c r="I3084" t="n">
        <v>0</v>
      </c>
      <c r="J3084" t="n">
        <v>0</v>
      </c>
      <c r="K3084" t="n">
        <v>0</v>
      </c>
      <c r="L3084" t="n">
        <v>0</v>
      </c>
      <c r="M3084" t="n">
        <v>0</v>
      </c>
      <c r="N3084" t="n">
        <v>0</v>
      </c>
      <c r="O3084" t="n">
        <v>0</v>
      </c>
      <c r="P3084" t="n">
        <v>0</v>
      </c>
      <c r="Q3084" t="n">
        <v>0</v>
      </c>
      <c r="R3084" s="2" t="inlineStr"/>
    </row>
    <row r="3085" ht="15" customHeight="1">
      <c r="A3085" t="inlineStr">
        <is>
          <t>A 66169-2020</t>
        </is>
      </c>
      <c r="B3085" s="1" t="n">
        <v>44174</v>
      </c>
      <c r="C3085" s="1" t="n">
        <v>45227</v>
      </c>
      <c r="D3085" t="inlineStr">
        <is>
          <t>DALARNAS LÄN</t>
        </is>
      </c>
      <c r="E3085" t="inlineStr">
        <is>
          <t>LEKSAND</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65908-2020</t>
        </is>
      </c>
      <c r="B3086" s="1" t="n">
        <v>44174</v>
      </c>
      <c r="C3086" s="1" t="n">
        <v>45227</v>
      </c>
      <c r="D3086" t="inlineStr">
        <is>
          <t>DALARNAS LÄN</t>
        </is>
      </c>
      <c r="E3086" t="inlineStr">
        <is>
          <t>BORLÄNGE</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66188-2020</t>
        </is>
      </c>
      <c r="B3087" s="1" t="n">
        <v>44174</v>
      </c>
      <c r="C3087" s="1" t="n">
        <v>45227</v>
      </c>
      <c r="D3087" t="inlineStr">
        <is>
          <t>DALARNAS LÄN</t>
        </is>
      </c>
      <c r="E3087" t="inlineStr">
        <is>
          <t>LUDVIKA</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65998-2020</t>
        </is>
      </c>
      <c r="B3088" s="1" t="n">
        <v>44175</v>
      </c>
      <c r="C3088" s="1" t="n">
        <v>45227</v>
      </c>
      <c r="D3088" t="inlineStr">
        <is>
          <t>DALARNAS LÄN</t>
        </is>
      </c>
      <c r="E3088" t="inlineStr">
        <is>
          <t>SÄTER</t>
        </is>
      </c>
      <c r="F3088" t="inlineStr">
        <is>
          <t>Bergvik skog väst AB</t>
        </is>
      </c>
      <c r="G3088" t="n">
        <v>8.1</v>
      </c>
      <c r="H3088" t="n">
        <v>0</v>
      </c>
      <c r="I3088" t="n">
        <v>0</v>
      </c>
      <c r="J3088" t="n">
        <v>0</v>
      </c>
      <c r="K3088" t="n">
        <v>0</v>
      </c>
      <c r="L3088" t="n">
        <v>0</v>
      </c>
      <c r="M3088" t="n">
        <v>0</v>
      </c>
      <c r="N3088" t="n">
        <v>0</v>
      </c>
      <c r="O3088" t="n">
        <v>0</v>
      </c>
      <c r="P3088" t="n">
        <v>0</v>
      </c>
      <c r="Q3088" t="n">
        <v>0</v>
      </c>
      <c r="R3088" s="2" t="inlineStr"/>
    </row>
    <row r="3089" ht="15" customHeight="1">
      <c r="A3089" t="inlineStr">
        <is>
          <t>A 66064-2020</t>
        </is>
      </c>
      <c r="B3089" s="1" t="n">
        <v>44175</v>
      </c>
      <c r="C3089" s="1" t="n">
        <v>45227</v>
      </c>
      <c r="D3089" t="inlineStr">
        <is>
          <t>DALARNAS LÄN</t>
        </is>
      </c>
      <c r="E3089" t="inlineStr">
        <is>
          <t>HEDEMORA</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65949-2020</t>
        </is>
      </c>
      <c r="B3090" s="1" t="n">
        <v>44175</v>
      </c>
      <c r="C3090" s="1" t="n">
        <v>45227</v>
      </c>
      <c r="D3090" t="inlineStr">
        <is>
          <t>DALARNAS LÄN</t>
        </is>
      </c>
      <c r="E3090" t="inlineStr">
        <is>
          <t>SÄTER</t>
        </is>
      </c>
      <c r="F3090" t="inlineStr">
        <is>
          <t>Bergvik skog väst AB</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66172-2020</t>
        </is>
      </c>
      <c r="B3091" s="1" t="n">
        <v>44175</v>
      </c>
      <c r="C3091" s="1" t="n">
        <v>45227</v>
      </c>
      <c r="D3091" t="inlineStr">
        <is>
          <t>DALARNAS LÄN</t>
        </is>
      </c>
      <c r="E3091" t="inlineStr">
        <is>
          <t>RÄTTVIK</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66119-2020</t>
        </is>
      </c>
      <c r="B3092" s="1" t="n">
        <v>44175</v>
      </c>
      <c r="C3092" s="1" t="n">
        <v>45227</v>
      </c>
      <c r="D3092" t="inlineStr">
        <is>
          <t>DALARNAS LÄN</t>
        </is>
      </c>
      <c r="E3092" t="inlineStr">
        <is>
          <t>FALUN</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66323-2020</t>
        </is>
      </c>
      <c r="B3093" s="1" t="n">
        <v>44176</v>
      </c>
      <c r="C3093" s="1" t="n">
        <v>45227</v>
      </c>
      <c r="D3093" t="inlineStr">
        <is>
          <t>DALARNAS LÄN</t>
        </is>
      </c>
      <c r="E3093" t="inlineStr">
        <is>
          <t>ORSA</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66461-2020</t>
        </is>
      </c>
      <c r="B3094" s="1" t="n">
        <v>44176</v>
      </c>
      <c r="C3094" s="1" t="n">
        <v>45227</v>
      </c>
      <c r="D3094" t="inlineStr">
        <is>
          <t>DALARNAS LÄN</t>
        </is>
      </c>
      <c r="E3094" t="inlineStr">
        <is>
          <t>FALUN</t>
        </is>
      </c>
      <c r="F3094" t="inlineStr">
        <is>
          <t>Bergvik skog väst AB</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66567-2020</t>
        </is>
      </c>
      <c r="B3095" s="1" t="n">
        <v>44179</v>
      </c>
      <c r="C3095" s="1" t="n">
        <v>45227</v>
      </c>
      <c r="D3095" t="inlineStr">
        <is>
          <t>DALARNAS LÄN</t>
        </is>
      </c>
      <c r="E3095" t="inlineStr">
        <is>
          <t>ORSA</t>
        </is>
      </c>
      <c r="G3095" t="n">
        <v>7.8</v>
      </c>
      <c r="H3095" t="n">
        <v>0</v>
      </c>
      <c r="I3095" t="n">
        <v>0</v>
      </c>
      <c r="J3095" t="n">
        <v>0</v>
      </c>
      <c r="K3095" t="n">
        <v>0</v>
      </c>
      <c r="L3095" t="n">
        <v>0</v>
      </c>
      <c r="M3095" t="n">
        <v>0</v>
      </c>
      <c r="N3095" t="n">
        <v>0</v>
      </c>
      <c r="O3095" t="n">
        <v>0</v>
      </c>
      <c r="P3095" t="n">
        <v>0</v>
      </c>
      <c r="Q3095" t="n">
        <v>0</v>
      </c>
      <c r="R3095" s="2" t="inlineStr"/>
    </row>
    <row r="3096" ht="15" customHeight="1">
      <c r="A3096" t="inlineStr">
        <is>
          <t>A 66593-2020</t>
        </is>
      </c>
      <c r="B3096" s="1" t="n">
        <v>44179</v>
      </c>
      <c r="C3096" s="1" t="n">
        <v>45227</v>
      </c>
      <c r="D3096" t="inlineStr">
        <is>
          <t>DALARNAS LÄN</t>
        </is>
      </c>
      <c r="E3096" t="inlineStr">
        <is>
          <t>ORSA</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66730-2020</t>
        </is>
      </c>
      <c r="B3097" s="1" t="n">
        <v>44179</v>
      </c>
      <c r="C3097" s="1" t="n">
        <v>45227</v>
      </c>
      <c r="D3097" t="inlineStr">
        <is>
          <t>DALARNAS LÄN</t>
        </is>
      </c>
      <c r="E3097" t="inlineStr">
        <is>
          <t>SMEDJEBACKEN</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66816-2020</t>
        </is>
      </c>
      <c r="B3098" s="1" t="n">
        <v>44179</v>
      </c>
      <c r="C3098" s="1" t="n">
        <v>45227</v>
      </c>
      <c r="D3098" t="inlineStr">
        <is>
          <t>DALARNAS LÄN</t>
        </is>
      </c>
      <c r="E3098" t="inlineStr">
        <is>
          <t>RÄTTVIK</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66536-2020</t>
        </is>
      </c>
      <c r="B3099" s="1" t="n">
        <v>44179</v>
      </c>
      <c r="C3099" s="1" t="n">
        <v>45227</v>
      </c>
      <c r="D3099" t="inlineStr">
        <is>
          <t>DALARNAS LÄN</t>
        </is>
      </c>
      <c r="E3099" t="inlineStr">
        <is>
          <t>ORSA</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66818-2020</t>
        </is>
      </c>
      <c r="B3100" s="1" t="n">
        <v>44179</v>
      </c>
      <c r="C3100" s="1" t="n">
        <v>45227</v>
      </c>
      <c r="D3100" t="inlineStr">
        <is>
          <t>DALARNAS LÄN</t>
        </is>
      </c>
      <c r="E3100" t="inlineStr">
        <is>
          <t>RÄTTVIK</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67100-2020</t>
        </is>
      </c>
      <c r="B3101" s="1" t="n">
        <v>44179</v>
      </c>
      <c r="C3101" s="1" t="n">
        <v>45227</v>
      </c>
      <c r="D3101" t="inlineStr">
        <is>
          <t>DALARNAS LÄN</t>
        </is>
      </c>
      <c r="E3101" t="inlineStr">
        <is>
          <t>LEKSAND</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66533-2020</t>
        </is>
      </c>
      <c r="B3102" s="1" t="n">
        <v>44179</v>
      </c>
      <c r="C3102" s="1" t="n">
        <v>45227</v>
      </c>
      <c r="D3102" t="inlineStr">
        <is>
          <t>DALARNAS LÄN</t>
        </is>
      </c>
      <c r="E3102" t="inlineStr">
        <is>
          <t>ORSA</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66589-2020</t>
        </is>
      </c>
      <c r="B3103" s="1" t="n">
        <v>44179</v>
      </c>
      <c r="C3103" s="1" t="n">
        <v>45227</v>
      </c>
      <c r="D3103" t="inlineStr">
        <is>
          <t>DALARNAS LÄN</t>
        </is>
      </c>
      <c r="E3103" t="inlineStr">
        <is>
          <t>ÄLVDALEN</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67071-2020</t>
        </is>
      </c>
      <c r="B3104" s="1" t="n">
        <v>44179</v>
      </c>
      <c r="C3104" s="1" t="n">
        <v>45227</v>
      </c>
      <c r="D3104" t="inlineStr">
        <is>
          <t>DALARNAS LÄN</t>
        </is>
      </c>
      <c r="E3104" t="inlineStr">
        <is>
          <t>FALUN</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66990-2020</t>
        </is>
      </c>
      <c r="B3105" s="1" t="n">
        <v>44180</v>
      </c>
      <c r="C3105" s="1" t="n">
        <v>45227</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67189-2020</t>
        </is>
      </c>
      <c r="B3106" s="1" t="n">
        <v>44180</v>
      </c>
      <c r="C3106" s="1" t="n">
        <v>45227</v>
      </c>
      <c r="D3106" t="inlineStr">
        <is>
          <t>DALARNAS LÄN</t>
        </is>
      </c>
      <c r="E3106" t="inlineStr">
        <is>
          <t>ORSA</t>
        </is>
      </c>
      <c r="F3106" t="inlineStr">
        <is>
          <t>Allmännings- och besparingsskogar</t>
        </is>
      </c>
      <c r="G3106" t="n">
        <v>5</v>
      </c>
      <c r="H3106" t="n">
        <v>0</v>
      </c>
      <c r="I3106" t="n">
        <v>0</v>
      </c>
      <c r="J3106" t="n">
        <v>0</v>
      </c>
      <c r="K3106" t="n">
        <v>0</v>
      </c>
      <c r="L3106" t="n">
        <v>0</v>
      </c>
      <c r="M3106" t="n">
        <v>0</v>
      </c>
      <c r="N3106" t="n">
        <v>0</v>
      </c>
      <c r="O3106" t="n">
        <v>0</v>
      </c>
      <c r="P3106" t="n">
        <v>0</v>
      </c>
      <c r="Q3106" t="n">
        <v>0</v>
      </c>
      <c r="R3106" s="2" t="inlineStr"/>
    </row>
    <row r="3107" ht="15" customHeight="1">
      <c r="A3107" t="inlineStr">
        <is>
          <t>A 67062-2020</t>
        </is>
      </c>
      <c r="B3107" s="1" t="n">
        <v>44180</v>
      </c>
      <c r="C3107" s="1" t="n">
        <v>45227</v>
      </c>
      <c r="D3107" t="inlineStr">
        <is>
          <t>DALARNAS LÄN</t>
        </is>
      </c>
      <c r="E3107" t="inlineStr">
        <is>
          <t>HEDEMORA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67028-2020</t>
        </is>
      </c>
      <c r="B3108" s="1" t="n">
        <v>44180</v>
      </c>
      <c r="C3108" s="1" t="n">
        <v>45227</v>
      </c>
      <c r="D3108" t="inlineStr">
        <is>
          <t>DALARNAS LÄN</t>
        </is>
      </c>
      <c r="E3108" t="inlineStr">
        <is>
          <t>MORA</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67081-2020</t>
        </is>
      </c>
      <c r="B3109" s="1" t="n">
        <v>44180</v>
      </c>
      <c r="C3109" s="1" t="n">
        <v>45227</v>
      </c>
      <c r="D3109" t="inlineStr">
        <is>
          <t>DALARNAS LÄN</t>
        </is>
      </c>
      <c r="E3109" t="inlineStr">
        <is>
          <t>RÄTTVIK</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67307-2020</t>
        </is>
      </c>
      <c r="B3110" s="1" t="n">
        <v>44181</v>
      </c>
      <c r="C3110" s="1" t="n">
        <v>45227</v>
      </c>
      <c r="D3110" t="inlineStr">
        <is>
          <t>DALARNAS LÄN</t>
        </is>
      </c>
      <c r="E3110" t="inlineStr">
        <is>
          <t>LEKSAND</t>
        </is>
      </c>
      <c r="G3110" t="n">
        <v>5.9</v>
      </c>
      <c r="H3110" t="n">
        <v>0</v>
      </c>
      <c r="I3110" t="n">
        <v>0</v>
      </c>
      <c r="J3110" t="n">
        <v>0</v>
      </c>
      <c r="K3110" t="n">
        <v>0</v>
      </c>
      <c r="L3110" t="n">
        <v>0</v>
      </c>
      <c r="M3110" t="n">
        <v>0</v>
      </c>
      <c r="N3110" t="n">
        <v>0</v>
      </c>
      <c r="O3110" t="n">
        <v>0</v>
      </c>
      <c r="P3110" t="n">
        <v>0</v>
      </c>
      <c r="Q3110" t="n">
        <v>0</v>
      </c>
      <c r="R3110" s="2" t="inlineStr"/>
    </row>
    <row r="3111" ht="15" customHeight="1">
      <c r="A3111" t="inlineStr">
        <is>
          <t>A 67834-2020</t>
        </is>
      </c>
      <c r="B3111" s="1" t="n">
        <v>44182</v>
      </c>
      <c r="C3111" s="1" t="n">
        <v>45227</v>
      </c>
      <c r="D3111" t="inlineStr">
        <is>
          <t>DALARNAS LÄN</t>
        </is>
      </c>
      <c r="E3111" t="inlineStr">
        <is>
          <t>ORSA</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67911-2020</t>
        </is>
      </c>
      <c r="B3112" s="1" t="n">
        <v>44182</v>
      </c>
      <c r="C3112" s="1" t="n">
        <v>45227</v>
      </c>
      <c r="D3112" t="inlineStr">
        <is>
          <t>DALARNAS LÄN</t>
        </is>
      </c>
      <c r="E3112" t="inlineStr">
        <is>
          <t>ORSA</t>
        </is>
      </c>
      <c r="F3112" t="inlineStr">
        <is>
          <t>Bergvik skog öst AB</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67929-2020</t>
        </is>
      </c>
      <c r="B3113" s="1" t="n">
        <v>44182</v>
      </c>
      <c r="C3113" s="1" t="n">
        <v>45227</v>
      </c>
      <c r="D3113" t="inlineStr">
        <is>
          <t>DALARNAS LÄN</t>
        </is>
      </c>
      <c r="E3113" t="inlineStr">
        <is>
          <t>ORSA</t>
        </is>
      </c>
      <c r="G3113" t="n">
        <v>8.800000000000001</v>
      </c>
      <c r="H3113" t="n">
        <v>0</v>
      </c>
      <c r="I3113" t="n">
        <v>0</v>
      </c>
      <c r="J3113" t="n">
        <v>0</v>
      </c>
      <c r="K3113" t="n">
        <v>0</v>
      </c>
      <c r="L3113" t="n">
        <v>0</v>
      </c>
      <c r="M3113" t="n">
        <v>0</v>
      </c>
      <c r="N3113" t="n">
        <v>0</v>
      </c>
      <c r="O3113" t="n">
        <v>0</v>
      </c>
      <c r="P3113" t="n">
        <v>0</v>
      </c>
      <c r="Q3113" t="n">
        <v>0</v>
      </c>
      <c r="R3113" s="2" t="inlineStr"/>
    </row>
    <row r="3114" ht="15" customHeight="1">
      <c r="A3114" t="inlineStr">
        <is>
          <t>A 67755-2020</t>
        </is>
      </c>
      <c r="B3114" s="1" t="n">
        <v>44182</v>
      </c>
      <c r="C3114" s="1" t="n">
        <v>45227</v>
      </c>
      <c r="D3114" t="inlineStr">
        <is>
          <t>DALARNAS LÄN</t>
        </is>
      </c>
      <c r="E3114" t="inlineStr">
        <is>
          <t>ORSA</t>
        </is>
      </c>
      <c r="G3114" t="n">
        <v>7.5</v>
      </c>
      <c r="H3114" t="n">
        <v>0</v>
      </c>
      <c r="I3114" t="n">
        <v>0</v>
      </c>
      <c r="J3114" t="n">
        <v>0</v>
      </c>
      <c r="K3114" t="n">
        <v>0</v>
      </c>
      <c r="L3114" t="n">
        <v>0</v>
      </c>
      <c r="M3114" t="n">
        <v>0</v>
      </c>
      <c r="N3114" t="n">
        <v>0</v>
      </c>
      <c r="O3114" t="n">
        <v>0</v>
      </c>
      <c r="P3114" t="n">
        <v>0</v>
      </c>
      <c r="Q3114" t="n">
        <v>0</v>
      </c>
      <c r="R3114" s="2" t="inlineStr"/>
    </row>
    <row r="3115" ht="15" customHeight="1">
      <c r="A3115" t="inlineStr">
        <is>
          <t>A 67774-2020</t>
        </is>
      </c>
      <c r="B3115" s="1" t="n">
        <v>44182</v>
      </c>
      <c r="C3115" s="1" t="n">
        <v>45227</v>
      </c>
      <c r="D3115" t="inlineStr">
        <is>
          <t>DALARNAS LÄN</t>
        </is>
      </c>
      <c r="E3115" t="inlineStr">
        <is>
          <t>MALUNG-SÄLEN</t>
        </is>
      </c>
      <c r="F3115" t="inlineStr">
        <is>
          <t>Bergvik skog öst AB</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67842-2020</t>
        </is>
      </c>
      <c r="B3116" s="1" t="n">
        <v>44182</v>
      </c>
      <c r="C3116" s="1" t="n">
        <v>45227</v>
      </c>
      <c r="D3116" t="inlineStr">
        <is>
          <t>DALARNAS LÄN</t>
        </is>
      </c>
      <c r="E3116" t="inlineStr">
        <is>
          <t>ORSA</t>
        </is>
      </c>
      <c r="G3116" t="n">
        <v>10.6</v>
      </c>
      <c r="H3116" t="n">
        <v>0</v>
      </c>
      <c r="I3116" t="n">
        <v>0</v>
      </c>
      <c r="J3116" t="n">
        <v>0</v>
      </c>
      <c r="K3116" t="n">
        <v>0</v>
      </c>
      <c r="L3116" t="n">
        <v>0</v>
      </c>
      <c r="M3116" t="n">
        <v>0</v>
      </c>
      <c r="N3116" t="n">
        <v>0</v>
      </c>
      <c r="O3116" t="n">
        <v>0</v>
      </c>
      <c r="P3116" t="n">
        <v>0</v>
      </c>
      <c r="Q3116" t="n">
        <v>0</v>
      </c>
      <c r="R3116" s="2" t="inlineStr"/>
    </row>
    <row r="3117" ht="15" customHeight="1">
      <c r="A3117" t="inlineStr">
        <is>
          <t>A 67935-2020</t>
        </is>
      </c>
      <c r="B3117" s="1" t="n">
        <v>44182</v>
      </c>
      <c r="C3117" s="1" t="n">
        <v>45227</v>
      </c>
      <c r="D3117" t="inlineStr">
        <is>
          <t>DALARNAS LÄN</t>
        </is>
      </c>
      <c r="E3117" t="inlineStr">
        <is>
          <t>ORSA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67950-2020</t>
        </is>
      </c>
      <c r="B3118" s="1" t="n">
        <v>44182</v>
      </c>
      <c r="C3118" s="1" t="n">
        <v>45227</v>
      </c>
      <c r="D3118" t="inlineStr">
        <is>
          <t>DALARNAS LÄN</t>
        </is>
      </c>
      <c r="E3118" t="inlineStr">
        <is>
          <t>ORSA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67971-2020</t>
        </is>
      </c>
      <c r="B3119" s="1" t="n">
        <v>44182</v>
      </c>
      <c r="C3119" s="1" t="n">
        <v>45227</v>
      </c>
      <c r="D3119" t="inlineStr">
        <is>
          <t>DALARNAS LÄN</t>
        </is>
      </c>
      <c r="E3119" t="inlineStr">
        <is>
          <t>ORSA</t>
        </is>
      </c>
      <c r="F3119" t="inlineStr">
        <is>
          <t>Bergvik skog öst AB</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68150-2020</t>
        </is>
      </c>
      <c r="B3120" s="1" t="n">
        <v>44183</v>
      </c>
      <c r="C3120" s="1" t="n">
        <v>45227</v>
      </c>
      <c r="D3120" t="inlineStr">
        <is>
          <t>DALARNAS LÄN</t>
        </is>
      </c>
      <c r="E3120" t="inlineStr">
        <is>
          <t>MALUNG-SÄLEN</t>
        </is>
      </c>
      <c r="G3120" t="n">
        <v>4.1</v>
      </c>
      <c r="H3120" t="n">
        <v>0</v>
      </c>
      <c r="I3120" t="n">
        <v>0</v>
      </c>
      <c r="J3120" t="n">
        <v>0</v>
      </c>
      <c r="K3120" t="n">
        <v>0</v>
      </c>
      <c r="L3120" t="n">
        <v>0</v>
      </c>
      <c r="M3120" t="n">
        <v>0</v>
      </c>
      <c r="N3120" t="n">
        <v>0</v>
      </c>
      <c r="O3120" t="n">
        <v>0</v>
      </c>
      <c r="P3120" t="n">
        <v>0</v>
      </c>
      <c r="Q3120" t="n">
        <v>0</v>
      </c>
      <c r="R3120" s="2" t="inlineStr"/>
    </row>
    <row r="3121" ht="15" customHeight="1">
      <c r="A3121" t="inlineStr">
        <is>
          <t>A 68248-2020</t>
        </is>
      </c>
      <c r="B3121" s="1" t="n">
        <v>44183</v>
      </c>
      <c r="C3121" s="1" t="n">
        <v>45227</v>
      </c>
      <c r="D3121" t="inlineStr">
        <is>
          <t>DALARNAS LÄN</t>
        </is>
      </c>
      <c r="E3121" t="inlineStr">
        <is>
          <t>FALUN</t>
        </is>
      </c>
      <c r="F3121" t="inlineStr">
        <is>
          <t>Bergvik skog väst AB</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68058-2020</t>
        </is>
      </c>
      <c r="B3122" s="1" t="n">
        <v>44183</v>
      </c>
      <c r="C3122" s="1" t="n">
        <v>45227</v>
      </c>
      <c r="D3122" t="inlineStr">
        <is>
          <t>DALARNAS LÄN</t>
        </is>
      </c>
      <c r="E3122" t="inlineStr">
        <is>
          <t>LEKSAND</t>
        </is>
      </c>
      <c r="F3122" t="inlineStr">
        <is>
          <t>Bergvik skog väst AB</t>
        </is>
      </c>
      <c r="G3122" t="n">
        <v>4.9</v>
      </c>
      <c r="H3122" t="n">
        <v>0</v>
      </c>
      <c r="I3122" t="n">
        <v>0</v>
      </c>
      <c r="J3122" t="n">
        <v>0</v>
      </c>
      <c r="K3122" t="n">
        <v>0</v>
      </c>
      <c r="L3122" t="n">
        <v>0</v>
      </c>
      <c r="M3122" t="n">
        <v>0</v>
      </c>
      <c r="N3122" t="n">
        <v>0</v>
      </c>
      <c r="O3122" t="n">
        <v>0</v>
      </c>
      <c r="P3122" t="n">
        <v>0</v>
      </c>
      <c r="Q3122" t="n">
        <v>0</v>
      </c>
      <c r="R3122" s="2" t="inlineStr"/>
    </row>
    <row r="3123" ht="15" customHeight="1">
      <c r="A3123" t="inlineStr">
        <is>
          <t>A 68199-2020</t>
        </is>
      </c>
      <c r="B3123" s="1" t="n">
        <v>44183</v>
      </c>
      <c r="C3123" s="1" t="n">
        <v>45227</v>
      </c>
      <c r="D3123" t="inlineStr">
        <is>
          <t>DALARNAS LÄN</t>
        </is>
      </c>
      <c r="E3123" t="inlineStr">
        <is>
          <t>FALUN</t>
        </is>
      </c>
      <c r="F3123" t="inlineStr">
        <is>
          <t>Bergvik skog väst AB</t>
        </is>
      </c>
      <c r="G3123" t="n">
        <v>4.8</v>
      </c>
      <c r="H3123" t="n">
        <v>0</v>
      </c>
      <c r="I3123" t="n">
        <v>0</v>
      </c>
      <c r="J3123" t="n">
        <v>0</v>
      </c>
      <c r="K3123" t="n">
        <v>0</v>
      </c>
      <c r="L3123" t="n">
        <v>0</v>
      </c>
      <c r="M3123" t="n">
        <v>0</v>
      </c>
      <c r="N3123" t="n">
        <v>0</v>
      </c>
      <c r="O3123" t="n">
        <v>0</v>
      </c>
      <c r="P3123" t="n">
        <v>0</v>
      </c>
      <c r="Q3123" t="n">
        <v>0</v>
      </c>
      <c r="R3123" s="2" t="inlineStr"/>
    </row>
    <row r="3124" ht="15" customHeight="1">
      <c r="A3124" t="inlineStr">
        <is>
          <t>A 68219-2020</t>
        </is>
      </c>
      <c r="B3124" s="1" t="n">
        <v>44183</v>
      </c>
      <c r="C3124" s="1" t="n">
        <v>45227</v>
      </c>
      <c r="D3124" t="inlineStr">
        <is>
          <t>DALARNAS LÄN</t>
        </is>
      </c>
      <c r="E3124" t="inlineStr">
        <is>
          <t>GAGNEF</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68074-2020</t>
        </is>
      </c>
      <c r="B3125" s="1" t="n">
        <v>44183</v>
      </c>
      <c r="C3125" s="1" t="n">
        <v>45227</v>
      </c>
      <c r="D3125" t="inlineStr">
        <is>
          <t>DALARNAS LÄN</t>
        </is>
      </c>
      <c r="E3125" t="inlineStr">
        <is>
          <t>FALUN</t>
        </is>
      </c>
      <c r="F3125" t="inlineStr">
        <is>
          <t>Bergvik skog väst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68325-2020</t>
        </is>
      </c>
      <c r="B3126" s="1" t="n">
        <v>44185</v>
      </c>
      <c r="C3126" s="1" t="n">
        <v>45227</v>
      </c>
      <c r="D3126" t="inlineStr">
        <is>
          <t>DALARNAS LÄN</t>
        </is>
      </c>
      <c r="E3126" t="inlineStr">
        <is>
          <t>MALUNG-SÄLEN</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68323-2020</t>
        </is>
      </c>
      <c r="B3127" s="1" t="n">
        <v>44185</v>
      </c>
      <c r="C3127" s="1" t="n">
        <v>45227</v>
      </c>
      <c r="D3127" t="inlineStr">
        <is>
          <t>DALARNAS LÄN</t>
        </is>
      </c>
      <c r="E3127" t="inlineStr">
        <is>
          <t>MALUNG-SÄLEN</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68327-2020</t>
        </is>
      </c>
      <c r="B3128" s="1" t="n">
        <v>44185</v>
      </c>
      <c r="C3128" s="1" t="n">
        <v>45227</v>
      </c>
      <c r="D3128" t="inlineStr">
        <is>
          <t>DALARNAS LÄN</t>
        </is>
      </c>
      <c r="E3128" t="inlineStr">
        <is>
          <t>RÄTTVIK</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68326-2020</t>
        </is>
      </c>
      <c r="B3129" s="1" t="n">
        <v>44185</v>
      </c>
      <c r="C3129" s="1" t="n">
        <v>45227</v>
      </c>
      <c r="D3129" t="inlineStr">
        <is>
          <t>DALARNAS LÄN</t>
        </is>
      </c>
      <c r="E3129" t="inlineStr">
        <is>
          <t>MALUNG-SÄLEN</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68324-2020</t>
        </is>
      </c>
      <c r="B3130" s="1" t="n">
        <v>44185</v>
      </c>
      <c r="C3130" s="1" t="n">
        <v>45227</v>
      </c>
      <c r="D3130" t="inlineStr">
        <is>
          <t>DALARNAS LÄN</t>
        </is>
      </c>
      <c r="E3130" t="inlineStr">
        <is>
          <t>MALUNG-SÄLEN</t>
        </is>
      </c>
      <c r="G3130" t="n">
        <v>3.2</v>
      </c>
      <c r="H3130" t="n">
        <v>0</v>
      </c>
      <c r="I3130" t="n">
        <v>0</v>
      </c>
      <c r="J3130" t="n">
        <v>0</v>
      </c>
      <c r="K3130" t="n">
        <v>0</v>
      </c>
      <c r="L3130" t="n">
        <v>0</v>
      </c>
      <c r="M3130" t="n">
        <v>0</v>
      </c>
      <c r="N3130" t="n">
        <v>0</v>
      </c>
      <c r="O3130" t="n">
        <v>0</v>
      </c>
      <c r="P3130" t="n">
        <v>0</v>
      </c>
      <c r="Q3130" t="n">
        <v>0</v>
      </c>
      <c r="R3130" s="2" t="inlineStr"/>
    </row>
    <row r="3131" ht="15" customHeight="1">
      <c r="A3131" t="inlineStr">
        <is>
          <t>A 68551-2020</t>
        </is>
      </c>
      <c r="B3131" s="1" t="n">
        <v>44186</v>
      </c>
      <c r="C3131" s="1" t="n">
        <v>45227</v>
      </c>
      <c r="D3131" t="inlineStr">
        <is>
          <t>DALARNAS LÄN</t>
        </is>
      </c>
      <c r="E3131" t="inlineStr">
        <is>
          <t>VANSBRO</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68468-2020</t>
        </is>
      </c>
      <c r="B3132" s="1" t="n">
        <v>44186</v>
      </c>
      <c r="C3132" s="1" t="n">
        <v>45227</v>
      </c>
      <c r="D3132" t="inlineStr">
        <is>
          <t>DALARNAS LÄN</t>
        </is>
      </c>
      <c r="E3132" t="inlineStr">
        <is>
          <t>MORA</t>
        </is>
      </c>
      <c r="F3132" t="inlineStr">
        <is>
          <t>Bergvik skog öst AB</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68357-2020</t>
        </is>
      </c>
      <c r="B3133" s="1" t="n">
        <v>44186</v>
      </c>
      <c r="C3133" s="1" t="n">
        <v>45227</v>
      </c>
      <c r="D3133" t="inlineStr">
        <is>
          <t>DALARNAS LÄN</t>
        </is>
      </c>
      <c r="E3133" t="inlineStr">
        <is>
          <t>RÄTTVIK</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68609-2020</t>
        </is>
      </c>
      <c r="B3134" s="1" t="n">
        <v>44186</v>
      </c>
      <c r="C3134" s="1" t="n">
        <v>45227</v>
      </c>
      <c r="D3134" t="inlineStr">
        <is>
          <t>DALARNAS LÄN</t>
        </is>
      </c>
      <c r="E3134" t="inlineStr">
        <is>
          <t>GAGNEF</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68849-2020</t>
        </is>
      </c>
      <c r="B3135" s="1" t="n">
        <v>44187</v>
      </c>
      <c r="C3135" s="1" t="n">
        <v>45227</v>
      </c>
      <c r="D3135" t="inlineStr">
        <is>
          <t>DALARNAS LÄN</t>
        </is>
      </c>
      <c r="E3135" t="inlineStr">
        <is>
          <t>VANSBRO</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68784-2020</t>
        </is>
      </c>
      <c r="B3136" s="1" t="n">
        <v>44187</v>
      </c>
      <c r="C3136" s="1" t="n">
        <v>45227</v>
      </c>
      <c r="D3136" t="inlineStr">
        <is>
          <t>DALARNAS LÄN</t>
        </is>
      </c>
      <c r="E3136" t="inlineStr">
        <is>
          <t>SMEDJEBACKEN</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68832-2020</t>
        </is>
      </c>
      <c r="B3137" s="1" t="n">
        <v>44187</v>
      </c>
      <c r="C3137" s="1" t="n">
        <v>45227</v>
      </c>
      <c r="D3137" t="inlineStr">
        <is>
          <t>DALARNAS LÄN</t>
        </is>
      </c>
      <c r="E3137" t="inlineStr">
        <is>
          <t>MORA</t>
        </is>
      </c>
      <c r="G3137" t="n">
        <v>7.7</v>
      </c>
      <c r="H3137" t="n">
        <v>0</v>
      </c>
      <c r="I3137" t="n">
        <v>0</v>
      </c>
      <c r="J3137" t="n">
        <v>0</v>
      </c>
      <c r="K3137" t="n">
        <v>0</v>
      </c>
      <c r="L3137" t="n">
        <v>0</v>
      </c>
      <c r="M3137" t="n">
        <v>0</v>
      </c>
      <c r="N3137" t="n">
        <v>0</v>
      </c>
      <c r="O3137" t="n">
        <v>0</v>
      </c>
      <c r="P3137" t="n">
        <v>0</v>
      </c>
      <c r="Q3137" t="n">
        <v>0</v>
      </c>
      <c r="R3137" s="2" t="inlineStr"/>
    </row>
    <row r="3138" ht="15" customHeight="1">
      <c r="A3138" t="inlineStr">
        <is>
          <t>A 69154-2020</t>
        </is>
      </c>
      <c r="B3138" s="1" t="n">
        <v>44188</v>
      </c>
      <c r="C3138" s="1" t="n">
        <v>45227</v>
      </c>
      <c r="D3138" t="inlineStr">
        <is>
          <t>DALARNAS LÄN</t>
        </is>
      </c>
      <c r="E3138" t="inlineStr">
        <is>
          <t>LUDVIKA</t>
        </is>
      </c>
      <c r="F3138" t="inlineStr">
        <is>
          <t>Kommuner</t>
        </is>
      </c>
      <c r="G3138" t="n">
        <v>13.3</v>
      </c>
      <c r="H3138" t="n">
        <v>0</v>
      </c>
      <c r="I3138" t="n">
        <v>0</v>
      </c>
      <c r="J3138" t="n">
        <v>0</v>
      </c>
      <c r="K3138" t="n">
        <v>0</v>
      </c>
      <c r="L3138" t="n">
        <v>0</v>
      </c>
      <c r="M3138" t="n">
        <v>0</v>
      </c>
      <c r="N3138" t="n">
        <v>0</v>
      </c>
      <c r="O3138" t="n">
        <v>0</v>
      </c>
      <c r="P3138" t="n">
        <v>0</v>
      </c>
      <c r="Q3138" t="n">
        <v>0</v>
      </c>
      <c r="R3138" s="2" t="inlineStr"/>
    </row>
    <row r="3139" ht="15" customHeight="1">
      <c r="A3139" t="inlineStr">
        <is>
          <t>A 69090-2020</t>
        </is>
      </c>
      <c r="B3139" s="1" t="n">
        <v>44188</v>
      </c>
      <c r="C3139" s="1" t="n">
        <v>45227</v>
      </c>
      <c r="D3139" t="inlineStr">
        <is>
          <t>DALARNAS LÄN</t>
        </is>
      </c>
      <c r="E3139" t="inlineStr">
        <is>
          <t>LUDVIKA</t>
        </is>
      </c>
      <c r="F3139" t="inlineStr">
        <is>
          <t>Bergvik skog väst AB</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69165-2020</t>
        </is>
      </c>
      <c r="B3140" s="1" t="n">
        <v>44188</v>
      </c>
      <c r="C3140" s="1" t="n">
        <v>45227</v>
      </c>
      <c r="D3140" t="inlineStr">
        <is>
          <t>DALARNAS LÄN</t>
        </is>
      </c>
      <c r="E3140" t="inlineStr">
        <is>
          <t>LUDVIKA</t>
        </is>
      </c>
      <c r="F3140" t="inlineStr">
        <is>
          <t>Kommuner</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69094-2020</t>
        </is>
      </c>
      <c r="B3141" s="1" t="n">
        <v>44188</v>
      </c>
      <c r="C3141" s="1" t="n">
        <v>45227</v>
      </c>
      <c r="D3141" t="inlineStr">
        <is>
          <t>DALARNAS LÄN</t>
        </is>
      </c>
      <c r="E3141" t="inlineStr">
        <is>
          <t>LUDVIKA</t>
        </is>
      </c>
      <c r="F3141" t="inlineStr">
        <is>
          <t>Bergvik skog väst AB</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69157-2020</t>
        </is>
      </c>
      <c r="B3142" s="1" t="n">
        <v>44188</v>
      </c>
      <c r="C3142" s="1" t="n">
        <v>45227</v>
      </c>
      <c r="D3142" t="inlineStr">
        <is>
          <t>DALARNAS LÄN</t>
        </is>
      </c>
      <c r="E3142" t="inlineStr">
        <is>
          <t>LUDVIKA</t>
        </is>
      </c>
      <c r="F3142" t="inlineStr">
        <is>
          <t>Kommuner</t>
        </is>
      </c>
      <c r="G3142" t="n">
        <v>5.2</v>
      </c>
      <c r="H3142" t="n">
        <v>0</v>
      </c>
      <c r="I3142" t="n">
        <v>0</v>
      </c>
      <c r="J3142" t="n">
        <v>0</v>
      </c>
      <c r="K3142" t="n">
        <v>0</v>
      </c>
      <c r="L3142" t="n">
        <v>0</v>
      </c>
      <c r="M3142" t="n">
        <v>0</v>
      </c>
      <c r="N3142" t="n">
        <v>0</v>
      </c>
      <c r="O3142" t="n">
        <v>0</v>
      </c>
      <c r="P3142" t="n">
        <v>0</v>
      </c>
      <c r="Q3142" t="n">
        <v>0</v>
      </c>
      <c r="R3142" s="2" t="inlineStr"/>
    </row>
    <row r="3143" ht="15" customHeight="1">
      <c r="A3143" t="inlineStr">
        <is>
          <t>A 69240-2020</t>
        </is>
      </c>
      <c r="B3143" s="1" t="n">
        <v>44192</v>
      </c>
      <c r="C3143" s="1" t="n">
        <v>45227</v>
      </c>
      <c r="D3143" t="inlineStr">
        <is>
          <t>DALARNAS LÄN</t>
        </is>
      </c>
      <c r="E3143" t="inlineStr">
        <is>
          <t>GAGNEF</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69519-2020</t>
        </is>
      </c>
      <c r="B3144" s="1" t="n">
        <v>44194</v>
      </c>
      <c r="C3144" s="1" t="n">
        <v>45227</v>
      </c>
      <c r="D3144" t="inlineStr">
        <is>
          <t>DALARNAS LÄN</t>
        </is>
      </c>
      <c r="E3144" t="inlineStr">
        <is>
          <t>MORA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69526-2020</t>
        </is>
      </c>
      <c r="B3145" s="1" t="n">
        <v>44194</v>
      </c>
      <c r="C3145" s="1" t="n">
        <v>45227</v>
      </c>
      <c r="D3145" t="inlineStr">
        <is>
          <t>DALARNAS LÄN</t>
        </is>
      </c>
      <c r="E3145" t="inlineStr">
        <is>
          <t>RÄTTVIK</t>
        </is>
      </c>
      <c r="G3145" t="n">
        <v>19.8</v>
      </c>
      <c r="H3145" t="n">
        <v>0</v>
      </c>
      <c r="I3145" t="n">
        <v>0</v>
      </c>
      <c r="J3145" t="n">
        <v>0</v>
      </c>
      <c r="K3145" t="n">
        <v>0</v>
      </c>
      <c r="L3145" t="n">
        <v>0</v>
      </c>
      <c r="M3145" t="n">
        <v>0</v>
      </c>
      <c r="N3145" t="n">
        <v>0</v>
      </c>
      <c r="O3145" t="n">
        <v>0</v>
      </c>
      <c r="P3145" t="n">
        <v>0</v>
      </c>
      <c r="Q3145" t="n">
        <v>0</v>
      </c>
      <c r="R3145" s="2" t="inlineStr"/>
    </row>
    <row r="3146" ht="15" customHeight="1">
      <c r="A3146" t="inlineStr">
        <is>
          <t>A 69517-2020</t>
        </is>
      </c>
      <c r="B3146" s="1" t="n">
        <v>44194</v>
      </c>
      <c r="C3146" s="1" t="n">
        <v>45227</v>
      </c>
      <c r="D3146" t="inlineStr">
        <is>
          <t>DALARNAS LÄN</t>
        </is>
      </c>
      <c r="E3146" t="inlineStr">
        <is>
          <t>MORA</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69555-2020</t>
        </is>
      </c>
      <c r="B3147" s="1" t="n">
        <v>44194</v>
      </c>
      <c r="C3147" s="1" t="n">
        <v>45227</v>
      </c>
      <c r="D3147" t="inlineStr">
        <is>
          <t>DALARNAS LÄN</t>
        </is>
      </c>
      <c r="E3147" t="inlineStr">
        <is>
          <t>MALUNG-SÄLEN</t>
        </is>
      </c>
      <c r="F3147" t="inlineStr">
        <is>
          <t>Bergvik skog öst AB</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69606-2020</t>
        </is>
      </c>
      <c r="B3148" s="1" t="n">
        <v>44195</v>
      </c>
      <c r="C3148" s="1" t="n">
        <v>45227</v>
      </c>
      <c r="D3148" t="inlineStr">
        <is>
          <t>DALARNAS LÄN</t>
        </is>
      </c>
      <c r="E3148" t="inlineStr">
        <is>
          <t>RÄTTVIK</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33-2021</t>
        </is>
      </c>
      <c r="B3149" s="1" t="n">
        <v>44198</v>
      </c>
      <c r="C3149" s="1" t="n">
        <v>45227</v>
      </c>
      <c r="D3149" t="inlineStr">
        <is>
          <t>DALARNAS LÄN</t>
        </is>
      </c>
      <c r="E3149" t="inlineStr">
        <is>
          <t>ÄLVDALEN</t>
        </is>
      </c>
      <c r="F3149" t="inlineStr">
        <is>
          <t>Sveaskog</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112-2021</t>
        </is>
      </c>
      <c r="B3150" s="1" t="n">
        <v>44200</v>
      </c>
      <c r="C3150" s="1" t="n">
        <v>45227</v>
      </c>
      <c r="D3150" t="inlineStr">
        <is>
          <t>DALARNAS LÄN</t>
        </is>
      </c>
      <c r="E3150" t="inlineStr">
        <is>
          <t>ORSA</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203-2021</t>
        </is>
      </c>
      <c r="B3151" s="1" t="n">
        <v>44200</v>
      </c>
      <c r="C3151" s="1" t="n">
        <v>45227</v>
      </c>
      <c r="D3151" t="inlineStr">
        <is>
          <t>DALARNAS LÄN</t>
        </is>
      </c>
      <c r="E3151" t="inlineStr">
        <is>
          <t>ÄLVDALEN</t>
        </is>
      </c>
      <c r="F3151" t="inlineStr">
        <is>
          <t>Övriga statliga verk och myndigheter</t>
        </is>
      </c>
      <c r="G3151" t="n">
        <v>19.1</v>
      </c>
      <c r="H3151" t="n">
        <v>0</v>
      </c>
      <c r="I3151" t="n">
        <v>0</v>
      </c>
      <c r="J3151" t="n">
        <v>0</v>
      </c>
      <c r="K3151" t="n">
        <v>0</v>
      </c>
      <c r="L3151" t="n">
        <v>0</v>
      </c>
      <c r="M3151" t="n">
        <v>0</v>
      </c>
      <c r="N3151" t="n">
        <v>0</v>
      </c>
      <c r="O3151" t="n">
        <v>0</v>
      </c>
      <c r="P3151" t="n">
        <v>0</v>
      </c>
      <c r="Q3151" t="n">
        <v>0</v>
      </c>
      <c r="R3151" s="2" t="inlineStr"/>
    </row>
    <row r="3152" ht="15" customHeight="1">
      <c r="A3152" t="inlineStr">
        <is>
          <t>A 216-2021</t>
        </is>
      </c>
      <c r="B3152" s="1" t="n">
        <v>44200</v>
      </c>
      <c r="C3152" s="1" t="n">
        <v>45227</v>
      </c>
      <c r="D3152" t="inlineStr">
        <is>
          <t>DALARNAS LÄN</t>
        </is>
      </c>
      <c r="E3152" t="inlineStr">
        <is>
          <t>VANSBRO</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221-2021</t>
        </is>
      </c>
      <c r="B3153" s="1" t="n">
        <v>44200</v>
      </c>
      <c r="C3153" s="1" t="n">
        <v>45227</v>
      </c>
      <c r="D3153" t="inlineStr">
        <is>
          <t>DALARNAS LÄN</t>
        </is>
      </c>
      <c r="E3153" t="inlineStr">
        <is>
          <t>FALUN</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185-2021</t>
        </is>
      </c>
      <c r="B3154" s="1" t="n">
        <v>44200</v>
      </c>
      <c r="C3154" s="1" t="n">
        <v>45227</v>
      </c>
      <c r="D3154" t="inlineStr">
        <is>
          <t>DALARNAS LÄN</t>
        </is>
      </c>
      <c r="E3154" t="inlineStr">
        <is>
          <t>MALUNG-SÄLEN</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257-2021</t>
        </is>
      </c>
      <c r="B3155" s="1" t="n">
        <v>44200</v>
      </c>
      <c r="C3155" s="1" t="n">
        <v>45227</v>
      </c>
      <c r="D3155" t="inlineStr">
        <is>
          <t>DALARNAS LÄN</t>
        </is>
      </c>
      <c r="E3155" t="inlineStr">
        <is>
          <t>ÄLVDALEN</t>
        </is>
      </c>
      <c r="F3155" t="inlineStr">
        <is>
          <t>Övriga statliga verk och myndigheter</t>
        </is>
      </c>
      <c r="G3155" t="n">
        <v>6.1</v>
      </c>
      <c r="H3155" t="n">
        <v>0</v>
      </c>
      <c r="I3155" t="n">
        <v>0</v>
      </c>
      <c r="J3155" t="n">
        <v>0</v>
      </c>
      <c r="K3155" t="n">
        <v>0</v>
      </c>
      <c r="L3155" t="n">
        <v>0</v>
      </c>
      <c r="M3155" t="n">
        <v>0</v>
      </c>
      <c r="N3155" t="n">
        <v>0</v>
      </c>
      <c r="O3155" t="n">
        <v>0</v>
      </c>
      <c r="P3155" t="n">
        <v>0</v>
      </c>
      <c r="Q3155" t="n">
        <v>0</v>
      </c>
      <c r="R3155" s="2" t="inlineStr"/>
    </row>
    <row r="3156" ht="15" customHeight="1">
      <c r="A3156" t="inlineStr">
        <is>
          <t>A 283-2021</t>
        </is>
      </c>
      <c r="B3156" s="1" t="n">
        <v>44201</v>
      </c>
      <c r="C3156" s="1" t="n">
        <v>45227</v>
      </c>
      <c r="D3156" t="inlineStr">
        <is>
          <t>DALARNAS LÄN</t>
        </is>
      </c>
      <c r="E3156" t="inlineStr">
        <is>
          <t>MALUNG-SÄLEN</t>
        </is>
      </c>
      <c r="G3156" t="n">
        <v>4.8</v>
      </c>
      <c r="H3156" t="n">
        <v>0</v>
      </c>
      <c r="I3156" t="n">
        <v>0</v>
      </c>
      <c r="J3156" t="n">
        <v>0</v>
      </c>
      <c r="K3156" t="n">
        <v>0</v>
      </c>
      <c r="L3156" t="n">
        <v>0</v>
      </c>
      <c r="M3156" t="n">
        <v>0</v>
      </c>
      <c r="N3156" t="n">
        <v>0</v>
      </c>
      <c r="O3156" t="n">
        <v>0</v>
      </c>
      <c r="P3156" t="n">
        <v>0</v>
      </c>
      <c r="Q3156" t="n">
        <v>0</v>
      </c>
      <c r="R3156" s="2" t="inlineStr"/>
    </row>
    <row r="3157" ht="15" customHeight="1">
      <c r="A3157" t="inlineStr">
        <is>
          <t>A 374-2021</t>
        </is>
      </c>
      <c r="B3157" s="1" t="n">
        <v>44201</v>
      </c>
      <c r="C3157" s="1" t="n">
        <v>45227</v>
      </c>
      <c r="D3157" t="inlineStr">
        <is>
          <t>DALARNAS LÄN</t>
        </is>
      </c>
      <c r="E3157" t="inlineStr">
        <is>
          <t>ÄLVDALEN</t>
        </is>
      </c>
      <c r="F3157" t="inlineStr">
        <is>
          <t>Övriga statliga verk och myndigheter</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433-2021</t>
        </is>
      </c>
      <c r="B3158" s="1" t="n">
        <v>44201</v>
      </c>
      <c r="C3158" s="1" t="n">
        <v>45227</v>
      </c>
      <c r="D3158" t="inlineStr">
        <is>
          <t>DALARNAS LÄN</t>
        </is>
      </c>
      <c r="E3158" t="inlineStr">
        <is>
          <t>ÄLVDALEN</t>
        </is>
      </c>
      <c r="F3158" t="inlineStr">
        <is>
          <t>Övriga statliga verk och myndigheter</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333-2021</t>
        </is>
      </c>
      <c r="B3159" s="1" t="n">
        <v>44201</v>
      </c>
      <c r="C3159" s="1" t="n">
        <v>45227</v>
      </c>
      <c r="D3159" t="inlineStr">
        <is>
          <t>DALARNAS LÄN</t>
        </is>
      </c>
      <c r="E3159" t="inlineStr">
        <is>
          <t>ÄLVDALEN</t>
        </is>
      </c>
      <c r="F3159" t="inlineStr">
        <is>
          <t>Övriga statliga verk och myndigheter</t>
        </is>
      </c>
      <c r="G3159" t="n">
        <v>5.4</v>
      </c>
      <c r="H3159" t="n">
        <v>0</v>
      </c>
      <c r="I3159" t="n">
        <v>0</v>
      </c>
      <c r="J3159" t="n">
        <v>0</v>
      </c>
      <c r="K3159" t="n">
        <v>0</v>
      </c>
      <c r="L3159" t="n">
        <v>0</v>
      </c>
      <c r="M3159" t="n">
        <v>0</v>
      </c>
      <c r="N3159" t="n">
        <v>0</v>
      </c>
      <c r="O3159" t="n">
        <v>0</v>
      </c>
      <c r="P3159" t="n">
        <v>0</v>
      </c>
      <c r="Q3159" t="n">
        <v>0</v>
      </c>
      <c r="R3159" s="2" t="inlineStr"/>
    </row>
    <row r="3160" ht="15" customHeight="1">
      <c r="A3160" t="inlineStr">
        <is>
          <t>A 435-2021</t>
        </is>
      </c>
      <c r="B3160" s="1" t="n">
        <v>44201</v>
      </c>
      <c r="C3160" s="1" t="n">
        <v>45227</v>
      </c>
      <c r="D3160" t="inlineStr">
        <is>
          <t>DALARNAS LÄN</t>
        </is>
      </c>
      <c r="E3160" t="inlineStr">
        <is>
          <t>ÄLVDALEN</t>
        </is>
      </c>
      <c r="F3160" t="inlineStr">
        <is>
          <t>Övriga statliga verk och myndigheter</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434-2021</t>
        </is>
      </c>
      <c r="B3161" s="1" t="n">
        <v>44201</v>
      </c>
      <c r="C3161" s="1" t="n">
        <v>45227</v>
      </c>
      <c r="D3161" t="inlineStr">
        <is>
          <t>DALARNAS LÄN</t>
        </is>
      </c>
      <c r="E3161" t="inlineStr">
        <is>
          <t>ÄLVDALEN</t>
        </is>
      </c>
      <c r="F3161" t="inlineStr">
        <is>
          <t>Övriga statliga verk och myndigheter</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371-2021</t>
        </is>
      </c>
      <c r="B3162" s="1" t="n">
        <v>44201</v>
      </c>
      <c r="C3162" s="1" t="n">
        <v>45227</v>
      </c>
      <c r="D3162" t="inlineStr">
        <is>
          <t>DALARNAS LÄN</t>
        </is>
      </c>
      <c r="E3162" t="inlineStr">
        <is>
          <t>ÄLVDALEN</t>
        </is>
      </c>
      <c r="F3162" t="inlineStr">
        <is>
          <t>Övriga statliga verk och myndigheter</t>
        </is>
      </c>
      <c r="G3162" t="n">
        <v>10</v>
      </c>
      <c r="H3162" t="n">
        <v>0</v>
      </c>
      <c r="I3162" t="n">
        <v>0</v>
      </c>
      <c r="J3162" t="n">
        <v>0</v>
      </c>
      <c r="K3162" t="n">
        <v>0</v>
      </c>
      <c r="L3162" t="n">
        <v>0</v>
      </c>
      <c r="M3162" t="n">
        <v>0</v>
      </c>
      <c r="N3162" t="n">
        <v>0</v>
      </c>
      <c r="O3162" t="n">
        <v>0</v>
      </c>
      <c r="P3162" t="n">
        <v>0</v>
      </c>
      <c r="Q3162" t="n">
        <v>0</v>
      </c>
      <c r="R3162" s="2" t="inlineStr"/>
    </row>
    <row r="3163" ht="15" customHeight="1">
      <c r="A3163" t="inlineStr">
        <is>
          <t>A 458-2021</t>
        </is>
      </c>
      <c r="B3163" s="1" t="n">
        <v>44202</v>
      </c>
      <c r="C3163" s="1" t="n">
        <v>45227</v>
      </c>
      <c r="D3163" t="inlineStr">
        <is>
          <t>DALARNAS LÄN</t>
        </is>
      </c>
      <c r="E3163" t="inlineStr">
        <is>
          <t>SMEDJEBACKEN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528-2021</t>
        </is>
      </c>
      <c r="B3164" s="1" t="n">
        <v>44203</v>
      </c>
      <c r="C3164" s="1" t="n">
        <v>45227</v>
      </c>
      <c r="D3164" t="inlineStr">
        <is>
          <t>DALARNAS LÄN</t>
        </is>
      </c>
      <c r="E3164" t="inlineStr">
        <is>
          <t>FALUN</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560-2021</t>
        </is>
      </c>
      <c r="B3165" s="1" t="n">
        <v>44203</v>
      </c>
      <c r="C3165" s="1" t="n">
        <v>45227</v>
      </c>
      <c r="D3165" t="inlineStr">
        <is>
          <t>DALARNAS LÄN</t>
        </is>
      </c>
      <c r="E3165" t="inlineStr">
        <is>
          <t>MALUNG-SÄLEN</t>
        </is>
      </c>
      <c r="G3165" t="n">
        <v>5.8</v>
      </c>
      <c r="H3165" t="n">
        <v>0</v>
      </c>
      <c r="I3165" t="n">
        <v>0</v>
      </c>
      <c r="J3165" t="n">
        <v>0</v>
      </c>
      <c r="K3165" t="n">
        <v>0</v>
      </c>
      <c r="L3165" t="n">
        <v>0</v>
      </c>
      <c r="M3165" t="n">
        <v>0</v>
      </c>
      <c r="N3165" t="n">
        <v>0</v>
      </c>
      <c r="O3165" t="n">
        <v>0</v>
      </c>
      <c r="P3165" t="n">
        <v>0</v>
      </c>
      <c r="Q3165" t="n">
        <v>0</v>
      </c>
      <c r="R3165" s="2" t="inlineStr"/>
    </row>
    <row r="3166" ht="15" customHeight="1">
      <c r="A3166" t="inlineStr">
        <is>
          <t>A 770-2021</t>
        </is>
      </c>
      <c r="B3166" s="1" t="n">
        <v>44203</v>
      </c>
      <c r="C3166" s="1" t="n">
        <v>45227</v>
      </c>
      <c r="D3166" t="inlineStr">
        <is>
          <t>DALARNAS LÄN</t>
        </is>
      </c>
      <c r="E3166" t="inlineStr">
        <is>
          <t>MORA</t>
        </is>
      </c>
      <c r="G3166" t="n">
        <v>2</v>
      </c>
      <c r="H3166" t="n">
        <v>0</v>
      </c>
      <c r="I3166" t="n">
        <v>0</v>
      </c>
      <c r="J3166" t="n">
        <v>0</v>
      </c>
      <c r="K3166" t="n">
        <v>0</v>
      </c>
      <c r="L3166" t="n">
        <v>0</v>
      </c>
      <c r="M3166" t="n">
        <v>0</v>
      </c>
      <c r="N3166" t="n">
        <v>0</v>
      </c>
      <c r="O3166" t="n">
        <v>0</v>
      </c>
      <c r="P3166" t="n">
        <v>0</v>
      </c>
      <c r="Q3166" t="n">
        <v>0</v>
      </c>
      <c r="R3166" s="2" t="inlineStr"/>
    </row>
    <row r="3167" ht="15" customHeight="1">
      <c r="A3167" t="inlineStr">
        <is>
          <t>A 782-2021</t>
        </is>
      </c>
      <c r="B3167" s="1" t="n">
        <v>44203</v>
      </c>
      <c r="C3167" s="1" t="n">
        <v>45227</v>
      </c>
      <c r="D3167" t="inlineStr">
        <is>
          <t>DALARNAS LÄN</t>
        </is>
      </c>
      <c r="E3167" t="inlineStr">
        <is>
          <t>MORA</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653-2021</t>
        </is>
      </c>
      <c r="B3168" s="1" t="n">
        <v>44203</v>
      </c>
      <c r="C3168" s="1" t="n">
        <v>45227</v>
      </c>
      <c r="D3168" t="inlineStr">
        <is>
          <t>DALARNAS LÄN</t>
        </is>
      </c>
      <c r="E3168" t="inlineStr">
        <is>
          <t>HEDEMORA</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655-2021</t>
        </is>
      </c>
      <c r="B3169" s="1" t="n">
        <v>44203</v>
      </c>
      <c r="C3169" s="1" t="n">
        <v>45227</v>
      </c>
      <c r="D3169" t="inlineStr">
        <is>
          <t>DALARNAS LÄN</t>
        </is>
      </c>
      <c r="E3169" t="inlineStr">
        <is>
          <t>MORA</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768-2021</t>
        </is>
      </c>
      <c r="B3170" s="1" t="n">
        <v>44203</v>
      </c>
      <c r="C3170" s="1" t="n">
        <v>45227</v>
      </c>
      <c r="D3170" t="inlineStr">
        <is>
          <t>DALARNAS LÄN</t>
        </is>
      </c>
      <c r="E3170" t="inlineStr">
        <is>
          <t>MORA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776-2021</t>
        </is>
      </c>
      <c r="B3171" s="1" t="n">
        <v>44203</v>
      </c>
      <c r="C3171" s="1" t="n">
        <v>45227</v>
      </c>
      <c r="D3171" t="inlineStr">
        <is>
          <t>DALARNAS LÄN</t>
        </is>
      </c>
      <c r="E3171" t="inlineStr">
        <is>
          <t>LEKSAND</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787-2021</t>
        </is>
      </c>
      <c r="B3172" s="1" t="n">
        <v>44203</v>
      </c>
      <c r="C3172" s="1" t="n">
        <v>45227</v>
      </c>
      <c r="D3172" t="inlineStr">
        <is>
          <t>DALARNAS LÄN</t>
        </is>
      </c>
      <c r="E3172" t="inlineStr">
        <is>
          <t>MORA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599-2021</t>
        </is>
      </c>
      <c r="B3173" s="1" t="n">
        <v>44203</v>
      </c>
      <c r="C3173" s="1" t="n">
        <v>45227</v>
      </c>
      <c r="D3173" t="inlineStr">
        <is>
          <t>DALARNAS LÄN</t>
        </is>
      </c>
      <c r="E3173" t="inlineStr">
        <is>
          <t>BORLÄNGE</t>
        </is>
      </c>
      <c r="F3173" t="inlineStr">
        <is>
          <t>Kommuner</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657-2021</t>
        </is>
      </c>
      <c r="B3174" s="1" t="n">
        <v>44203</v>
      </c>
      <c r="C3174" s="1" t="n">
        <v>45227</v>
      </c>
      <c r="D3174" t="inlineStr">
        <is>
          <t>DALARNAS LÄN</t>
        </is>
      </c>
      <c r="E3174" t="inlineStr">
        <is>
          <t>MORA</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769-2021</t>
        </is>
      </c>
      <c r="B3175" s="1" t="n">
        <v>44203</v>
      </c>
      <c r="C3175" s="1" t="n">
        <v>45227</v>
      </c>
      <c r="D3175" t="inlineStr">
        <is>
          <t>DALARNAS LÄN</t>
        </is>
      </c>
      <c r="E3175" t="inlineStr">
        <is>
          <t>MORA</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790-2021</t>
        </is>
      </c>
      <c r="B3176" s="1" t="n">
        <v>44203</v>
      </c>
      <c r="C3176" s="1" t="n">
        <v>45227</v>
      </c>
      <c r="D3176" t="inlineStr">
        <is>
          <t>DALARNAS LÄN</t>
        </is>
      </c>
      <c r="E3176" t="inlineStr">
        <is>
          <t>MORA</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837-2021</t>
        </is>
      </c>
      <c r="B3177" s="1" t="n">
        <v>44204</v>
      </c>
      <c r="C3177" s="1" t="n">
        <v>45227</v>
      </c>
      <c r="D3177" t="inlineStr">
        <is>
          <t>DALARNAS LÄN</t>
        </is>
      </c>
      <c r="E3177" t="inlineStr">
        <is>
          <t>MORA</t>
        </is>
      </c>
      <c r="G3177" t="n">
        <v>10.4</v>
      </c>
      <c r="H3177" t="n">
        <v>0</v>
      </c>
      <c r="I3177" t="n">
        <v>0</v>
      </c>
      <c r="J3177" t="n">
        <v>0</v>
      </c>
      <c r="K3177" t="n">
        <v>0</v>
      </c>
      <c r="L3177" t="n">
        <v>0</v>
      </c>
      <c r="M3177" t="n">
        <v>0</v>
      </c>
      <c r="N3177" t="n">
        <v>0</v>
      </c>
      <c r="O3177" t="n">
        <v>0</v>
      </c>
      <c r="P3177" t="n">
        <v>0</v>
      </c>
      <c r="Q3177" t="n">
        <v>0</v>
      </c>
      <c r="R3177" s="2" t="inlineStr"/>
    </row>
    <row r="3178" ht="15" customHeight="1">
      <c r="A3178" t="inlineStr">
        <is>
          <t>A 1078-2021</t>
        </is>
      </c>
      <c r="B3178" s="1" t="n">
        <v>44207</v>
      </c>
      <c r="C3178" s="1" t="n">
        <v>45227</v>
      </c>
      <c r="D3178" t="inlineStr">
        <is>
          <t>DALARNAS LÄN</t>
        </is>
      </c>
      <c r="E3178" t="inlineStr">
        <is>
          <t>LEKSAND</t>
        </is>
      </c>
      <c r="G3178" t="n">
        <v>4.9</v>
      </c>
      <c r="H3178" t="n">
        <v>0</v>
      </c>
      <c r="I3178" t="n">
        <v>0</v>
      </c>
      <c r="J3178" t="n">
        <v>0</v>
      </c>
      <c r="K3178" t="n">
        <v>0</v>
      </c>
      <c r="L3178" t="n">
        <v>0</v>
      </c>
      <c r="M3178" t="n">
        <v>0</v>
      </c>
      <c r="N3178" t="n">
        <v>0</v>
      </c>
      <c r="O3178" t="n">
        <v>0</v>
      </c>
      <c r="P3178" t="n">
        <v>0</v>
      </c>
      <c r="Q3178" t="n">
        <v>0</v>
      </c>
      <c r="R3178" s="2" t="inlineStr"/>
    </row>
    <row r="3179" ht="15" customHeight="1">
      <c r="A3179" t="inlineStr">
        <is>
          <t>A 1286-2021</t>
        </is>
      </c>
      <c r="B3179" s="1" t="n">
        <v>44208</v>
      </c>
      <c r="C3179" s="1" t="n">
        <v>45227</v>
      </c>
      <c r="D3179" t="inlineStr">
        <is>
          <t>DALARNAS LÄN</t>
        </is>
      </c>
      <c r="E3179" t="inlineStr">
        <is>
          <t>MALUNG-SÄLEN</t>
        </is>
      </c>
      <c r="G3179" t="n">
        <v>7.7</v>
      </c>
      <c r="H3179" t="n">
        <v>0</v>
      </c>
      <c r="I3179" t="n">
        <v>0</v>
      </c>
      <c r="J3179" t="n">
        <v>0</v>
      </c>
      <c r="K3179" t="n">
        <v>0</v>
      </c>
      <c r="L3179" t="n">
        <v>0</v>
      </c>
      <c r="M3179" t="n">
        <v>0</v>
      </c>
      <c r="N3179" t="n">
        <v>0</v>
      </c>
      <c r="O3179" t="n">
        <v>0</v>
      </c>
      <c r="P3179" t="n">
        <v>0</v>
      </c>
      <c r="Q3179" t="n">
        <v>0</v>
      </c>
      <c r="R3179" s="2" t="inlineStr"/>
    </row>
    <row r="3180" ht="15" customHeight="1">
      <c r="A3180" t="inlineStr">
        <is>
          <t>A 1342-2021</t>
        </is>
      </c>
      <c r="B3180" s="1" t="n">
        <v>44208</v>
      </c>
      <c r="C3180" s="1" t="n">
        <v>45227</v>
      </c>
      <c r="D3180" t="inlineStr">
        <is>
          <t>DALARNAS LÄN</t>
        </is>
      </c>
      <c r="E3180" t="inlineStr">
        <is>
          <t>VANSBRO</t>
        </is>
      </c>
      <c r="F3180" t="inlineStr">
        <is>
          <t>Bergvik skog öst AB</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1381-2021</t>
        </is>
      </c>
      <c r="B3181" s="1" t="n">
        <v>44208</v>
      </c>
      <c r="C3181" s="1" t="n">
        <v>45227</v>
      </c>
      <c r="D3181" t="inlineStr">
        <is>
          <t>DALARNAS LÄN</t>
        </is>
      </c>
      <c r="E3181" t="inlineStr">
        <is>
          <t>VANSBRO</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1386-2021</t>
        </is>
      </c>
      <c r="B3182" s="1" t="n">
        <v>44208</v>
      </c>
      <c r="C3182" s="1" t="n">
        <v>45227</v>
      </c>
      <c r="D3182" t="inlineStr">
        <is>
          <t>DALARNAS LÄN</t>
        </is>
      </c>
      <c r="E3182" t="inlineStr">
        <is>
          <t>VANSBRO</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1633-2021</t>
        </is>
      </c>
      <c r="B3183" s="1" t="n">
        <v>44209</v>
      </c>
      <c r="C3183" s="1" t="n">
        <v>45227</v>
      </c>
      <c r="D3183" t="inlineStr">
        <is>
          <t>DALARNAS LÄN</t>
        </is>
      </c>
      <c r="E3183" t="inlineStr">
        <is>
          <t>LUDVIKA</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1837-2021</t>
        </is>
      </c>
      <c r="B3184" s="1" t="n">
        <v>44210</v>
      </c>
      <c r="C3184" s="1" t="n">
        <v>45227</v>
      </c>
      <c r="D3184" t="inlineStr">
        <is>
          <t>DALARNAS LÄN</t>
        </is>
      </c>
      <c r="E3184" t="inlineStr">
        <is>
          <t>MALUNG-SÄLEN</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2219-2021</t>
        </is>
      </c>
      <c r="B3185" s="1" t="n">
        <v>44210</v>
      </c>
      <c r="C3185" s="1" t="n">
        <v>45227</v>
      </c>
      <c r="D3185" t="inlineStr">
        <is>
          <t>DALARNAS LÄN</t>
        </is>
      </c>
      <c r="E3185" t="inlineStr">
        <is>
          <t>ÄLVDALEN</t>
        </is>
      </c>
      <c r="F3185" t="inlineStr">
        <is>
          <t>Övriga statliga verk och myndigheter</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1872-2021</t>
        </is>
      </c>
      <c r="B3186" s="1" t="n">
        <v>44210</v>
      </c>
      <c r="C3186" s="1" t="n">
        <v>45227</v>
      </c>
      <c r="D3186" t="inlineStr">
        <is>
          <t>DALARNAS LÄN</t>
        </is>
      </c>
      <c r="E3186" t="inlineStr">
        <is>
          <t>ÄLVDALEN</t>
        </is>
      </c>
      <c r="F3186" t="inlineStr">
        <is>
          <t>Övriga statliga verk och myndigheter</t>
        </is>
      </c>
      <c r="G3186" t="n">
        <v>19.6</v>
      </c>
      <c r="H3186" t="n">
        <v>0</v>
      </c>
      <c r="I3186" t="n">
        <v>0</v>
      </c>
      <c r="J3186" t="n">
        <v>0</v>
      </c>
      <c r="K3186" t="n">
        <v>0</v>
      </c>
      <c r="L3186" t="n">
        <v>0</v>
      </c>
      <c r="M3186" t="n">
        <v>0</v>
      </c>
      <c r="N3186" t="n">
        <v>0</v>
      </c>
      <c r="O3186" t="n">
        <v>0</v>
      </c>
      <c r="P3186" t="n">
        <v>0</v>
      </c>
      <c r="Q3186" t="n">
        <v>0</v>
      </c>
      <c r="R3186" s="2" t="inlineStr"/>
    </row>
    <row r="3187" ht="15" customHeight="1">
      <c r="A3187" t="inlineStr">
        <is>
          <t>A 1864-2021</t>
        </is>
      </c>
      <c r="B3187" s="1" t="n">
        <v>44210</v>
      </c>
      <c r="C3187" s="1" t="n">
        <v>45227</v>
      </c>
      <c r="D3187" t="inlineStr">
        <is>
          <t>DALARNAS LÄN</t>
        </is>
      </c>
      <c r="E3187" t="inlineStr">
        <is>
          <t>AVESTA</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1871-2021</t>
        </is>
      </c>
      <c r="B3188" s="1" t="n">
        <v>44210</v>
      </c>
      <c r="C3188" s="1" t="n">
        <v>45227</v>
      </c>
      <c r="D3188" t="inlineStr">
        <is>
          <t>DALARNAS LÄN</t>
        </is>
      </c>
      <c r="E3188" t="inlineStr">
        <is>
          <t>ÄLVDALEN</t>
        </is>
      </c>
      <c r="F3188" t="inlineStr">
        <is>
          <t>Övriga statliga verk och myndigheter</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1916-2021</t>
        </is>
      </c>
      <c r="B3189" s="1" t="n">
        <v>44210</v>
      </c>
      <c r="C3189" s="1" t="n">
        <v>45227</v>
      </c>
      <c r="D3189" t="inlineStr">
        <is>
          <t>DALARNAS LÄN</t>
        </is>
      </c>
      <c r="E3189" t="inlineStr">
        <is>
          <t>HEDEMORA</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1951-2021</t>
        </is>
      </c>
      <c r="B3190" s="1" t="n">
        <v>44210</v>
      </c>
      <c r="C3190" s="1" t="n">
        <v>45227</v>
      </c>
      <c r="D3190" t="inlineStr">
        <is>
          <t>DALARNAS LÄN</t>
        </is>
      </c>
      <c r="E3190" t="inlineStr">
        <is>
          <t>MORA</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1918-2021</t>
        </is>
      </c>
      <c r="B3191" s="1" t="n">
        <v>44210</v>
      </c>
      <c r="C3191" s="1" t="n">
        <v>45227</v>
      </c>
      <c r="D3191" t="inlineStr">
        <is>
          <t>DALARNAS LÄN</t>
        </is>
      </c>
      <c r="E3191" t="inlineStr">
        <is>
          <t>SÄTER</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1973-2021</t>
        </is>
      </c>
      <c r="B3192" s="1" t="n">
        <v>44210</v>
      </c>
      <c r="C3192" s="1" t="n">
        <v>45227</v>
      </c>
      <c r="D3192" t="inlineStr">
        <is>
          <t>DALARNAS LÄN</t>
        </is>
      </c>
      <c r="E3192" t="inlineStr">
        <is>
          <t>HEDEMORA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2088-2021</t>
        </is>
      </c>
      <c r="B3193" s="1" t="n">
        <v>44211</v>
      </c>
      <c r="C3193" s="1" t="n">
        <v>45227</v>
      </c>
      <c r="D3193" t="inlineStr">
        <is>
          <t>DALARNAS LÄN</t>
        </is>
      </c>
      <c r="E3193" t="inlineStr">
        <is>
          <t>VANSBRO</t>
        </is>
      </c>
      <c r="G3193" t="n">
        <v>2.7</v>
      </c>
      <c r="H3193" t="n">
        <v>0</v>
      </c>
      <c r="I3193" t="n">
        <v>0</v>
      </c>
      <c r="J3193" t="n">
        <v>0</v>
      </c>
      <c r="K3193" t="n">
        <v>0</v>
      </c>
      <c r="L3193" t="n">
        <v>0</v>
      </c>
      <c r="M3193" t="n">
        <v>0</v>
      </c>
      <c r="N3193" t="n">
        <v>0</v>
      </c>
      <c r="O3193" t="n">
        <v>0</v>
      </c>
      <c r="P3193" t="n">
        <v>0</v>
      </c>
      <c r="Q3193" t="n">
        <v>0</v>
      </c>
      <c r="R3193" s="2" t="inlineStr"/>
    </row>
    <row r="3194" ht="15" customHeight="1">
      <c r="A3194" t="inlineStr">
        <is>
          <t>A 2112-2021</t>
        </is>
      </c>
      <c r="B3194" s="1" t="n">
        <v>44211</v>
      </c>
      <c r="C3194" s="1" t="n">
        <v>45227</v>
      </c>
      <c r="D3194" t="inlineStr">
        <is>
          <t>DALARNAS LÄN</t>
        </is>
      </c>
      <c r="E3194" t="inlineStr">
        <is>
          <t>ORSA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2208-2021</t>
        </is>
      </c>
      <c r="B3195" s="1" t="n">
        <v>44211</v>
      </c>
      <c r="C3195" s="1" t="n">
        <v>45227</v>
      </c>
      <c r="D3195" t="inlineStr">
        <is>
          <t>DALARNAS LÄN</t>
        </is>
      </c>
      <c r="E3195" t="inlineStr">
        <is>
          <t>MALUNG-SÄLEN</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2296-2021</t>
        </is>
      </c>
      <c r="B3196" s="1" t="n">
        <v>44212</v>
      </c>
      <c r="C3196" s="1" t="n">
        <v>45227</v>
      </c>
      <c r="D3196" t="inlineStr">
        <is>
          <t>DALARNAS LÄN</t>
        </is>
      </c>
      <c r="E3196" t="inlineStr">
        <is>
          <t>SMEDJEBACKEN</t>
        </is>
      </c>
      <c r="G3196" t="n">
        <v>11.6</v>
      </c>
      <c r="H3196" t="n">
        <v>0</v>
      </c>
      <c r="I3196" t="n">
        <v>0</v>
      </c>
      <c r="J3196" t="n">
        <v>0</v>
      </c>
      <c r="K3196" t="n">
        <v>0</v>
      </c>
      <c r="L3196" t="n">
        <v>0</v>
      </c>
      <c r="M3196" t="n">
        <v>0</v>
      </c>
      <c r="N3196" t="n">
        <v>0</v>
      </c>
      <c r="O3196" t="n">
        <v>0</v>
      </c>
      <c r="P3196" t="n">
        <v>0</v>
      </c>
      <c r="Q3196" t="n">
        <v>0</v>
      </c>
      <c r="R3196" s="2" t="inlineStr"/>
    </row>
    <row r="3197" ht="15" customHeight="1">
      <c r="A3197" t="inlineStr">
        <is>
          <t>A 2311-2021</t>
        </is>
      </c>
      <c r="B3197" s="1" t="n">
        <v>44213</v>
      </c>
      <c r="C3197" s="1" t="n">
        <v>45227</v>
      </c>
      <c r="D3197" t="inlineStr">
        <is>
          <t>DALARNAS LÄN</t>
        </is>
      </c>
      <c r="E3197" t="inlineStr">
        <is>
          <t>LEKSAND</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2404-2021</t>
        </is>
      </c>
      <c r="B3198" s="1" t="n">
        <v>44214</v>
      </c>
      <c r="C3198" s="1" t="n">
        <v>45227</v>
      </c>
      <c r="D3198" t="inlineStr">
        <is>
          <t>DALARNAS LÄN</t>
        </is>
      </c>
      <c r="E3198" t="inlineStr">
        <is>
          <t>RÄTTVIK</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2466-2021</t>
        </is>
      </c>
      <c r="B3199" s="1" t="n">
        <v>44214</v>
      </c>
      <c r="C3199" s="1" t="n">
        <v>45227</v>
      </c>
      <c r="D3199" t="inlineStr">
        <is>
          <t>DALARNAS LÄN</t>
        </is>
      </c>
      <c r="E3199" t="inlineStr">
        <is>
          <t>AVESTA</t>
        </is>
      </c>
      <c r="G3199" t="n">
        <v>4.3</v>
      </c>
      <c r="H3199" t="n">
        <v>0</v>
      </c>
      <c r="I3199" t="n">
        <v>0</v>
      </c>
      <c r="J3199" t="n">
        <v>0</v>
      </c>
      <c r="K3199" t="n">
        <v>0</v>
      </c>
      <c r="L3199" t="n">
        <v>0</v>
      </c>
      <c r="M3199" t="n">
        <v>0</v>
      </c>
      <c r="N3199" t="n">
        <v>0</v>
      </c>
      <c r="O3199" t="n">
        <v>0</v>
      </c>
      <c r="P3199" t="n">
        <v>0</v>
      </c>
      <c r="Q3199" t="n">
        <v>0</v>
      </c>
      <c r="R3199" s="2" t="inlineStr"/>
    </row>
    <row r="3200" ht="15" customHeight="1">
      <c r="A3200" t="inlineStr">
        <is>
          <t>A 2690-2021</t>
        </is>
      </c>
      <c r="B3200" s="1" t="n">
        <v>44214</v>
      </c>
      <c r="C3200" s="1" t="n">
        <v>45227</v>
      </c>
      <c r="D3200" t="inlineStr">
        <is>
          <t>DALARNAS LÄN</t>
        </is>
      </c>
      <c r="E3200" t="inlineStr">
        <is>
          <t>ÄLVDALEN</t>
        </is>
      </c>
      <c r="F3200" t="inlineStr">
        <is>
          <t>Allmännings- och besparingsskogar</t>
        </is>
      </c>
      <c r="G3200" t="n">
        <v>70.3</v>
      </c>
      <c r="H3200" t="n">
        <v>0</v>
      </c>
      <c r="I3200" t="n">
        <v>0</v>
      </c>
      <c r="J3200" t="n">
        <v>0</v>
      </c>
      <c r="K3200" t="n">
        <v>0</v>
      </c>
      <c r="L3200" t="n">
        <v>0</v>
      </c>
      <c r="M3200" t="n">
        <v>0</v>
      </c>
      <c r="N3200" t="n">
        <v>0</v>
      </c>
      <c r="O3200" t="n">
        <v>0</v>
      </c>
      <c r="P3200" t="n">
        <v>0</v>
      </c>
      <c r="Q3200" t="n">
        <v>0</v>
      </c>
      <c r="R3200" s="2" t="inlineStr"/>
    </row>
    <row r="3201" ht="15" customHeight="1">
      <c r="A3201" t="inlineStr">
        <is>
          <t>A 2390-2021</t>
        </is>
      </c>
      <c r="B3201" s="1" t="n">
        <v>44214</v>
      </c>
      <c r="C3201" s="1" t="n">
        <v>45227</v>
      </c>
      <c r="D3201" t="inlineStr">
        <is>
          <t>DALARNAS LÄN</t>
        </is>
      </c>
      <c r="E3201" t="inlineStr">
        <is>
          <t>MALUNG-SÄLEN</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2419-2021</t>
        </is>
      </c>
      <c r="B3202" s="1" t="n">
        <v>44214</v>
      </c>
      <c r="C3202" s="1" t="n">
        <v>45227</v>
      </c>
      <c r="D3202" t="inlineStr">
        <is>
          <t>DALARNAS LÄN</t>
        </is>
      </c>
      <c r="E3202" t="inlineStr">
        <is>
          <t>RÄTTVIK</t>
        </is>
      </c>
      <c r="G3202" t="n">
        <v>1.9</v>
      </c>
      <c r="H3202" t="n">
        <v>0</v>
      </c>
      <c r="I3202" t="n">
        <v>0</v>
      </c>
      <c r="J3202" t="n">
        <v>0</v>
      </c>
      <c r="K3202" t="n">
        <v>0</v>
      </c>
      <c r="L3202" t="n">
        <v>0</v>
      </c>
      <c r="M3202" t="n">
        <v>0</v>
      </c>
      <c r="N3202" t="n">
        <v>0</v>
      </c>
      <c r="O3202" t="n">
        <v>0</v>
      </c>
      <c r="P3202" t="n">
        <v>0</v>
      </c>
      <c r="Q3202" t="n">
        <v>0</v>
      </c>
      <c r="R3202" s="2" t="inlineStr"/>
    </row>
    <row r="3203" ht="15" customHeight="1">
      <c r="A3203" t="inlineStr">
        <is>
          <t>A 2391-2021</t>
        </is>
      </c>
      <c r="B3203" s="1" t="n">
        <v>44214</v>
      </c>
      <c r="C3203" s="1" t="n">
        <v>45227</v>
      </c>
      <c r="D3203" t="inlineStr">
        <is>
          <t>DALARNAS LÄN</t>
        </is>
      </c>
      <c r="E3203" t="inlineStr">
        <is>
          <t>MALUNG-SÄLEN</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2746-2021</t>
        </is>
      </c>
      <c r="B3204" s="1" t="n">
        <v>44215</v>
      </c>
      <c r="C3204" s="1" t="n">
        <v>45227</v>
      </c>
      <c r="D3204" t="inlineStr">
        <is>
          <t>DALARNAS LÄN</t>
        </is>
      </c>
      <c r="E3204" t="inlineStr">
        <is>
          <t>ÄLVDALEN</t>
        </is>
      </c>
      <c r="F3204" t="inlineStr">
        <is>
          <t>Kommuner</t>
        </is>
      </c>
      <c r="G3204" t="n">
        <v>14.7</v>
      </c>
      <c r="H3204" t="n">
        <v>0</v>
      </c>
      <c r="I3204" t="n">
        <v>0</v>
      </c>
      <c r="J3204" t="n">
        <v>0</v>
      </c>
      <c r="K3204" t="n">
        <v>0</v>
      </c>
      <c r="L3204" t="n">
        <v>0</v>
      </c>
      <c r="M3204" t="n">
        <v>0</v>
      </c>
      <c r="N3204" t="n">
        <v>0</v>
      </c>
      <c r="O3204" t="n">
        <v>0</v>
      </c>
      <c r="P3204" t="n">
        <v>0</v>
      </c>
      <c r="Q3204" t="n">
        <v>0</v>
      </c>
      <c r="R3204" s="2" t="inlineStr"/>
    </row>
    <row r="3205" ht="15" customHeight="1">
      <c r="A3205" t="inlineStr">
        <is>
          <t>A 2606-2021</t>
        </is>
      </c>
      <c r="B3205" s="1" t="n">
        <v>44215</v>
      </c>
      <c r="C3205" s="1" t="n">
        <v>45227</v>
      </c>
      <c r="D3205" t="inlineStr">
        <is>
          <t>DALARNAS LÄN</t>
        </is>
      </c>
      <c r="E3205" t="inlineStr">
        <is>
          <t>SÄTER</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3188-2021</t>
        </is>
      </c>
      <c r="B3206" s="1" t="n">
        <v>44215</v>
      </c>
      <c r="C3206" s="1" t="n">
        <v>45227</v>
      </c>
      <c r="D3206" t="inlineStr">
        <is>
          <t>DALARNAS LÄN</t>
        </is>
      </c>
      <c r="E3206" t="inlineStr">
        <is>
          <t>GAGNEF</t>
        </is>
      </c>
      <c r="G3206" t="n">
        <v>10</v>
      </c>
      <c r="H3206" t="n">
        <v>0</v>
      </c>
      <c r="I3206" t="n">
        <v>0</v>
      </c>
      <c r="J3206" t="n">
        <v>0</v>
      </c>
      <c r="K3206" t="n">
        <v>0</v>
      </c>
      <c r="L3206" t="n">
        <v>0</v>
      </c>
      <c r="M3206" t="n">
        <v>0</v>
      </c>
      <c r="N3206" t="n">
        <v>0</v>
      </c>
      <c r="O3206" t="n">
        <v>0</v>
      </c>
      <c r="P3206" t="n">
        <v>0</v>
      </c>
      <c r="Q3206" t="n">
        <v>0</v>
      </c>
      <c r="R3206" s="2" t="inlineStr"/>
    </row>
    <row r="3207" ht="15" customHeight="1">
      <c r="A3207" t="inlineStr">
        <is>
          <t>A 3132-2021</t>
        </is>
      </c>
      <c r="B3207" s="1" t="n">
        <v>44217</v>
      </c>
      <c r="C3207" s="1" t="n">
        <v>45227</v>
      </c>
      <c r="D3207" t="inlineStr">
        <is>
          <t>DALARNAS LÄN</t>
        </is>
      </c>
      <c r="E3207" t="inlineStr">
        <is>
          <t>MALUNG-SÄLEN</t>
        </is>
      </c>
      <c r="G3207" t="n">
        <v>1</v>
      </c>
      <c r="H3207" t="n">
        <v>0</v>
      </c>
      <c r="I3207" t="n">
        <v>0</v>
      </c>
      <c r="J3207" t="n">
        <v>0</v>
      </c>
      <c r="K3207" t="n">
        <v>0</v>
      </c>
      <c r="L3207" t="n">
        <v>0</v>
      </c>
      <c r="M3207" t="n">
        <v>0</v>
      </c>
      <c r="N3207" t="n">
        <v>0</v>
      </c>
      <c r="O3207" t="n">
        <v>0</v>
      </c>
      <c r="P3207" t="n">
        <v>0</v>
      </c>
      <c r="Q3207" t="n">
        <v>0</v>
      </c>
      <c r="R3207" s="2" t="inlineStr"/>
    </row>
    <row r="3208" ht="15" customHeight="1">
      <c r="A3208" t="inlineStr">
        <is>
          <t>A 3257-2021</t>
        </is>
      </c>
      <c r="B3208" s="1" t="n">
        <v>44217</v>
      </c>
      <c r="C3208" s="1" t="n">
        <v>45227</v>
      </c>
      <c r="D3208" t="inlineStr">
        <is>
          <t>DALARNAS LÄN</t>
        </is>
      </c>
      <c r="E3208" t="inlineStr">
        <is>
          <t>VANSBRO</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3340-2021</t>
        </is>
      </c>
      <c r="B3209" s="1" t="n">
        <v>44217</v>
      </c>
      <c r="C3209" s="1" t="n">
        <v>45227</v>
      </c>
      <c r="D3209" t="inlineStr">
        <is>
          <t>DALARNAS LÄN</t>
        </is>
      </c>
      <c r="E3209" t="inlineStr">
        <is>
          <t>RÄTTVIK</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3124-2021</t>
        </is>
      </c>
      <c r="B3210" s="1" t="n">
        <v>44217</v>
      </c>
      <c r="C3210" s="1" t="n">
        <v>45227</v>
      </c>
      <c r="D3210" t="inlineStr">
        <is>
          <t>DALARNAS LÄN</t>
        </is>
      </c>
      <c r="E3210" t="inlineStr">
        <is>
          <t>RÄTTVIK</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3314-2021</t>
        </is>
      </c>
      <c r="B3211" s="1" t="n">
        <v>44217</v>
      </c>
      <c r="C3211" s="1" t="n">
        <v>45227</v>
      </c>
      <c r="D3211" t="inlineStr">
        <is>
          <t>DALARNAS LÄN</t>
        </is>
      </c>
      <c r="E3211" t="inlineStr">
        <is>
          <t>HEDEMORA</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3519-2021</t>
        </is>
      </c>
      <c r="B3212" s="1" t="n">
        <v>44218</v>
      </c>
      <c r="C3212" s="1" t="n">
        <v>45227</v>
      </c>
      <c r="D3212" t="inlineStr">
        <is>
          <t>DALARNAS LÄN</t>
        </is>
      </c>
      <c r="E3212" t="inlineStr">
        <is>
          <t>FALUN</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3403-2021</t>
        </is>
      </c>
      <c r="B3213" s="1" t="n">
        <v>44218</v>
      </c>
      <c r="C3213" s="1" t="n">
        <v>45227</v>
      </c>
      <c r="D3213" t="inlineStr">
        <is>
          <t>DALARNAS LÄN</t>
        </is>
      </c>
      <c r="E3213" t="inlineStr">
        <is>
          <t>LUDVIKA</t>
        </is>
      </c>
      <c r="F3213" t="inlineStr">
        <is>
          <t>Bergvik skog väst AB</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3452-2021</t>
        </is>
      </c>
      <c r="B3214" s="1" t="n">
        <v>44218</v>
      </c>
      <c r="C3214" s="1" t="n">
        <v>45227</v>
      </c>
      <c r="D3214" t="inlineStr">
        <is>
          <t>DALARNAS LÄN</t>
        </is>
      </c>
      <c r="E3214" t="inlineStr">
        <is>
          <t>ORSA</t>
        </is>
      </c>
      <c r="G3214" t="n">
        <v>12.5</v>
      </c>
      <c r="H3214" t="n">
        <v>0</v>
      </c>
      <c r="I3214" t="n">
        <v>0</v>
      </c>
      <c r="J3214" t="n">
        <v>0</v>
      </c>
      <c r="K3214" t="n">
        <v>0</v>
      </c>
      <c r="L3214" t="n">
        <v>0</v>
      </c>
      <c r="M3214" t="n">
        <v>0</v>
      </c>
      <c r="N3214" t="n">
        <v>0</v>
      </c>
      <c r="O3214" t="n">
        <v>0</v>
      </c>
      <c r="P3214" t="n">
        <v>0</v>
      </c>
      <c r="Q3214" t="n">
        <v>0</v>
      </c>
      <c r="R3214" s="2" t="inlineStr"/>
    </row>
    <row r="3215" ht="15" customHeight="1">
      <c r="A3215" t="inlineStr">
        <is>
          <t>A 3421-2021</t>
        </is>
      </c>
      <c r="B3215" s="1" t="n">
        <v>44218</v>
      </c>
      <c r="C3215" s="1" t="n">
        <v>45227</v>
      </c>
      <c r="D3215" t="inlineStr">
        <is>
          <t>DALARNAS LÄN</t>
        </is>
      </c>
      <c r="E3215" t="inlineStr">
        <is>
          <t>ORSA</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3964-2021</t>
        </is>
      </c>
      <c r="B3216" s="1" t="n">
        <v>44222</v>
      </c>
      <c r="C3216" s="1" t="n">
        <v>45227</v>
      </c>
      <c r="D3216" t="inlineStr">
        <is>
          <t>DALARNAS LÄN</t>
        </is>
      </c>
      <c r="E3216" t="inlineStr">
        <is>
          <t>BORLÄNGE</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3941-2021</t>
        </is>
      </c>
      <c r="B3217" s="1" t="n">
        <v>44222</v>
      </c>
      <c r="C3217" s="1" t="n">
        <v>45227</v>
      </c>
      <c r="D3217" t="inlineStr">
        <is>
          <t>DALARNAS LÄN</t>
        </is>
      </c>
      <c r="E3217" t="inlineStr">
        <is>
          <t>MALUNG-SÄLEN</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4030-2021</t>
        </is>
      </c>
      <c r="B3218" s="1" t="n">
        <v>44222</v>
      </c>
      <c r="C3218" s="1" t="n">
        <v>45227</v>
      </c>
      <c r="D3218" t="inlineStr">
        <is>
          <t>DALARNAS LÄN</t>
        </is>
      </c>
      <c r="E3218" t="inlineStr">
        <is>
          <t>MALUNG-SÄLEN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4108-2021</t>
        </is>
      </c>
      <c r="B3219" s="1" t="n">
        <v>44222</v>
      </c>
      <c r="C3219" s="1" t="n">
        <v>45227</v>
      </c>
      <c r="D3219" t="inlineStr">
        <is>
          <t>DALARNAS LÄN</t>
        </is>
      </c>
      <c r="E3219" t="inlineStr">
        <is>
          <t>ORSA</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4034-2021</t>
        </is>
      </c>
      <c r="B3220" s="1" t="n">
        <v>44222</v>
      </c>
      <c r="C3220" s="1" t="n">
        <v>45227</v>
      </c>
      <c r="D3220" t="inlineStr">
        <is>
          <t>DALARNAS LÄN</t>
        </is>
      </c>
      <c r="E3220" t="inlineStr">
        <is>
          <t>ÄLVDALEN</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4275-2021</t>
        </is>
      </c>
      <c r="B3221" s="1" t="n">
        <v>44223</v>
      </c>
      <c r="C3221" s="1" t="n">
        <v>45227</v>
      </c>
      <c r="D3221" t="inlineStr">
        <is>
          <t>DALARNAS LÄN</t>
        </is>
      </c>
      <c r="E3221" t="inlineStr">
        <is>
          <t>AVESTA</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4454-2021</t>
        </is>
      </c>
      <c r="B3222" s="1" t="n">
        <v>44224</v>
      </c>
      <c r="C3222" s="1" t="n">
        <v>45227</v>
      </c>
      <c r="D3222" t="inlineStr">
        <is>
          <t>DALARNAS LÄN</t>
        </is>
      </c>
      <c r="E3222" t="inlineStr">
        <is>
          <t>ORSA</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4589-2021</t>
        </is>
      </c>
      <c r="B3223" s="1" t="n">
        <v>44224</v>
      </c>
      <c r="C3223" s="1" t="n">
        <v>45227</v>
      </c>
      <c r="D3223" t="inlineStr">
        <is>
          <t>DALARNAS LÄN</t>
        </is>
      </c>
      <c r="E3223" t="inlineStr">
        <is>
          <t>ÄLVDALEN</t>
        </is>
      </c>
      <c r="G3223" t="n">
        <v>4.9</v>
      </c>
      <c r="H3223" t="n">
        <v>0</v>
      </c>
      <c r="I3223" t="n">
        <v>0</v>
      </c>
      <c r="J3223" t="n">
        <v>0</v>
      </c>
      <c r="K3223" t="n">
        <v>0</v>
      </c>
      <c r="L3223" t="n">
        <v>0</v>
      </c>
      <c r="M3223" t="n">
        <v>0</v>
      </c>
      <c r="N3223" t="n">
        <v>0</v>
      </c>
      <c r="O3223" t="n">
        <v>0</v>
      </c>
      <c r="P3223" t="n">
        <v>0</v>
      </c>
      <c r="Q3223" t="n">
        <v>0</v>
      </c>
      <c r="R3223" s="2" t="inlineStr"/>
    </row>
    <row r="3224" ht="15" customHeight="1">
      <c r="A3224" t="inlineStr">
        <is>
          <t>A 4452-2021</t>
        </is>
      </c>
      <c r="B3224" s="1" t="n">
        <v>44224</v>
      </c>
      <c r="C3224" s="1" t="n">
        <v>45227</v>
      </c>
      <c r="D3224" t="inlineStr">
        <is>
          <t>DALARNAS LÄN</t>
        </is>
      </c>
      <c r="E3224" t="inlineStr">
        <is>
          <t>FALUN</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4569-2021</t>
        </is>
      </c>
      <c r="B3225" s="1" t="n">
        <v>44224</v>
      </c>
      <c r="C3225" s="1" t="n">
        <v>45227</v>
      </c>
      <c r="D3225" t="inlineStr">
        <is>
          <t>DALARNAS LÄN</t>
        </is>
      </c>
      <c r="E3225" t="inlineStr">
        <is>
          <t>LUDVIKA</t>
        </is>
      </c>
      <c r="F3225" t="inlineStr">
        <is>
          <t>Kommuner</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4525-2021</t>
        </is>
      </c>
      <c r="B3226" s="1" t="n">
        <v>44224</v>
      </c>
      <c r="C3226" s="1" t="n">
        <v>45227</v>
      </c>
      <c r="D3226" t="inlineStr">
        <is>
          <t>DALARNAS LÄN</t>
        </is>
      </c>
      <c r="E3226" t="inlineStr">
        <is>
          <t>MALUNG-SÄLEN</t>
        </is>
      </c>
      <c r="G3226" t="n">
        <v>5.3</v>
      </c>
      <c r="H3226" t="n">
        <v>0</v>
      </c>
      <c r="I3226" t="n">
        <v>0</v>
      </c>
      <c r="J3226" t="n">
        <v>0</v>
      </c>
      <c r="K3226" t="n">
        <v>0</v>
      </c>
      <c r="L3226" t="n">
        <v>0</v>
      </c>
      <c r="M3226" t="n">
        <v>0</v>
      </c>
      <c r="N3226" t="n">
        <v>0</v>
      </c>
      <c r="O3226" t="n">
        <v>0</v>
      </c>
      <c r="P3226" t="n">
        <v>0</v>
      </c>
      <c r="Q3226" t="n">
        <v>0</v>
      </c>
      <c r="R3226" s="2" t="inlineStr"/>
    </row>
    <row r="3227" ht="15" customHeight="1">
      <c r="A3227" t="inlineStr">
        <is>
          <t>A 5030-2021</t>
        </is>
      </c>
      <c r="B3227" s="1" t="n">
        <v>44228</v>
      </c>
      <c r="C3227" s="1" t="n">
        <v>45227</v>
      </c>
      <c r="D3227" t="inlineStr">
        <is>
          <t>DALARNAS LÄN</t>
        </is>
      </c>
      <c r="E3227" t="inlineStr">
        <is>
          <t>RÄTTVIK</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5123-2021</t>
        </is>
      </c>
      <c r="B3228" s="1" t="n">
        <v>44228</v>
      </c>
      <c r="C3228" s="1" t="n">
        <v>45227</v>
      </c>
      <c r="D3228" t="inlineStr">
        <is>
          <t>DALARNAS LÄN</t>
        </is>
      </c>
      <c r="E3228" t="inlineStr">
        <is>
          <t>FALUN</t>
        </is>
      </c>
      <c r="G3228" t="n">
        <v>8.1</v>
      </c>
      <c r="H3228" t="n">
        <v>0</v>
      </c>
      <c r="I3228" t="n">
        <v>0</v>
      </c>
      <c r="J3228" t="n">
        <v>0</v>
      </c>
      <c r="K3228" t="n">
        <v>0</v>
      </c>
      <c r="L3228" t="n">
        <v>0</v>
      </c>
      <c r="M3228" t="n">
        <v>0</v>
      </c>
      <c r="N3228" t="n">
        <v>0</v>
      </c>
      <c r="O3228" t="n">
        <v>0</v>
      </c>
      <c r="P3228" t="n">
        <v>0</v>
      </c>
      <c r="Q3228" t="n">
        <v>0</v>
      </c>
      <c r="R3228" s="2" t="inlineStr"/>
    </row>
    <row r="3229" ht="15" customHeight="1">
      <c r="A3229" t="inlineStr">
        <is>
          <t>A 5058-2021</t>
        </is>
      </c>
      <c r="B3229" s="1" t="n">
        <v>44228</v>
      </c>
      <c r="C3229" s="1" t="n">
        <v>45227</v>
      </c>
      <c r="D3229" t="inlineStr">
        <is>
          <t>DALARNAS LÄN</t>
        </is>
      </c>
      <c r="E3229" t="inlineStr">
        <is>
          <t>BORLÄNGE</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5155-2021</t>
        </is>
      </c>
      <c r="B3230" s="1" t="n">
        <v>44228</v>
      </c>
      <c r="C3230" s="1" t="n">
        <v>45227</v>
      </c>
      <c r="D3230" t="inlineStr">
        <is>
          <t>DALARNAS LÄN</t>
        </is>
      </c>
      <c r="E3230" t="inlineStr">
        <is>
          <t>RÄTTVIK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5215-2021</t>
        </is>
      </c>
      <c r="B3231" s="1" t="n">
        <v>44229</v>
      </c>
      <c r="C3231" s="1" t="n">
        <v>45227</v>
      </c>
      <c r="D3231" t="inlineStr">
        <is>
          <t>DALARNAS LÄN</t>
        </is>
      </c>
      <c r="E3231" t="inlineStr">
        <is>
          <t>MALUNG-SÄLEN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5319-2021</t>
        </is>
      </c>
      <c r="B3232" s="1" t="n">
        <v>44229</v>
      </c>
      <c r="C3232" s="1" t="n">
        <v>45227</v>
      </c>
      <c r="D3232" t="inlineStr">
        <is>
          <t>DALARNAS LÄN</t>
        </is>
      </c>
      <c r="E3232" t="inlineStr">
        <is>
          <t>ÄLVDALEN</t>
        </is>
      </c>
      <c r="F3232" t="inlineStr">
        <is>
          <t>Kommuner</t>
        </is>
      </c>
      <c r="G3232" t="n">
        <v>15.3</v>
      </c>
      <c r="H3232" t="n">
        <v>0</v>
      </c>
      <c r="I3232" t="n">
        <v>0</v>
      </c>
      <c r="J3232" t="n">
        <v>0</v>
      </c>
      <c r="K3232" t="n">
        <v>0</v>
      </c>
      <c r="L3232" t="n">
        <v>0</v>
      </c>
      <c r="M3232" t="n">
        <v>0</v>
      </c>
      <c r="N3232" t="n">
        <v>0</v>
      </c>
      <c r="O3232" t="n">
        <v>0</v>
      </c>
      <c r="P3232" t="n">
        <v>0</v>
      </c>
      <c r="Q3232" t="n">
        <v>0</v>
      </c>
      <c r="R3232" s="2" t="inlineStr"/>
    </row>
    <row r="3233" ht="15" customHeight="1">
      <c r="A3233" t="inlineStr">
        <is>
          <t>A 5769-2021</t>
        </is>
      </c>
      <c r="B3233" s="1" t="n">
        <v>44230</v>
      </c>
      <c r="C3233" s="1" t="n">
        <v>45227</v>
      </c>
      <c r="D3233" t="inlineStr">
        <is>
          <t>DALARNAS LÄN</t>
        </is>
      </c>
      <c r="E3233" t="inlineStr">
        <is>
          <t>AVESTA</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5567-2021</t>
        </is>
      </c>
      <c r="B3234" s="1" t="n">
        <v>44230</v>
      </c>
      <c r="C3234" s="1" t="n">
        <v>45227</v>
      </c>
      <c r="D3234" t="inlineStr">
        <is>
          <t>DALARNAS LÄN</t>
        </is>
      </c>
      <c r="E3234" t="inlineStr">
        <is>
          <t>ÄLVDALEN</t>
        </is>
      </c>
      <c r="F3234" t="inlineStr">
        <is>
          <t>Övriga statliga verk och myndigheter</t>
        </is>
      </c>
      <c r="G3234" t="n">
        <v>29.1</v>
      </c>
      <c r="H3234" t="n">
        <v>0</v>
      </c>
      <c r="I3234" t="n">
        <v>0</v>
      </c>
      <c r="J3234" t="n">
        <v>0</v>
      </c>
      <c r="K3234" t="n">
        <v>0</v>
      </c>
      <c r="L3234" t="n">
        <v>0</v>
      </c>
      <c r="M3234" t="n">
        <v>0</v>
      </c>
      <c r="N3234" t="n">
        <v>0</v>
      </c>
      <c r="O3234" t="n">
        <v>0</v>
      </c>
      <c r="P3234" t="n">
        <v>0</v>
      </c>
      <c r="Q3234" t="n">
        <v>0</v>
      </c>
      <c r="R3234" s="2" t="inlineStr"/>
    </row>
    <row r="3235" ht="15" customHeight="1">
      <c r="A3235" t="inlineStr">
        <is>
          <t>A 5581-2021</t>
        </is>
      </c>
      <c r="B3235" s="1" t="n">
        <v>44230</v>
      </c>
      <c r="C3235" s="1" t="n">
        <v>45227</v>
      </c>
      <c r="D3235" t="inlineStr">
        <is>
          <t>DALARNAS LÄN</t>
        </is>
      </c>
      <c r="E3235" t="inlineStr">
        <is>
          <t>ÄLVDALEN</t>
        </is>
      </c>
      <c r="F3235" t="inlineStr">
        <is>
          <t>Övriga statliga verk och myndigheter</t>
        </is>
      </c>
      <c r="G3235" t="n">
        <v>7.9</v>
      </c>
      <c r="H3235" t="n">
        <v>0</v>
      </c>
      <c r="I3235" t="n">
        <v>0</v>
      </c>
      <c r="J3235" t="n">
        <v>0</v>
      </c>
      <c r="K3235" t="n">
        <v>0</v>
      </c>
      <c r="L3235" t="n">
        <v>0</v>
      </c>
      <c r="M3235" t="n">
        <v>0</v>
      </c>
      <c r="N3235" t="n">
        <v>0</v>
      </c>
      <c r="O3235" t="n">
        <v>0</v>
      </c>
      <c r="P3235" t="n">
        <v>0</v>
      </c>
      <c r="Q3235" t="n">
        <v>0</v>
      </c>
      <c r="R3235" s="2" t="inlineStr"/>
    </row>
    <row r="3236" ht="15" customHeight="1">
      <c r="A3236" t="inlineStr">
        <is>
          <t>A 5616-2021</t>
        </is>
      </c>
      <c r="B3236" s="1" t="n">
        <v>44230</v>
      </c>
      <c r="C3236" s="1" t="n">
        <v>45227</v>
      </c>
      <c r="D3236" t="inlineStr">
        <is>
          <t>DALARNAS LÄN</t>
        </is>
      </c>
      <c r="E3236" t="inlineStr">
        <is>
          <t>SMEDJEBACKEN</t>
        </is>
      </c>
      <c r="G3236" t="n">
        <v>5</v>
      </c>
      <c r="H3236" t="n">
        <v>0</v>
      </c>
      <c r="I3236" t="n">
        <v>0</v>
      </c>
      <c r="J3236" t="n">
        <v>0</v>
      </c>
      <c r="K3236" t="n">
        <v>0</v>
      </c>
      <c r="L3236" t="n">
        <v>0</v>
      </c>
      <c r="M3236" t="n">
        <v>0</v>
      </c>
      <c r="N3236" t="n">
        <v>0</v>
      </c>
      <c r="O3236" t="n">
        <v>0</v>
      </c>
      <c r="P3236" t="n">
        <v>0</v>
      </c>
      <c r="Q3236" t="n">
        <v>0</v>
      </c>
      <c r="R3236" s="2" t="inlineStr"/>
    </row>
    <row r="3237" ht="15" customHeight="1">
      <c r="A3237" t="inlineStr">
        <is>
          <t>A 5644-2021</t>
        </is>
      </c>
      <c r="B3237" s="1" t="n">
        <v>44230</v>
      </c>
      <c r="C3237" s="1" t="n">
        <v>45227</v>
      </c>
      <c r="D3237" t="inlineStr">
        <is>
          <t>DALARNAS LÄN</t>
        </is>
      </c>
      <c r="E3237" t="inlineStr">
        <is>
          <t>VANSBRO</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5704-2021</t>
        </is>
      </c>
      <c r="B3238" s="1" t="n">
        <v>44230</v>
      </c>
      <c r="C3238" s="1" t="n">
        <v>45227</v>
      </c>
      <c r="D3238" t="inlineStr">
        <is>
          <t>DALARNAS LÄN</t>
        </is>
      </c>
      <c r="E3238" t="inlineStr">
        <is>
          <t>AVESTA</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5707-2021</t>
        </is>
      </c>
      <c r="B3239" s="1" t="n">
        <v>44230</v>
      </c>
      <c r="C3239" s="1" t="n">
        <v>45227</v>
      </c>
      <c r="D3239" t="inlineStr">
        <is>
          <t>DALARNAS LÄN</t>
        </is>
      </c>
      <c r="E3239" t="inlineStr">
        <is>
          <t>SMEDJEBACKEN</t>
        </is>
      </c>
      <c r="G3239" t="n">
        <v>4.7</v>
      </c>
      <c r="H3239" t="n">
        <v>0</v>
      </c>
      <c r="I3239" t="n">
        <v>0</v>
      </c>
      <c r="J3239" t="n">
        <v>0</v>
      </c>
      <c r="K3239" t="n">
        <v>0</v>
      </c>
      <c r="L3239" t="n">
        <v>0</v>
      </c>
      <c r="M3239" t="n">
        <v>0</v>
      </c>
      <c r="N3239" t="n">
        <v>0</v>
      </c>
      <c r="O3239" t="n">
        <v>0</v>
      </c>
      <c r="P3239" t="n">
        <v>0</v>
      </c>
      <c r="Q3239" t="n">
        <v>0</v>
      </c>
      <c r="R3239" s="2" t="inlineStr"/>
    </row>
    <row r="3240" ht="15" customHeight="1">
      <c r="A3240" t="inlineStr">
        <is>
          <t>A 6257-2021</t>
        </is>
      </c>
      <c r="B3240" s="1" t="n">
        <v>44232</v>
      </c>
      <c r="C3240" s="1" t="n">
        <v>45227</v>
      </c>
      <c r="D3240" t="inlineStr">
        <is>
          <t>DALARNAS LÄN</t>
        </is>
      </c>
      <c r="E3240" t="inlineStr">
        <is>
          <t>AVESTA</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6185-2021</t>
        </is>
      </c>
      <c r="B3241" s="1" t="n">
        <v>44233</v>
      </c>
      <c r="C3241" s="1" t="n">
        <v>45227</v>
      </c>
      <c r="D3241" t="inlineStr">
        <is>
          <t>DALARNAS LÄN</t>
        </is>
      </c>
      <c r="E3241" t="inlineStr">
        <is>
          <t>HEDEMORA</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6187-2021</t>
        </is>
      </c>
      <c r="B3242" s="1" t="n">
        <v>44234</v>
      </c>
      <c r="C3242" s="1" t="n">
        <v>45227</v>
      </c>
      <c r="D3242" t="inlineStr">
        <is>
          <t>DALARNAS LÄN</t>
        </is>
      </c>
      <c r="E3242" t="inlineStr">
        <is>
          <t>SMEDJEBACKEN</t>
        </is>
      </c>
      <c r="G3242" t="n">
        <v>2.8</v>
      </c>
      <c r="H3242" t="n">
        <v>0</v>
      </c>
      <c r="I3242" t="n">
        <v>0</v>
      </c>
      <c r="J3242" t="n">
        <v>0</v>
      </c>
      <c r="K3242" t="n">
        <v>0</v>
      </c>
      <c r="L3242" t="n">
        <v>0</v>
      </c>
      <c r="M3242" t="n">
        <v>0</v>
      </c>
      <c r="N3242" t="n">
        <v>0</v>
      </c>
      <c r="O3242" t="n">
        <v>0</v>
      </c>
      <c r="P3242" t="n">
        <v>0</v>
      </c>
      <c r="Q3242" t="n">
        <v>0</v>
      </c>
      <c r="R3242" s="2" t="inlineStr"/>
    </row>
    <row r="3243" ht="15" customHeight="1">
      <c r="A3243" t="inlineStr">
        <is>
          <t>A 6241-2021</t>
        </is>
      </c>
      <c r="B3243" s="1" t="n">
        <v>44235</v>
      </c>
      <c r="C3243" s="1" t="n">
        <v>45227</v>
      </c>
      <c r="D3243" t="inlineStr">
        <is>
          <t>DALARNAS LÄN</t>
        </is>
      </c>
      <c r="E3243" t="inlineStr">
        <is>
          <t>VANSBRO</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6254-2021</t>
        </is>
      </c>
      <c r="B3244" s="1" t="n">
        <v>44235</v>
      </c>
      <c r="C3244" s="1" t="n">
        <v>45227</v>
      </c>
      <c r="D3244" t="inlineStr">
        <is>
          <t>DALARNAS LÄN</t>
        </is>
      </c>
      <c r="E3244" t="inlineStr">
        <is>
          <t>MALUNG-SÄLEN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6441-2021</t>
        </is>
      </c>
      <c r="B3245" s="1" t="n">
        <v>44235</v>
      </c>
      <c r="C3245" s="1" t="n">
        <v>45227</v>
      </c>
      <c r="D3245" t="inlineStr">
        <is>
          <t>DALARNAS LÄN</t>
        </is>
      </c>
      <c r="E3245" t="inlineStr">
        <is>
          <t>HEDEMORA</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6735-2021</t>
        </is>
      </c>
      <c r="B3246" s="1" t="n">
        <v>44236</v>
      </c>
      <c r="C3246" s="1" t="n">
        <v>45227</v>
      </c>
      <c r="D3246" t="inlineStr">
        <is>
          <t>DALARNAS LÄN</t>
        </is>
      </c>
      <c r="E3246" t="inlineStr">
        <is>
          <t>SMEDJEBACKEN</t>
        </is>
      </c>
      <c r="F3246" t="inlineStr">
        <is>
          <t>Övriga Aktiebolag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6772-2021</t>
        </is>
      </c>
      <c r="B3247" s="1" t="n">
        <v>44236</v>
      </c>
      <c r="C3247" s="1" t="n">
        <v>45227</v>
      </c>
      <c r="D3247" t="inlineStr">
        <is>
          <t>DALARNAS LÄN</t>
        </is>
      </c>
      <c r="E3247" t="inlineStr">
        <is>
          <t>SÄTER</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7073-2021</t>
        </is>
      </c>
      <c r="B3248" s="1" t="n">
        <v>44237</v>
      </c>
      <c r="C3248" s="1" t="n">
        <v>45227</v>
      </c>
      <c r="D3248" t="inlineStr">
        <is>
          <t>DALARNAS LÄN</t>
        </is>
      </c>
      <c r="E3248" t="inlineStr">
        <is>
          <t>LUDVIKA</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7164-2021</t>
        </is>
      </c>
      <c r="B3249" s="1" t="n">
        <v>44238</v>
      </c>
      <c r="C3249" s="1" t="n">
        <v>45227</v>
      </c>
      <c r="D3249" t="inlineStr">
        <is>
          <t>DALARNAS LÄN</t>
        </is>
      </c>
      <c r="E3249" t="inlineStr">
        <is>
          <t>ÄLVDALEN</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7232-2021</t>
        </is>
      </c>
      <c r="B3250" s="1" t="n">
        <v>44238</v>
      </c>
      <c r="C3250" s="1" t="n">
        <v>45227</v>
      </c>
      <c r="D3250" t="inlineStr">
        <is>
          <t>DALARNAS LÄN</t>
        </is>
      </c>
      <c r="E3250" t="inlineStr">
        <is>
          <t>ÄLVDALEN</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7596-2021</t>
        </is>
      </c>
      <c r="B3251" s="1" t="n">
        <v>44241</v>
      </c>
      <c r="C3251" s="1" t="n">
        <v>45227</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7672-2021</t>
        </is>
      </c>
      <c r="B3252" s="1" t="n">
        <v>44242</v>
      </c>
      <c r="C3252" s="1" t="n">
        <v>45227</v>
      </c>
      <c r="D3252" t="inlineStr">
        <is>
          <t>DALARNAS LÄN</t>
        </is>
      </c>
      <c r="E3252" t="inlineStr">
        <is>
          <t>AVESTA</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7667-2021</t>
        </is>
      </c>
      <c r="B3253" s="1" t="n">
        <v>44242</v>
      </c>
      <c r="C3253" s="1" t="n">
        <v>45227</v>
      </c>
      <c r="D3253" t="inlineStr">
        <is>
          <t>DALARNAS LÄN</t>
        </is>
      </c>
      <c r="E3253" t="inlineStr">
        <is>
          <t>FALUN</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7859-2021</t>
        </is>
      </c>
      <c r="B3254" s="1" t="n">
        <v>44242</v>
      </c>
      <c r="C3254" s="1" t="n">
        <v>45227</v>
      </c>
      <c r="D3254" t="inlineStr">
        <is>
          <t>DALARNAS LÄN</t>
        </is>
      </c>
      <c r="E3254" t="inlineStr">
        <is>
          <t>MALUNG-SÄLEN</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7749-2021</t>
        </is>
      </c>
      <c r="B3255" s="1" t="n">
        <v>44242</v>
      </c>
      <c r="C3255" s="1" t="n">
        <v>45227</v>
      </c>
      <c r="D3255" t="inlineStr">
        <is>
          <t>DALARNAS LÄN</t>
        </is>
      </c>
      <c r="E3255" t="inlineStr">
        <is>
          <t>RÄTTVIK</t>
        </is>
      </c>
      <c r="G3255" t="n">
        <v>1.4</v>
      </c>
      <c r="H3255" t="n">
        <v>0</v>
      </c>
      <c r="I3255" t="n">
        <v>0</v>
      </c>
      <c r="J3255" t="n">
        <v>0</v>
      </c>
      <c r="K3255" t="n">
        <v>0</v>
      </c>
      <c r="L3255" t="n">
        <v>0</v>
      </c>
      <c r="M3255" t="n">
        <v>0</v>
      </c>
      <c r="N3255" t="n">
        <v>0</v>
      </c>
      <c r="O3255" t="n">
        <v>0</v>
      </c>
      <c r="P3255" t="n">
        <v>0</v>
      </c>
      <c r="Q3255" t="n">
        <v>0</v>
      </c>
      <c r="R3255" s="2" t="inlineStr"/>
    </row>
    <row r="3256" ht="15" customHeight="1">
      <c r="A3256" t="inlineStr">
        <is>
          <t>A 7811-2021</t>
        </is>
      </c>
      <c r="B3256" s="1" t="n">
        <v>44242</v>
      </c>
      <c r="C3256" s="1" t="n">
        <v>45227</v>
      </c>
      <c r="D3256" t="inlineStr">
        <is>
          <t>DALARNAS LÄN</t>
        </is>
      </c>
      <c r="E3256" t="inlineStr">
        <is>
          <t>FALUN</t>
        </is>
      </c>
      <c r="G3256" t="n">
        <v>5.4</v>
      </c>
      <c r="H3256" t="n">
        <v>0</v>
      </c>
      <c r="I3256" t="n">
        <v>0</v>
      </c>
      <c r="J3256" t="n">
        <v>0</v>
      </c>
      <c r="K3256" t="n">
        <v>0</v>
      </c>
      <c r="L3256" t="n">
        <v>0</v>
      </c>
      <c r="M3256" t="n">
        <v>0</v>
      </c>
      <c r="N3256" t="n">
        <v>0</v>
      </c>
      <c r="O3256" t="n">
        <v>0</v>
      </c>
      <c r="P3256" t="n">
        <v>0</v>
      </c>
      <c r="Q3256" t="n">
        <v>0</v>
      </c>
      <c r="R3256" s="2" t="inlineStr"/>
    </row>
    <row r="3257" ht="15" customHeight="1">
      <c r="A3257" t="inlineStr">
        <is>
          <t>A 8064-2021</t>
        </is>
      </c>
      <c r="B3257" s="1" t="n">
        <v>44243</v>
      </c>
      <c r="C3257" s="1" t="n">
        <v>45227</v>
      </c>
      <c r="D3257" t="inlineStr">
        <is>
          <t>DALARNAS LÄN</t>
        </is>
      </c>
      <c r="E3257" t="inlineStr">
        <is>
          <t>MORA</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8153-2021</t>
        </is>
      </c>
      <c r="B3258" s="1" t="n">
        <v>44244</v>
      </c>
      <c r="C3258" s="1" t="n">
        <v>45227</v>
      </c>
      <c r="D3258" t="inlineStr">
        <is>
          <t>DALARNAS LÄN</t>
        </is>
      </c>
      <c r="E3258" t="inlineStr">
        <is>
          <t>MORA</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8208-2021</t>
        </is>
      </c>
      <c r="B3259" s="1" t="n">
        <v>44244</v>
      </c>
      <c r="C3259" s="1" t="n">
        <v>45227</v>
      </c>
      <c r="D3259" t="inlineStr">
        <is>
          <t>DALARNAS LÄN</t>
        </is>
      </c>
      <c r="E3259" t="inlineStr">
        <is>
          <t>BORLÄNGE</t>
        </is>
      </c>
      <c r="G3259" t="n">
        <v>4.8</v>
      </c>
      <c r="H3259" t="n">
        <v>0</v>
      </c>
      <c r="I3259" t="n">
        <v>0</v>
      </c>
      <c r="J3259" t="n">
        <v>0</v>
      </c>
      <c r="K3259" t="n">
        <v>0</v>
      </c>
      <c r="L3259" t="n">
        <v>0</v>
      </c>
      <c r="M3259" t="n">
        <v>0</v>
      </c>
      <c r="N3259" t="n">
        <v>0</v>
      </c>
      <c r="O3259" t="n">
        <v>0</v>
      </c>
      <c r="P3259" t="n">
        <v>0</v>
      </c>
      <c r="Q3259" t="n">
        <v>0</v>
      </c>
      <c r="R3259" s="2" t="inlineStr"/>
    </row>
    <row r="3260" ht="15" customHeight="1">
      <c r="A3260" t="inlineStr">
        <is>
          <t>A 8146-2021</t>
        </is>
      </c>
      <c r="B3260" s="1" t="n">
        <v>44244</v>
      </c>
      <c r="C3260" s="1" t="n">
        <v>45227</v>
      </c>
      <c r="D3260" t="inlineStr">
        <is>
          <t>DALARNAS LÄN</t>
        </is>
      </c>
      <c r="E3260" t="inlineStr">
        <is>
          <t>MORA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8876-2021</t>
        </is>
      </c>
      <c r="B3261" s="1" t="n">
        <v>44247</v>
      </c>
      <c r="C3261" s="1" t="n">
        <v>45227</v>
      </c>
      <c r="D3261" t="inlineStr">
        <is>
          <t>DALARNAS LÄN</t>
        </is>
      </c>
      <c r="E3261" t="inlineStr">
        <is>
          <t>GAGNEF</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9131-2021</t>
        </is>
      </c>
      <c r="B3262" s="1" t="n">
        <v>44249</v>
      </c>
      <c r="C3262" s="1" t="n">
        <v>45227</v>
      </c>
      <c r="D3262" t="inlineStr">
        <is>
          <t>DALARNAS LÄN</t>
        </is>
      </c>
      <c r="E3262" t="inlineStr">
        <is>
          <t>LEKSAND</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9133-2021</t>
        </is>
      </c>
      <c r="B3263" s="1" t="n">
        <v>44249</v>
      </c>
      <c r="C3263" s="1" t="n">
        <v>45227</v>
      </c>
      <c r="D3263" t="inlineStr">
        <is>
          <t>DALARNAS LÄN</t>
        </is>
      </c>
      <c r="E3263" t="inlineStr">
        <is>
          <t>LEKSAND</t>
        </is>
      </c>
      <c r="G3263" t="n">
        <v>2.5</v>
      </c>
      <c r="H3263" t="n">
        <v>0</v>
      </c>
      <c r="I3263" t="n">
        <v>0</v>
      </c>
      <c r="J3263" t="n">
        <v>0</v>
      </c>
      <c r="K3263" t="n">
        <v>0</v>
      </c>
      <c r="L3263" t="n">
        <v>0</v>
      </c>
      <c r="M3263" t="n">
        <v>0</v>
      </c>
      <c r="N3263" t="n">
        <v>0</v>
      </c>
      <c r="O3263" t="n">
        <v>0</v>
      </c>
      <c r="P3263" t="n">
        <v>0</v>
      </c>
      <c r="Q3263" t="n">
        <v>0</v>
      </c>
      <c r="R3263" s="2" t="inlineStr"/>
    </row>
    <row r="3264" ht="15" customHeight="1">
      <c r="A3264" t="inlineStr">
        <is>
          <t>A 8947-2021</t>
        </is>
      </c>
      <c r="B3264" s="1" t="n">
        <v>44249</v>
      </c>
      <c r="C3264" s="1" t="n">
        <v>45227</v>
      </c>
      <c r="D3264" t="inlineStr">
        <is>
          <t>DALARNAS LÄN</t>
        </is>
      </c>
      <c r="E3264" t="inlineStr">
        <is>
          <t>VANSBRO</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9292-2021</t>
        </is>
      </c>
      <c r="B3265" s="1" t="n">
        <v>44249</v>
      </c>
      <c r="C3265" s="1" t="n">
        <v>45227</v>
      </c>
      <c r="D3265" t="inlineStr">
        <is>
          <t>DALARNAS LÄN</t>
        </is>
      </c>
      <c r="E3265" t="inlineStr">
        <is>
          <t>LUDVIKA</t>
        </is>
      </c>
      <c r="G3265" t="n">
        <v>5.1</v>
      </c>
      <c r="H3265" t="n">
        <v>0</v>
      </c>
      <c r="I3265" t="n">
        <v>0</v>
      </c>
      <c r="J3265" t="n">
        <v>0</v>
      </c>
      <c r="K3265" t="n">
        <v>0</v>
      </c>
      <c r="L3265" t="n">
        <v>0</v>
      </c>
      <c r="M3265" t="n">
        <v>0</v>
      </c>
      <c r="N3265" t="n">
        <v>0</v>
      </c>
      <c r="O3265" t="n">
        <v>0</v>
      </c>
      <c r="P3265" t="n">
        <v>0</v>
      </c>
      <c r="Q3265" t="n">
        <v>0</v>
      </c>
      <c r="R3265" s="2" t="inlineStr"/>
    </row>
    <row r="3266" ht="15" customHeight="1">
      <c r="A3266" t="inlineStr">
        <is>
          <t>A 9716-2021</t>
        </is>
      </c>
      <c r="B3266" s="1" t="n">
        <v>44252</v>
      </c>
      <c r="C3266" s="1" t="n">
        <v>45227</v>
      </c>
      <c r="D3266" t="inlineStr">
        <is>
          <t>DALARNAS LÄN</t>
        </is>
      </c>
      <c r="E3266" t="inlineStr">
        <is>
          <t>SÄTER</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9833-2021</t>
        </is>
      </c>
      <c r="B3267" s="1" t="n">
        <v>44253</v>
      </c>
      <c r="C3267" s="1" t="n">
        <v>45227</v>
      </c>
      <c r="D3267" t="inlineStr">
        <is>
          <t>DALARNAS LÄN</t>
        </is>
      </c>
      <c r="E3267" t="inlineStr">
        <is>
          <t>GAGNEF</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9959-2021</t>
        </is>
      </c>
      <c r="B3268" s="1" t="n">
        <v>44253</v>
      </c>
      <c r="C3268" s="1" t="n">
        <v>45227</v>
      </c>
      <c r="D3268" t="inlineStr">
        <is>
          <t>DALARNAS LÄN</t>
        </is>
      </c>
      <c r="E3268" t="inlineStr">
        <is>
          <t>HEDEMORA</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10233-2021</t>
        </is>
      </c>
      <c r="B3269" s="1" t="n">
        <v>44256</v>
      </c>
      <c r="C3269" s="1" t="n">
        <v>45227</v>
      </c>
      <c r="D3269" t="inlineStr">
        <is>
          <t>DALARNAS LÄN</t>
        </is>
      </c>
      <c r="E3269" t="inlineStr">
        <is>
          <t>FALUN</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10199-2021</t>
        </is>
      </c>
      <c r="B3270" s="1" t="n">
        <v>44256</v>
      </c>
      <c r="C3270" s="1" t="n">
        <v>45227</v>
      </c>
      <c r="D3270" t="inlineStr">
        <is>
          <t>DALARNAS LÄN</t>
        </is>
      </c>
      <c r="E3270" t="inlineStr">
        <is>
          <t>FALUN</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10223-2021</t>
        </is>
      </c>
      <c r="B3271" s="1" t="n">
        <v>44256</v>
      </c>
      <c r="C3271" s="1" t="n">
        <v>45227</v>
      </c>
      <c r="D3271" t="inlineStr">
        <is>
          <t>DALARNAS LÄN</t>
        </is>
      </c>
      <c r="E3271" t="inlineStr">
        <is>
          <t>FALUN</t>
        </is>
      </c>
      <c r="G3271" t="n">
        <v>7.4</v>
      </c>
      <c r="H3271" t="n">
        <v>0</v>
      </c>
      <c r="I3271" t="n">
        <v>0</v>
      </c>
      <c r="J3271" t="n">
        <v>0</v>
      </c>
      <c r="K3271" t="n">
        <v>0</v>
      </c>
      <c r="L3271" t="n">
        <v>0</v>
      </c>
      <c r="M3271" t="n">
        <v>0</v>
      </c>
      <c r="N3271" t="n">
        <v>0</v>
      </c>
      <c r="O3271" t="n">
        <v>0</v>
      </c>
      <c r="P3271" t="n">
        <v>0</v>
      </c>
      <c r="Q3271" t="n">
        <v>0</v>
      </c>
      <c r="R3271" s="2" t="inlineStr"/>
    </row>
    <row r="3272" ht="15" customHeight="1">
      <c r="A3272" t="inlineStr">
        <is>
          <t>A 10419-2021</t>
        </is>
      </c>
      <c r="B3272" s="1" t="n">
        <v>44257</v>
      </c>
      <c r="C3272" s="1" t="n">
        <v>45227</v>
      </c>
      <c r="D3272" t="inlineStr">
        <is>
          <t>DALARNAS LÄN</t>
        </is>
      </c>
      <c r="E3272" t="inlineStr">
        <is>
          <t>VANSBRO</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10997-2021</t>
        </is>
      </c>
      <c r="B3273" s="1" t="n">
        <v>44260</v>
      </c>
      <c r="C3273" s="1" t="n">
        <v>45227</v>
      </c>
      <c r="D3273" t="inlineStr">
        <is>
          <t>DALARNAS LÄN</t>
        </is>
      </c>
      <c r="E3273" t="inlineStr">
        <is>
          <t>SMEDJEBACKEN</t>
        </is>
      </c>
      <c r="G3273" t="n">
        <v>5.7</v>
      </c>
      <c r="H3273" t="n">
        <v>0</v>
      </c>
      <c r="I3273" t="n">
        <v>0</v>
      </c>
      <c r="J3273" t="n">
        <v>0</v>
      </c>
      <c r="K3273" t="n">
        <v>0</v>
      </c>
      <c r="L3273" t="n">
        <v>0</v>
      </c>
      <c r="M3273" t="n">
        <v>0</v>
      </c>
      <c r="N3273" t="n">
        <v>0</v>
      </c>
      <c r="O3273" t="n">
        <v>0</v>
      </c>
      <c r="P3273" t="n">
        <v>0</v>
      </c>
      <c r="Q3273" t="n">
        <v>0</v>
      </c>
      <c r="R3273" s="2" t="inlineStr"/>
    </row>
    <row r="3274" ht="15" customHeight="1">
      <c r="A3274" t="inlineStr">
        <is>
          <t>A 11032-2021</t>
        </is>
      </c>
      <c r="B3274" s="1" t="n">
        <v>44260</v>
      </c>
      <c r="C3274" s="1" t="n">
        <v>45227</v>
      </c>
      <c r="D3274" t="inlineStr">
        <is>
          <t>DALARNAS LÄN</t>
        </is>
      </c>
      <c r="E3274" t="inlineStr">
        <is>
          <t>ÄLVDALEN</t>
        </is>
      </c>
      <c r="F3274" t="inlineStr">
        <is>
          <t>Övriga statliga verk och myndigheter</t>
        </is>
      </c>
      <c r="G3274" t="n">
        <v>35.9</v>
      </c>
      <c r="H3274" t="n">
        <v>0</v>
      </c>
      <c r="I3274" t="n">
        <v>0</v>
      </c>
      <c r="J3274" t="n">
        <v>0</v>
      </c>
      <c r="K3274" t="n">
        <v>0</v>
      </c>
      <c r="L3274" t="n">
        <v>0</v>
      </c>
      <c r="M3274" t="n">
        <v>0</v>
      </c>
      <c r="N3274" t="n">
        <v>0</v>
      </c>
      <c r="O3274" t="n">
        <v>0</v>
      </c>
      <c r="P3274" t="n">
        <v>0</v>
      </c>
      <c r="Q3274" t="n">
        <v>0</v>
      </c>
      <c r="R3274" s="2" t="inlineStr"/>
    </row>
    <row r="3275" ht="15" customHeight="1">
      <c r="A3275" t="inlineStr">
        <is>
          <t>A 10996-2021</t>
        </is>
      </c>
      <c r="B3275" s="1" t="n">
        <v>44260</v>
      </c>
      <c r="C3275" s="1" t="n">
        <v>45227</v>
      </c>
      <c r="D3275" t="inlineStr">
        <is>
          <t>DALARNAS LÄN</t>
        </is>
      </c>
      <c r="E3275" t="inlineStr">
        <is>
          <t>SMEDJEBACKEN</t>
        </is>
      </c>
      <c r="G3275" t="n">
        <v>4</v>
      </c>
      <c r="H3275" t="n">
        <v>0</v>
      </c>
      <c r="I3275" t="n">
        <v>0</v>
      </c>
      <c r="J3275" t="n">
        <v>0</v>
      </c>
      <c r="K3275" t="n">
        <v>0</v>
      </c>
      <c r="L3275" t="n">
        <v>0</v>
      </c>
      <c r="M3275" t="n">
        <v>0</v>
      </c>
      <c r="N3275" t="n">
        <v>0</v>
      </c>
      <c r="O3275" t="n">
        <v>0</v>
      </c>
      <c r="P3275" t="n">
        <v>0</v>
      </c>
      <c r="Q3275" t="n">
        <v>0</v>
      </c>
      <c r="R3275" s="2" t="inlineStr"/>
    </row>
    <row r="3276" ht="15" customHeight="1">
      <c r="A3276" t="inlineStr">
        <is>
          <t>A 11143-2021</t>
        </is>
      </c>
      <c r="B3276" s="1" t="n">
        <v>44261</v>
      </c>
      <c r="C3276" s="1" t="n">
        <v>45227</v>
      </c>
      <c r="D3276" t="inlineStr">
        <is>
          <t>DALARNAS LÄN</t>
        </is>
      </c>
      <c r="E3276" t="inlineStr">
        <is>
          <t>SMEDJEBACKEN</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11141-2021</t>
        </is>
      </c>
      <c r="B3277" s="1" t="n">
        <v>44261</v>
      </c>
      <c r="C3277" s="1" t="n">
        <v>45227</v>
      </c>
      <c r="D3277" t="inlineStr">
        <is>
          <t>DALARNAS LÄN</t>
        </is>
      </c>
      <c r="E3277" t="inlineStr">
        <is>
          <t>SMEDJEBACKEN</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11219-2021</t>
        </is>
      </c>
      <c r="B3278" s="1" t="n">
        <v>44263</v>
      </c>
      <c r="C3278" s="1" t="n">
        <v>45227</v>
      </c>
      <c r="D3278" t="inlineStr">
        <is>
          <t>DALARNAS LÄN</t>
        </is>
      </c>
      <c r="E3278" t="inlineStr">
        <is>
          <t>FALUN</t>
        </is>
      </c>
      <c r="G3278" t="n">
        <v>4.4</v>
      </c>
      <c r="H3278" t="n">
        <v>0</v>
      </c>
      <c r="I3278" t="n">
        <v>0</v>
      </c>
      <c r="J3278" t="n">
        <v>0</v>
      </c>
      <c r="K3278" t="n">
        <v>0</v>
      </c>
      <c r="L3278" t="n">
        <v>0</v>
      </c>
      <c r="M3278" t="n">
        <v>0</v>
      </c>
      <c r="N3278" t="n">
        <v>0</v>
      </c>
      <c r="O3278" t="n">
        <v>0</v>
      </c>
      <c r="P3278" t="n">
        <v>0</v>
      </c>
      <c r="Q3278" t="n">
        <v>0</v>
      </c>
      <c r="R3278" s="2" t="inlineStr"/>
    </row>
    <row r="3279" ht="15" customHeight="1">
      <c r="A3279" t="inlineStr">
        <is>
          <t>A 11611-2021</t>
        </is>
      </c>
      <c r="B3279" s="1" t="n">
        <v>44264</v>
      </c>
      <c r="C3279" s="1" t="n">
        <v>45227</v>
      </c>
      <c r="D3279" t="inlineStr">
        <is>
          <t>DALARNAS LÄN</t>
        </is>
      </c>
      <c r="E3279" t="inlineStr">
        <is>
          <t>LUDVIKA</t>
        </is>
      </c>
      <c r="G3279" t="n">
        <v>8.300000000000001</v>
      </c>
      <c r="H3279" t="n">
        <v>0</v>
      </c>
      <c r="I3279" t="n">
        <v>0</v>
      </c>
      <c r="J3279" t="n">
        <v>0</v>
      </c>
      <c r="K3279" t="n">
        <v>0</v>
      </c>
      <c r="L3279" t="n">
        <v>0</v>
      </c>
      <c r="M3279" t="n">
        <v>0</v>
      </c>
      <c r="N3279" t="n">
        <v>0</v>
      </c>
      <c r="O3279" t="n">
        <v>0</v>
      </c>
      <c r="P3279" t="n">
        <v>0</v>
      </c>
      <c r="Q3279" t="n">
        <v>0</v>
      </c>
      <c r="R3279" s="2" t="inlineStr"/>
    </row>
    <row r="3280" ht="15" customHeight="1">
      <c r="A3280" t="inlineStr">
        <is>
          <t>A 11539-2021</t>
        </is>
      </c>
      <c r="B3280" s="1" t="n">
        <v>44264</v>
      </c>
      <c r="C3280" s="1" t="n">
        <v>45227</v>
      </c>
      <c r="D3280" t="inlineStr">
        <is>
          <t>DALARNAS LÄN</t>
        </is>
      </c>
      <c r="E3280" t="inlineStr">
        <is>
          <t>GAGNEF</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11549-2021</t>
        </is>
      </c>
      <c r="B3281" s="1" t="n">
        <v>44264</v>
      </c>
      <c r="C3281" s="1" t="n">
        <v>45227</v>
      </c>
      <c r="D3281" t="inlineStr">
        <is>
          <t>DALARNAS LÄN</t>
        </is>
      </c>
      <c r="E3281" t="inlineStr">
        <is>
          <t>GAGNEF</t>
        </is>
      </c>
      <c r="G3281" t="n">
        <v>1.7</v>
      </c>
      <c r="H3281" t="n">
        <v>0</v>
      </c>
      <c r="I3281" t="n">
        <v>0</v>
      </c>
      <c r="J3281" t="n">
        <v>0</v>
      </c>
      <c r="K3281" t="n">
        <v>0</v>
      </c>
      <c r="L3281" t="n">
        <v>0</v>
      </c>
      <c r="M3281" t="n">
        <v>0</v>
      </c>
      <c r="N3281" t="n">
        <v>0</v>
      </c>
      <c r="O3281" t="n">
        <v>0</v>
      </c>
      <c r="P3281" t="n">
        <v>0</v>
      </c>
      <c r="Q3281" t="n">
        <v>0</v>
      </c>
      <c r="R3281" s="2" t="inlineStr"/>
    </row>
    <row r="3282" ht="15" customHeight="1">
      <c r="A3282" t="inlineStr">
        <is>
          <t>A 11910-2021</t>
        </is>
      </c>
      <c r="B3282" s="1" t="n">
        <v>44265</v>
      </c>
      <c r="C3282" s="1" t="n">
        <v>45227</v>
      </c>
      <c r="D3282" t="inlineStr">
        <is>
          <t>DALARNAS LÄN</t>
        </is>
      </c>
      <c r="E3282" t="inlineStr">
        <is>
          <t>FALUN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11995-2021</t>
        </is>
      </c>
      <c r="B3283" s="1" t="n">
        <v>44266</v>
      </c>
      <c r="C3283" s="1" t="n">
        <v>45227</v>
      </c>
      <c r="D3283" t="inlineStr">
        <is>
          <t>DALARNAS LÄN</t>
        </is>
      </c>
      <c r="E3283" t="inlineStr">
        <is>
          <t>GAGNEF</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12151-2021</t>
        </is>
      </c>
      <c r="B3284" s="1" t="n">
        <v>44266</v>
      </c>
      <c r="C3284" s="1" t="n">
        <v>45227</v>
      </c>
      <c r="D3284" t="inlineStr">
        <is>
          <t>DALARNAS LÄN</t>
        </is>
      </c>
      <c r="E3284" t="inlineStr">
        <is>
          <t>MORA</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12376-2021</t>
        </is>
      </c>
      <c r="B3285" s="1" t="n">
        <v>44267</v>
      </c>
      <c r="C3285" s="1" t="n">
        <v>45227</v>
      </c>
      <c r="D3285" t="inlineStr">
        <is>
          <t>DALARNAS LÄN</t>
        </is>
      </c>
      <c r="E3285" t="inlineStr">
        <is>
          <t>MALUNG-SÄLEN</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12898-2021</t>
        </is>
      </c>
      <c r="B3286" s="1" t="n">
        <v>44271</v>
      </c>
      <c r="C3286" s="1" t="n">
        <v>45227</v>
      </c>
      <c r="D3286" t="inlineStr">
        <is>
          <t>DALARNAS LÄN</t>
        </is>
      </c>
      <c r="E3286" t="inlineStr">
        <is>
          <t>RÄTTVIK</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13054-2021</t>
        </is>
      </c>
      <c r="B3287" s="1" t="n">
        <v>44272</v>
      </c>
      <c r="C3287" s="1" t="n">
        <v>45227</v>
      </c>
      <c r="D3287" t="inlineStr">
        <is>
          <t>DALARNAS LÄN</t>
        </is>
      </c>
      <c r="E3287" t="inlineStr">
        <is>
          <t>VANSBRO</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13376-2021</t>
        </is>
      </c>
      <c r="B3288" s="1" t="n">
        <v>44273</v>
      </c>
      <c r="C3288" s="1" t="n">
        <v>45227</v>
      </c>
      <c r="D3288" t="inlineStr">
        <is>
          <t>DALARNAS LÄN</t>
        </is>
      </c>
      <c r="E3288" t="inlineStr">
        <is>
          <t>RÄTTVIK</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13702-2021</t>
        </is>
      </c>
      <c r="B3289" s="1" t="n">
        <v>44274</v>
      </c>
      <c r="C3289" s="1" t="n">
        <v>45227</v>
      </c>
      <c r="D3289" t="inlineStr">
        <is>
          <t>DALARNAS LÄN</t>
        </is>
      </c>
      <c r="E3289" t="inlineStr">
        <is>
          <t>BORLÄNGE</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13705-2021</t>
        </is>
      </c>
      <c r="B3290" s="1" t="n">
        <v>44274</v>
      </c>
      <c r="C3290" s="1" t="n">
        <v>45227</v>
      </c>
      <c r="D3290" t="inlineStr">
        <is>
          <t>DALARNAS LÄN</t>
        </is>
      </c>
      <c r="E3290" t="inlineStr">
        <is>
          <t>LEKSAND</t>
        </is>
      </c>
      <c r="G3290" t="n">
        <v>3.8</v>
      </c>
      <c r="H3290" t="n">
        <v>0</v>
      </c>
      <c r="I3290" t="n">
        <v>0</v>
      </c>
      <c r="J3290" t="n">
        <v>0</v>
      </c>
      <c r="K3290" t="n">
        <v>0</v>
      </c>
      <c r="L3290" t="n">
        <v>0</v>
      </c>
      <c r="M3290" t="n">
        <v>0</v>
      </c>
      <c r="N3290" t="n">
        <v>0</v>
      </c>
      <c r="O3290" t="n">
        <v>0</v>
      </c>
      <c r="P3290" t="n">
        <v>0</v>
      </c>
      <c r="Q3290" t="n">
        <v>0</v>
      </c>
      <c r="R3290" s="2" t="inlineStr"/>
    </row>
    <row r="3291" ht="15" customHeight="1">
      <c r="A3291" t="inlineStr">
        <is>
          <t>A 13778-2021</t>
        </is>
      </c>
      <c r="B3291" s="1" t="n">
        <v>44274</v>
      </c>
      <c r="C3291" s="1" t="n">
        <v>45227</v>
      </c>
      <c r="D3291" t="inlineStr">
        <is>
          <t>DALARNAS LÄN</t>
        </is>
      </c>
      <c r="E3291" t="inlineStr">
        <is>
          <t>LUDVIKA</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13934-2021</t>
        </is>
      </c>
      <c r="B3292" s="1" t="n">
        <v>44277</v>
      </c>
      <c r="C3292" s="1" t="n">
        <v>45227</v>
      </c>
      <c r="D3292" t="inlineStr">
        <is>
          <t>DALARNAS LÄN</t>
        </is>
      </c>
      <c r="E3292" t="inlineStr">
        <is>
          <t>MALUNG-SÄLEN</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14432-2021</t>
        </is>
      </c>
      <c r="B3293" s="1" t="n">
        <v>44279</v>
      </c>
      <c r="C3293" s="1" t="n">
        <v>45227</v>
      </c>
      <c r="D3293" t="inlineStr">
        <is>
          <t>DALARNAS LÄN</t>
        </is>
      </c>
      <c r="E3293" t="inlineStr">
        <is>
          <t>BORLÄNGE</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14548-2021</t>
        </is>
      </c>
      <c r="B3294" s="1" t="n">
        <v>44279</v>
      </c>
      <c r="C3294" s="1" t="n">
        <v>45227</v>
      </c>
      <c r="D3294" t="inlineStr">
        <is>
          <t>DALARNAS LÄN</t>
        </is>
      </c>
      <c r="E3294" t="inlineStr">
        <is>
          <t>ÄLVDALEN</t>
        </is>
      </c>
      <c r="G3294" t="n">
        <v>6</v>
      </c>
      <c r="H3294" t="n">
        <v>0</v>
      </c>
      <c r="I3294" t="n">
        <v>0</v>
      </c>
      <c r="J3294" t="n">
        <v>0</v>
      </c>
      <c r="K3294" t="n">
        <v>0</v>
      </c>
      <c r="L3294" t="n">
        <v>0</v>
      </c>
      <c r="M3294" t="n">
        <v>0</v>
      </c>
      <c r="N3294" t="n">
        <v>0</v>
      </c>
      <c r="O3294" t="n">
        <v>0</v>
      </c>
      <c r="P3294" t="n">
        <v>0</v>
      </c>
      <c r="Q3294" t="n">
        <v>0</v>
      </c>
      <c r="R3294" s="2" t="inlineStr"/>
    </row>
    <row r="3295" ht="15" customHeight="1">
      <c r="A3295" t="inlineStr">
        <is>
          <t>A 14691-2021</t>
        </is>
      </c>
      <c r="B3295" s="1" t="n">
        <v>44280</v>
      </c>
      <c r="C3295" s="1" t="n">
        <v>45227</v>
      </c>
      <c r="D3295" t="inlineStr">
        <is>
          <t>DALARNAS LÄN</t>
        </is>
      </c>
      <c r="E3295" t="inlineStr">
        <is>
          <t>BORLÄNGE</t>
        </is>
      </c>
      <c r="G3295" t="n">
        <v>11.7</v>
      </c>
      <c r="H3295" t="n">
        <v>0</v>
      </c>
      <c r="I3295" t="n">
        <v>0</v>
      </c>
      <c r="J3295" t="n">
        <v>0</v>
      </c>
      <c r="K3295" t="n">
        <v>0</v>
      </c>
      <c r="L3295" t="n">
        <v>0</v>
      </c>
      <c r="M3295" t="n">
        <v>0</v>
      </c>
      <c r="N3295" t="n">
        <v>0</v>
      </c>
      <c r="O3295" t="n">
        <v>0</v>
      </c>
      <c r="P3295" t="n">
        <v>0</v>
      </c>
      <c r="Q3295" t="n">
        <v>0</v>
      </c>
      <c r="R3295" s="2" t="inlineStr"/>
    </row>
    <row r="3296" ht="15" customHeight="1">
      <c r="A3296" t="inlineStr">
        <is>
          <t>A 14622-2021</t>
        </is>
      </c>
      <c r="B3296" s="1" t="n">
        <v>44280</v>
      </c>
      <c r="C3296" s="1" t="n">
        <v>45227</v>
      </c>
      <c r="D3296" t="inlineStr">
        <is>
          <t>DALARNAS LÄN</t>
        </is>
      </c>
      <c r="E3296" t="inlineStr">
        <is>
          <t>BORLÄNGE</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14724-2021</t>
        </is>
      </c>
      <c r="B3297" s="1" t="n">
        <v>44280</v>
      </c>
      <c r="C3297" s="1" t="n">
        <v>45227</v>
      </c>
      <c r="D3297" t="inlineStr">
        <is>
          <t>DALARNAS LÄN</t>
        </is>
      </c>
      <c r="E3297" t="inlineStr">
        <is>
          <t>RÄTTVIK</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15045-2021</t>
        </is>
      </c>
      <c r="B3298" s="1" t="n">
        <v>44281</v>
      </c>
      <c r="C3298" s="1" t="n">
        <v>45227</v>
      </c>
      <c r="D3298" t="inlineStr">
        <is>
          <t>DALARNAS LÄN</t>
        </is>
      </c>
      <c r="E3298" t="inlineStr">
        <is>
          <t>ÄLVDALEN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15079-2021</t>
        </is>
      </c>
      <c r="B3299" s="1" t="n">
        <v>44281</v>
      </c>
      <c r="C3299" s="1" t="n">
        <v>45227</v>
      </c>
      <c r="D3299" t="inlineStr">
        <is>
          <t>DALARNAS LÄN</t>
        </is>
      </c>
      <c r="E3299" t="inlineStr">
        <is>
          <t>RÄTTVIK</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15125-2021</t>
        </is>
      </c>
      <c r="B3300" s="1" t="n">
        <v>44283</v>
      </c>
      <c r="C3300" s="1" t="n">
        <v>45227</v>
      </c>
      <c r="D3300" t="inlineStr">
        <is>
          <t>DALARNAS LÄN</t>
        </is>
      </c>
      <c r="E3300" t="inlineStr">
        <is>
          <t>HEDEMORA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15331-2021</t>
        </is>
      </c>
      <c r="B3301" s="1" t="n">
        <v>44284</v>
      </c>
      <c r="C3301" s="1" t="n">
        <v>45227</v>
      </c>
      <c r="D3301" t="inlineStr">
        <is>
          <t>DALARNAS LÄN</t>
        </is>
      </c>
      <c r="E3301" t="inlineStr">
        <is>
          <t>SMEDJEBACKEN</t>
        </is>
      </c>
      <c r="G3301" t="n">
        <v>8.199999999999999</v>
      </c>
      <c r="H3301" t="n">
        <v>0</v>
      </c>
      <c r="I3301" t="n">
        <v>0</v>
      </c>
      <c r="J3301" t="n">
        <v>0</v>
      </c>
      <c r="K3301" t="n">
        <v>0</v>
      </c>
      <c r="L3301" t="n">
        <v>0</v>
      </c>
      <c r="M3301" t="n">
        <v>0</v>
      </c>
      <c r="N3301" t="n">
        <v>0</v>
      </c>
      <c r="O3301" t="n">
        <v>0</v>
      </c>
      <c r="P3301" t="n">
        <v>0</v>
      </c>
      <c r="Q3301" t="n">
        <v>0</v>
      </c>
      <c r="R3301" s="2" t="inlineStr"/>
    </row>
    <row r="3302" ht="15" customHeight="1">
      <c r="A3302" t="inlineStr">
        <is>
          <t>A 15138-2021</t>
        </is>
      </c>
      <c r="B3302" s="1" t="n">
        <v>44284</v>
      </c>
      <c r="C3302" s="1" t="n">
        <v>45227</v>
      </c>
      <c r="D3302" t="inlineStr">
        <is>
          <t>DALARNAS LÄN</t>
        </is>
      </c>
      <c r="E3302" t="inlineStr">
        <is>
          <t>RÄTTVIK</t>
        </is>
      </c>
      <c r="G3302" t="n">
        <v>6.4</v>
      </c>
      <c r="H3302" t="n">
        <v>0</v>
      </c>
      <c r="I3302" t="n">
        <v>0</v>
      </c>
      <c r="J3302" t="n">
        <v>0</v>
      </c>
      <c r="K3302" t="n">
        <v>0</v>
      </c>
      <c r="L3302" t="n">
        <v>0</v>
      </c>
      <c r="M3302" t="n">
        <v>0</v>
      </c>
      <c r="N3302" t="n">
        <v>0</v>
      </c>
      <c r="O3302" t="n">
        <v>0</v>
      </c>
      <c r="P3302" t="n">
        <v>0</v>
      </c>
      <c r="Q3302" t="n">
        <v>0</v>
      </c>
      <c r="R3302" s="2" t="inlineStr"/>
    </row>
    <row r="3303" ht="15" customHeight="1">
      <c r="A3303" t="inlineStr">
        <is>
          <t>A 15251-2021</t>
        </is>
      </c>
      <c r="B3303" s="1" t="n">
        <v>44284</v>
      </c>
      <c r="C3303" s="1" t="n">
        <v>45227</v>
      </c>
      <c r="D3303" t="inlineStr">
        <is>
          <t>DALARNAS LÄN</t>
        </is>
      </c>
      <c r="E3303" t="inlineStr">
        <is>
          <t>ÄLVDALEN</t>
        </is>
      </c>
      <c r="G3303" t="n">
        <v>6.1</v>
      </c>
      <c r="H3303" t="n">
        <v>0</v>
      </c>
      <c r="I3303" t="n">
        <v>0</v>
      </c>
      <c r="J3303" t="n">
        <v>0</v>
      </c>
      <c r="K3303" t="n">
        <v>0</v>
      </c>
      <c r="L3303" t="n">
        <v>0</v>
      </c>
      <c r="M3303" t="n">
        <v>0</v>
      </c>
      <c r="N3303" t="n">
        <v>0</v>
      </c>
      <c r="O3303" t="n">
        <v>0</v>
      </c>
      <c r="P3303" t="n">
        <v>0</v>
      </c>
      <c r="Q3303" t="n">
        <v>0</v>
      </c>
      <c r="R3303" s="2" t="inlineStr"/>
    </row>
    <row r="3304" ht="15" customHeight="1">
      <c r="A3304" t="inlineStr">
        <is>
          <t>A 15247-2021</t>
        </is>
      </c>
      <c r="B3304" s="1" t="n">
        <v>44284</v>
      </c>
      <c r="C3304" s="1" t="n">
        <v>45227</v>
      </c>
      <c r="D3304" t="inlineStr">
        <is>
          <t>DALARNAS LÄN</t>
        </is>
      </c>
      <c r="E3304" t="inlineStr">
        <is>
          <t>RÄTTVIK</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15786-2021</t>
        </is>
      </c>
      <c r="B3305" s="1" t="n">
        <v>44286</v>
      </c>
      <c r="C3305" s="1" t="n">
        <v>45227</v>
      </c>
      <c r="D3305" t="inlineStr">
        <is>
          <t>DALARNAS LÄN</t>
        </is>
      </c>
      <c r="E3305" t="inlineStr">
        <is>
          <t>BORLÄNGE</t>
        </is>
      </c>
      <c r="G3305" t="n">
        <v>3</v>
      </c>
      <c r="H3305" t="n">
        <v>0</v>
      </c>
      <c r="I3305" t="n">
        <v>0</v>
      </c>
      <c r="J3305" t="n">
        <v>0</v>
      </c>
      <c r="K3305" t="n">
        <v>0</v>
      </c>
      <c r="L3305" t="n">
        <v>0</v>
      </c>
      <c r="M3305" t="n">
        <v>0</v>
      </c>
      <c r="N3305" t="n">
        <v>0</v>
      </c>
      <c r="O3305" t="n">
        <v>0</v>
      </c>
      <c r="P3305" t="n">
        <v>0</v>
      </c>
      <c r="Q3305" t="n">
        <v>0</v>
      </c>
      <c r="R3305" s="2" t="inlineStr"/>
    </row>
    <row r="3306" ht="15" customHeight="1">
      <c r="A3306" t="inlineStr">
        <is>
          <t>A 15952-2021</t>
        </is>
      </c>
      <c r="B3306" s="1" t="n">
        <v>44286</v>
      </c>
      <c r="C3306" s="1" t="n">
        <v>45227</v>
      </c>
      <c r="D3306" t="inlineStr">
        <is>
          <t>DALARNAS LÄN</t>
        </is>
      </c>
      <c r="E3306" t="inlineStr">
        <is>
          <t>ÄLVDALEN</t>
        </is>
      </c>
      <c r="F3306" t="inlineStr">
        <is>
          <t>Övriga statliga verk och myndigheter</t>
        </is>
      </c>
      <c r="G3306" t="n">
        <v>6.6</v>
      </c>
      <c r="H3306" t="n">
        <v>0</v>
      </c>
      <c r="I3306" t="n">
        <v>0</v>
      </c>
      <c r="J3306" t="n">
        <v>0</v>
      </c>
      <c r="K3306" t="n">
        <v>0</v>
      </c>
      <c r="L3306" t="n">
        <v>0</v>
      </c>
      <c r="M3306" t="n">
        <v>0</v>
      </c>
      <c r="N3306" t="n">
        <v>0</v>
      </c>
      <c r="O3306" t="n">
        <v>0</v>
      </c>
      <c r="P3306" t="n">
        <v>0</v>
      </c>
      <c r="Q3306" t="n">
        <v>0</v>
      </c>
      <c r="R3306" s="2" t="inlineStr"/>
    </row>
    <row r="3307" ht="15" customHeight="1">
      <c r="A3307" t="inlineStr">
        <is>
          <t>A 15979-2021</t>
        </is>
      </c>
      <c r="B3307" s="1" t="n">
        <v>44287</v>
      </c>
      <c r="C3307" s="1" t="n">
        <v>45227</v>
      </c>
      <c r="D3307" t="inlineStr">
        <is>
          <t>DALARNAS LÄN</t>
        </is>
      </c>
      <c r="E3307" t="inlineStr">
        <is>
          <t>BORLÄNGE</t>
        </is>
      </c>
      <c r="F3307" t="inlineStr">
        <is>
          <t>Bergvik skog väst AB</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15914-2021</t>
        </is>
      </c>
      <c r="B3308" s="1" t="n">
        <v>44287</v>
      </c>
      <c r="C3308" s="1" t="n">
        <v>45227</v>
      </c>
      <c r="D3308" t="inlineStr">
        <is>
          <t>DALARNAS LÄN</t>
        </is>
      </c>
      <c r="E3308" t="inlineStr">
        <is>
          <t>ORSA</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16035-2021</t>
        </is>
      </c>
      <c r="B3309" s="1" t="n">
        <v>44287</v>
      </c>
      <c r="C3309" s="1" t="n">
        <v>45227</v>
      </c>
      <c r="D3309" t="inlineStr">
        <is>
          <t>DALARNAS LÄN</t>
        </is>
      </c>
      <c r="E3309" t="inlineStr">
        <is>
          <t>ÄLVDALEN</t>
        </is>
      </c>
      <c r="F3309" t="inlineStr">
        <is>
          <t>Övriga statliga verk och myndigheter</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16108-2021</t>
        </is>
      </c>
      <c r="B3310" s="1" t="n">
        <v>44291</v>
      </c>
      <c r="C3310" s="1" t="n">
        <v>45227</v>
      </c>
      <c r="D3310" t="inlineStr">
        <is>
          <t>DALARNAS LÄN</t>
        </is>
      </c>
      <c r="E3310" t="inlineStr">
        <is>
          <t>LUDVIKA</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16129-2021</t>
        </is>
      </c>
      <c r="B3311" s="1" t="n">
        <v>44291</v>
      </c>
      <c r="C3311" s="1" t="n">
        <v>45227</v>
      </c>
      <c r="D3311" t="inlineStr">
        <is>
          <t>DALARNAS LÄN</t>
        </is>
      </c>
      <c r="E3311" t="inlineStr">
        <is>
          <t>SMEDJEBACKEN</t>
        </is>
      </c>
      <c r="G3311" t="n">
        <v>2.3</v>
      </c>
      <c r="H3311" t="n">
        <v>0</v>
      </c>
      <c r="I3311" t="n">
        <v>0</v>
      </c>
      <c r="J3311" t="n">
        <v>0</v>
      </c>
      <c r="K3311" t="n">
        <v>0</v>
      </c>
      <c r="L3311" t="n">
        <v>0</v>
      </c>
      <c r="M3311" t="n">
        <v>0</v>
      </c>
      <c r="N3311" t="n">
        <v>0</v>
      </c>
      <c r="O3311" t="n">
        <v>0</v>
      </c>
      <c r="P3311" t="n">
        <v>0</v>
      </c>
      <c r="Q3311" t="n">
        <v>0</v>
      </c>
      <c r="R3311" s="2" t="inlineStr"/>
    </row>
    <row r="3312" ht="15" customHeight="1">
      <c r="A3312" t="inlineStr">
        <is>
          <t>A 16270-2021</t>
        </is>
      </c>
      <c r="B3312" s="1" t="n">
        <v>44292</v>
      </c>
      <c r="C3312" s="1" t="n">
        <v>45227</v>
      </c>
      <c r="D3312" t="inlineStr">
        <is>
          <t>DALARNAS LÄN</t>
        </is>
      </c>
      <c r="E3312" t="inlineStr">
        <is>
          <t>ORSA</t>
        </is>
      </c>
      <c r="G3312" t="n">
        <v>8.4</v>
      </c>
      <c r="H3312" t="n">
        <v>0</v>
      </c>
      <c r="I3312" t="n">
        <v>0</v>
      </c>
      <c r="J3312" t="n">
        <v>0</v>
      </c>
      <c r="K3312" t="n">
        <v>0</v>
      </c>
      <c r="L3312" t="n">
        <v>0</v>
      </c>
      <c r="M3312" t="n">
        <v>0</v>
      </c>
      <c r="N3312" t="n">
        <v>0</v>
      </c>
      <c r="O3312" t="n">
        <v>0</v>
      </c>
      <c r="P3312" t="n">
        <v>0</v>
      </c>
      <c r="Q3312" t="n">
        <v>0</v>
      </c>
      <c r="R3312" s="2" t="inlineStr"/>
    </row>
    <row r="3313" ht="15" customHeight="1">
      <c r="A3313" t="inlineStr">
        <is>
          <t>A 16231-2021</t>
        </is>
      </c>
      <c r="B3313" s="1" t="n">
        <v>44292</v>
      </c>
      <c r="C3313" s="1" t="n">
        <v>45227</v>
      </c>
      <c r="D3313" t="inlineStr">
        <is>
          <t>DALARNAS LÄN</t>
        </is>
      </c>
      <c r="E3313" t="inlineStr">
        <is>
          <t>LEKSAND</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16262-2021</t>
        </is>
      </c>
      <c r="B3314" s="1" t="n">
        <v>44292</v>
      </c>
      <c r="C3314" s="1" t="n">
        <v>45227</v>
      </c>
      <c r="D3314" t="inlineStr">
        <is>
          <t>DALARNAS LÄN</t>
        </is>
      </c>
      <c r="E3314" t="inlineStr">
        <is>
          <t>ÄLVDALEN</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16187-2021</t>
        </is>
      </c>
      <c r="B3315" s="1" t="n">
        <v>44292</v>
      </c>
      <c r="C3315" s="1" t="n">
        <v>45227</v>
      </c>
      <c r="D3315" t="inlineStr">
        <is>
          <t>DALARNAS LÄN</t>
        </is>
      </c>
      <c r="E3315" t="inlineStr">
        <is>
          <t>LUDVIKA</t>
        </is>
      </c>
      <c r="F3315" t="inlineStr">
        <is>
          <t>Bergvik skog väst AB</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16377-2021</t>
        </is>
      </c>
      <c r="B3316" s="1" t="n">
        <v>44293</v>
      </c>
      <c r="C3316" s="1" t="n">
        <v>45227</v>
      </c>
      <c r="D3316" t="inlineStr">
        <is>
          <t>DALARNAS LÄN</t>
        </is>
      </c>
      <c r="E3316" t="inlineStr">
        <is>
          <t>BORLÄNGE</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16413-2021</t>
        </is>
      </c>
      <c r="B3317" s="1" t="n">
        <v>44293</v>
      </c>
      <c r="C3317" s="1" t="n">
        <v>45227</v>
      </c>
      <c r="D3317" t="inlineStr">
        <is>
          <t>DALARNAS LÄN</t>
        </is>
      </c>
      <c r="E3317" t="inlineStr">
        <is>
          <t>BORLÄNGE</t>
        </is>
      </c>
      <c r="F3317" t="inlineStr">
        <is>
          <t>Bergvik skog väst AB</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16519-2021</t>
        </is>
      </c>
      <c r="B3318" s="1" t="n">
        <v>44293</v>
      </c>
      <c r="C3318" s="1" t="n">
        <v>45227</v>
      </c>
      <c r="D3318" t="inlineStr">
        <is>
          <t>DALARNAS LÄN</t>
        </is>
      </c>
      <c r="E3318" t="inlineStr">
        <is>
          <t>SÄTER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16840-2021</t>
        </is>
      </c>
      <c r="B3319" s="1" t="n">
        <v>44295</v>
      </c>
      <c r="C3319" s="1" t="n">
        <v>45227</v>
      </c>
      <c r="D3319" t="inlineStr">
        <is>
          <t>DALARNAS LÄN</t>
        </is>
      </c>
      <c r="E3319" t="inlineStr">
        <is>
          <t>MORA</t>
        </is>
      </c>
      <c r="G3319" t="n">
        <v>11.5</v>
      </c>
      <c r="H3319" t="n">
        <v>0</v>
      </c>
      <c r="I3319" t="n">
        <v>0</v>
      </c>
      <c r="J3319" t="n">
        <v>0</v>
      </c>
      <c r="K3319" t="n">
        <v>0</v>
      </c>
      <c r="L3319" t="n">
        <v>0</v>
      </c>
      <c r="M3319" t="n">
        <v>0</v>
      </c>
      <c r="N3319" t="n">
        <v>0</v>
      </c>
      <c r="O3319" t="n">
        <v>0</v>
      </c>
      <c r="P3319" t="n">
        <v>0</v>
      </c>
      <c r="Q3319" t="n">
        <v>0</v>
      </c>
      <c r="R3319" s="2" t="inlineStr"/>
    </row>
    <row r="3320" ht="15" customHeight="1">
      <c r="A3320" t="inlineStr">
        <is>
          <t>A 17115-2021</t>
        </is>
      </c>
      <c r="B3320" s="1" t="n">
        <v>44298</v>
      </c>
      <c r="C3320" s="1" t="n">
        <v>45227</v>
      </c>
      <c r="D3320" t="inlineStr">
        <is>
          <t>DALARNAS LÄN</t>
        </is>
      </c>
      <c r="E3320" t="inlineStr">
        <is>
          <t>SMEDJEBACKEN</t>
        </is>
      </c>
      <c r="F3320" t="inlineStr">
        <is>
          <t>Sveaskog</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17204-2021</t>
        </is>
      </c>
      <c r="B3321" s="1" t="n">
        <v>44298</v>
      </c>
      <c r="C3321" s="1" t="n">
        <v>45227</v>
      </c>
      <c r="D3321" t="inlineStr">
        <is>
          <t>DALARNAS LÄN</t>
        </is>
      </c>
      <c r="E3321" t="inlineStr">
        <is>
          <t>BORLÄNGE</t>
        </is>
      </c>
      <c r="G3321" t="n">
        <v>16.7</v>
      </c>
      <c r="H3321" t="n">
        <v>0</v>
      </c>
      <c r="I3321" t="n">
        <v>0</v>
      </c>
      <c r="J3321" t="n">
        <v>0</v>
      </c>
      <c r="K3321" t="n">
        <v>0</v>
      </c>
      <c r="L3321" t="n">
        <v>0</v>
      </c>
      <c r="M3321" t="n">
        <v>0</v>
      </c>
      <c r="N3321" t="n">
        <v>0</v>
      </c>
      <c r="O3321" t="n">
        <v>0</v>
      </c>
      <c r="P3321" t="n">
        <v>0</v>
      </c>
      <c r="Q3321" t="n">
        <v>0</v>
      </c>
      <c r="R3321" s="2" t="inlineStr"/>
    </row>
    <row r="3322" ht="15" customHeight="1">
      <c r="A3322" t="inlineStr">
        <is>
          <t>A 17279-2021</t>
        </is>
      </c>
      <c r="B3322" s="1" t="n">
        <v>44298</v>
      </c>
      <c r="C3322" s="1" t="n">
        <v>45227</v>
      </c>
      <c r="D3322" t="inlineStr">
        <is>
          <t>DALARNAS LÄN</t>
        </is>
      </c>
      <c r="E3322" t="inlineStr">
        <is>
          <t>VANSBRO</t>
        </is>
      </c>
      <c r="F3322" t="inlineStr">
        <is>
          <t>Bergvik skog väst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17112-2021</t>
        </is>
      </c>
      <c r="B3323" s="1" t="n">
        <v>44298</v>
      </c>
      <c r="C3323" s="1" t="n">
        <v>45227</v>
      </c>
      <c r="D3323" t="inlineStr">
        <is>
          <t>DALARNAS LÄN</t>
        </is>
      </c>
      <c r="E3323" t="inlineStr">
        <is>
          <t>SMEDJEBACKEN</t>
        </is>
      </c>
      <c r="F3323" t="inlineStr">
        <is>
          <t>Sveaskog</t>
        </is>
      </c>
      <c r="G3323" t="n">
        <v>6.9</v>
      </c>
      <c r="H3323" t="n">
        <v>0</v>
      </c>
      <c r="I3323" t="n">
        <v>0</v>
      </c>
      <c r="J3323" t="n">
        <v>0</v>
      </c>
      <c r="K3323" t="n">
        <v>0</v>
      </c>
      <c r="L3323" t="n">
        <v>0</v>
      </c>
      <c r="M3323" t="n">
        <v>0</v>
      </c>
      <c r="N3323" t="n">
        <v>0</v>
      </c>
      <c r="O3323" t="n">
        <v>0</v>
      </c>
      <c r="P3323" t="n">
        <v>0</v>
      </c>
      <c r="Q3323" t="n">
        <v>0</v>
      </c>
      <c r="R3323" s="2" t="inlineStr"/>
    </row>
    <row r="3324" ht="15" customHeight="1">
      <c r="A3324" t="inlineStr">
        <is>
          <t>A 17420-2021</t>
        </is>
      </c>
      <c r="B3324" s="1" t="n">
        <v>44299</v>
      </c>
      <c r="C3324" s="1" t="n">
        <v>45227</v>
      </c>
      <c r="D3324" t="inlineStr">
        <is>
          <t>DALARNAS LÄN</t>
        </is>
      </c>
      <c r="E3324" t="inlineStr">
        <is>
          <t>LUDVIKA</t>
        </is>
      </c>
      <c r="G3324" t="n">
        <v>5.8</v>
      </c>
      <c r="H3324" t="n">
        <v>0</v>
      </c>
      <c r="I3324" t="n">
        <v>0</v>
      </c>
      <c r="J3324" t="n">
        <v>0</v>
      </c>
      <c r="K3324" t="n">
        <v>0</v>
      </c>
      <c r="L3324" t="n">
        <v>0</v>
      </c>
      <c r="M3324" t="n">
        <v>0</v>
      </c>
      <c r="N3324" t="n">
        <v>0</v>
      </c>
      <c r="O3324" t="n">
        <v>0</v>
      </c>
      <c r="P3324" t="n">
        <v>0</v>
      </c>
      <c r="Q3324" t="n">
        <v>0</v>
      </c>
      <c r="R3324" s="2" t="inlineStr"/>
    </row>
    <row r="3325" ht="15" customHeight="1">
      <c r="A3325" t="inlineStr">
        <is>
          <t>A 17572-2021</t>
        </is>
      </c>
      <c r="B3325" s="1" t="n">
        <v>44299</v>
      </c>
      <c r="C3325" s="1" t="n">
        <v>45227</v>
      </c>
      <c r="D3325" t="inlineStr">
        <is>
          <t>DALARNAS LÄN</t>
        </is>
      </c>
      <c r="E3325" t="inlineStr">
        <is>
          <t>BORLÄNGE</t>
        </is>
      </c>
      <c r="G3325" t="n">
        <v>4.5</v>
      </c>
      <c r="H3325" t="n">
        <v>0</v>
      </c>
      <c r="I3325" t="n">
        <v>0</v>
      </c>
      <c r="J3325" t="n">
        <v>0</v>
      </c>
      <c r="K3325" t="n">
        <v>0</v>
      </c>
      <c r="L3325" t="n">
        <v>0</v>
      </c>
      <c r="M3325" t="n">
        <v>0</v>
      </c>
      <c r="N3325" t="n">
        <v>0</v>
      </c>
      <c r="O3325" t="n">
        <v>0</v>
      </c>
      <c r="P3325" t="n">
        <v>0</v>
      </c>
      <c r="Q3325" t="n">
        <v>0</v>
      </c>
      <c r="R3325" s="2" t="inlineStr"/>
    </row>
    <row r="3326" ht="15" customHeight="1">
      <c r="A3326" t="inlineStr">
        <is>
          <t>A 17464-2021</t>
        </is>
      </c>
      <c r="B3326" s="1" t="n">
        <v>44299</v>
      </c>
      <c r="C3326" s="1" t="n">
        <v>45227</v>
      </c>
      <c r="D3326" t="inlineStr">
        <is>
          <t>DALARNAS LÄN</t>
        </is>
      </c>
      <c r="E3326" t="inlineStr">
        <is>
          <t>HEDEMORA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17502-2021</t>
        </is>
      </c>
      <c r="B3327" s="1" t="n">
        <v>44299</v>
      </c>
      <c r="C3327" s="1" t="n">
        <v>45227</v>
      </c>
      <c r="D3327" t="inlineStr">
        <is>
          <t>DALARNAS LÄN</t>
        </is>
      </c>
      <c r="E3327" t="inlineStr">
        <is>
          <t>MALUNG-SÄLEN</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17615-2021</t>
        </is>
      </c>
      <c r="B3328" s="1" t="n">
        <v>44299</v>
      </c>
      <c r="C3328" s="1" t="n">
        <v>45227</v>
      </c>
      <c r="D3328" t="inlineStr">
        <is>
          <t>DALARNAS LÄN</t>
        </is>
      </c>
      <c r="E3328" t="inlineStr">
        <is>
          <t>LEKSAND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17718-2021</t>
        </is>
      </c>
      <c r="B3329" s="1" t="n">
        <v>44300</v>
      </c>
      <c r="C3329" s="1" t="n">
        <v>45227</v>
      </c>
      <c r="D3329" t="inlineStr">
        <is>
          <t>DALARNAS LÄN</t>
        </is>
      </c>
      <c r="E3329" t="inlineStr">
        <is>
          <t>ORSA</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17791-2021</t>
        </is>
      </c>
      <c r="B3330" s="1" t="n">
        <v>44300</v>
      </c>
      <c r="C3330" s="1" t="n">
        <v>45227</v>
      </c>
      <c r="D3330" t="inlineStr">
        <is>
          <t>DALARNAS LÄN</t>
        </is>
      </c>
      <c r="E3330" t="inlineStr">
        <is>
          <t>FALUN</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17763-2021</t>
        </is>
      </c>
      <c r="B3331" s="1" t="n">
        <v>44300</v>
      </c>
      <c r="C3331" s="1" t="n">
        <v>45227</v>
      </c>
      <c r="D3331" t="inlineStr">
        <is>
          <t>DALARNAS LÄN</t>
        </is>
      </c>
      <c r="E3331" t="inlineStr">
        <is>
          <t>MALUNG-SÄLEN</t>
        </is>
      </c>
      <c r="G3331" t="n">
        <v>3</v>
      </c>
      <c r="H3331" t="n">
        <v>0</v>
      </c>
      <c r="I3331" t="n">
        <v>0</v>
      </c>
      <c r="J3331" t="n">
        <v>0</v>
      </c>
      <c r="K3331" t="n">
        <v>0</v>
      </c>
      <c r="L3331" t="n">
        <v>0</v>
      </c>
      <c r="M3331" t="n">
        <v>0</v>
      </c>
      <c r="N3331" t="n">
        <v>0</v>
      </c>
      <c r="O3331" t="n">
        <v>0</v>
      </c>
      <c r="P3331" t="n">
        <v>0</v>
      </c>
      <c r="Q3331" t="n">
        <v>0</v>
      </c>
      <c r="R3331" s="2" t="inlineStr"/>
    </row>
    <row r="3332" ht="15" customHeight="1">
      <c r="A3332" t="inlineStr">
        <is>
          <t>A 17775-2021</t>
        </is>
      </c>
      <c r="B3332" s="1" t="n">
        <v>44300</v>
      </c>
      <c r="C3332" s="1" t="n">
        <v>45227</v>
      </c>
      <c r="D3332" t="inlineStr">
        <is>
          <t>DALARNAS LÄN</t>
        </is>
      </c>
      <c r="E3332" t="inlineStr">
        <is>
          <t>RÄTTVIK</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17915-2021</t>
        </is>
      </c>
      <c r="B3333" s="1" t="n">
        <v>44301</v>
      </c>
      <c r="C3333" s="1" t="n">
        <v>45227</v>
      </c>
      <c r="D3333" t="inlineStr">
        <is>
          <t>DALARNAS LÄN</t>
        </is>
      </c>
      <c r="E3333" t="inlineStr">
        <is>
          <t>MORA</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17904-2021</t>
        </is>
      </c>
      <c r="B3334" s="1" t="n">
        <v>44301</v>
      </c>
      <c r="C3334" s="1" t="n">
        <v>45227</v>
      </c>
      <c r="D3334" t="inlineStr">
        <is>
          <t>DALARNAS LÄN</t>
        </is>
      </c>
      <c r="E3334" t="inlineStr">
        <is>
          <t>MORA</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18025-2021</t>
        </is>
      </c>
      <c r="B3335" s="1" t="n">
        <v>44302</v>
      </c>
      <c r="C3335" s="1" t="n">
        <v>45227</v>
      </c>
      <c r="D3335" t="inlineStr">
        <is>
          <t>DALARNAS LÄN</t>
        </is>
      </c>
      <c r="E3335" t="inlineStr">
        <is>
          <t>LUDVIKA</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18133-2021</t>
        </is>
      </c>
      <c r="B3336" s="1" t="n">
        <v>44302</v>
      </c>
      <c r="C3336" s="1" t="n">
        <v>45227</v>
      </c>
      <c r="D3336" t="inlineStr">
        <is>
          <t>DALARNAS LÄN</t>
        </is>
      </c>
      <c r="E3336" t="inlineStr">
        <is>
          <t>SMEDJEBACKEN</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18120-2021</t>
        </is>
      </c>
      <c r="B3337" s="1" t="n">
        <v>44302</v>
      </c>
      <c r="C3337" s="1" t="n">
        <v>45227</v>
      </c>
      <c r="D3337" t="inlineStr">
        <is>
          <t>DALARNAS LÄN</t>
        </is>
      </c>
      <c r="E3337" t="inlineStr">
        <is>
          <t>SMEDJEBACKEN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18198-2021</t>
        </is>
      </c>
      <c r="B3338" s="1" t="n">
        <v>44302</v>
      </c>
      <c r="C3338" s="1" t="n">
        <v>45227</v>
      </c>
      <c r="D3338" t="inlineStr">
        <is>
          <t>DALARNAS LÄN</t>
        </is>
      </c>
      <c r="E3338" t="inlineStr">
        <is>
          <t>SMEDJEBACKEN</t>
        </is>
      </c>
      <c r="F3338" t="inlineStr">
        <is>
          <t>Kyrkan</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18393-2021</t>
        </is>
      </c>
      <c r="B3339" s="1" t="n">
        <v>44305</v>
      </c>
      <c r="C3339" s="1" t="n">
        <v>45227</v>
      </c>
      <c r="D3339" t="inlineStr">
        <is>
          <t>DALARNAS LÄN</t>
        </is>
      </c>
      <c r="E3339" t="inlineStr">
        <is>
          <t>BORLÄNGE</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18267-2021</t>
        </is>
      </c>
      <c r="B3340" s="1" t="n">
        <v>44305</v>
      </c>
      <c r="C3340" s="1" t="n">
        <v>45227</v>
      </c>
      <c r="D3340" t="inlineStr">
        <is>
          <t>DALARNAS LÄN</t>
        </is>
      </c>
      <c r="E3340" t="inlineStr">
        <is>
          <t>LEKSAND</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18369-2021</t>
        </is>
      </c>
      <c r="B3341" s="1" t="n">
        <v>44305</v>
      </c>
      <c r="C3341" s="1" t="n">
        <v>45227</v>
      </c>
      <c r="D3341" t="inlineStr">
        <is>
          <t>DALARNAS LÄN</t>
        </is>
      </c>
      <c r="E3341" t="inlineStr">
        <is>
          <t>SMEDJEBACKEN</t>
        </is>
      </c>
      <c r="F3341" t="inlineStr">
        <is>
          <t>Sveaskog</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18373-2021</t>
        </is>
      </c>
      <c r="B3342" s="1" t="n">
        <v>44305</v>
      </c>
      <c r="C3342" s="1" t="n">
        <v>45227</v>
      </c>
      <c r="D3342" t="inlineStr">
        <is>
          <t>DALARNAS LÄN</t>
        </is>
      </c>
      <c r="E3342" t="inlineStr">
        <is>
          <t>SMEDJEBACKEN</t>
        </is>
      </c>
      <c r="F3342" t="inlineStr">
        <is>
          <t>Sveaskog</t>
        </is>
      </c>
      <c r="G3342" t="n">
        <v>4.9</v>
      </c>
      <c r="H3342" t="n">
        <v>0</v>
      </c>
      <c r="I3342" t="n">
        <v>0</v>
      </c>
      <c r="J3342" t="n">
        <v>0</v>
      </c>
      <c r="K3342" t="n">
        <v>0</v>
      </c>
      <c r="L3342" t="n">
        <v>0</v>
      </c>
      <c r="M3342" t="n">
        <v>0</v>
      </c>
      <c r="N3342" t="n">
        <v>0</v>
      </c>
      <c r="O3342" t="n">
        <v>0</v>
      </c>
      <c r="P3342" t="n">
        <v>0</v>
      </c>
      <c r="Q3342" t="n">
        <v>0</v>
      </c>
      <c r="R3342" s="2" t="inlineStr"/>
    </row>
    <row r="3343" ht="15" customHeight="1">
      <c r="A3343" t="inlineStr">
        <is>
          <t>A 18291-2021</t>
        </is>
      </c>
      <c r="B3343" s="1" t="n">
        <v>44305</v>
      </c>
      <c r="C3343" s="1" t="n">
        <v>45227</v>
      </c>
      <c r="D3343" t="inlineStr">
        <is>
          <t>DALARNAS LÄN</t>
        </is>
      </c>
      <c r="E3343" t="inlineStr">
        <is>
          <t>AVESTA</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18505-2021</t>
        </is>
      </c>
      <c r="B3344" s="1" t="n">
        <v>44306</v>
      </c>
      <c r="C3344" s="1" t="n">
        <v>45227</v>
      </c>
      <c r="D3344" t="inlineStr">
        <is>
          <t>DALARNAS LÄN</t>
        </is>
      </c>
      <c r="E3344" t="inlineStr">
        <is>
          <t>SMEDJEBACKEN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18619-2021</t>
        </is>
      </c>
      <c r="B3345" s="1" t="n">
        <v>44306</v>
      </c>
      <c r="C3345" s="1" t="n">
        <v>45227</v>
      </c>
      <c r="D3345" t="inlineStr">
        <is>
          <t>DALARNAS LÄN</t>
        </is>
      </c>
      <c r="E3345" t="inlineStr">
        <is>
          <t>RÄTTVIK</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18637-2021</t>
        </is>
      </c>
      <c r="B3346" s="1" t="n">
        <v>44306</v>
      </c>
      <c r="C3346" s="1" t="n">
        <v>45227</v>
      </c>
      <c r="D3346" t="inlineStr">
        <is>
          <t>DALARNAS LÄN</t>
        </is>
      </c>
      <c r="E3346" t="inlineStr">
        <is>
          <t>MALUNG-SÄLEN</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18481-2021</t>
        </is>
      </c>
      <c r="B3347" s="1" t="n">
        <v>44306</v>
      </c>
      <c r="C3347" s="1" t="n">
        <v>45227</v>
      </c>
      <c r="D3347" t="inlineStr">
        <is>
          <t>DALARNAS LÄN</t>
        </is>
      </c>
      <c r="E3347" t="inlineStr">
        <is>
          <t>BORLÄNGE</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18829-2021</t>
        </is>
      </c>
      <c r="B3348" s="1" t="n">
        <v>44307</v>
      </c>
      <c r="C3348" s="1" t="n">
        <v>45227</v>
      </c>
      <c r="D3348" t="inlineStr">
        <is>
          <t>DALARNAS LÄN</t>
        </is>
      </c>
      <c r="E3348" t="inlineStr">
        <is>
          <t>VANSBRO</t>
        </is>
      </c>
      <c r="F3348" t="inlineStr">
        <is>
          <t>Kyrkan</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18706-2021</t>
        </is>
      </c>
      <c r="B3349" s="1" t="n">
        <v>44307</v>
      </c>
      <c r="C3349" s="1" t="n">
        <v>45227</v>
      </c>
      <c r="D3349" t="inlineStr">
        <is>
          <t>DALARNAS LÄN</t>
        </is>
      </c>
      <c r="E3349" t="inlineStr">
        <is>
          <t>LEKSAND</t>
        </is>
      </c>
      <c r="G3349" t="n">
        <v>3.4</v>
      </c>
      <c r="H3349" t="n">
        <v>0</v>
      </c>
      <c r="I3349" t="n">
        <v>0</v>
      </c>
      <c r="J3349" t="n">
        <v>0</v>
      </c>
      <c r="K3349" t="n">
        <v>0</v>
      </c>
      <c r="L3349" t="n">
        <v>0</v>
      </c>
      <c r="M3349" t="n">
        <v>0</v>
      </c>
      <c r="N3349" t="n">
        <v>0</v>
      </c>
      <c r="O3349" t="n">
        <v>0</v>
      </c>
      <c r="P3349" t="n">
        <v>0</v>
      </c>
      <c r="Q3349" t="n">
        <v>0</v>
      </c>
      <c r="R3349" s="2" t="inlineStr"/>
    </row>
    <row r="3350" ht="15" customHeight="1">
      <c r="A3350" t="inlineStr">
        <is>
          <t>A 18833-2021</t>
        </is>
      </c>
      <c r="B3350" s="1" t="n">
        <v>44307</v>
      </c>
      <c r="C3350" s="1" t="n">
        <v>45227</v>
      </c>
      <c r="D3350" t="inlineStr">
        <is>
          <t>DALARNAS LÄN</t>
        </is>
      </c>
      <c r="E3350" t="inlineStr">
        <is>
          <t>VANSBRO</t>
        </is>
      </c>
      <c r="F3350" t="inlineStr">
        <is>
          <t>Bergvik skog väst AB</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18708-2021</t>
        </is>
      </c>
      <c r="B3351" s="1" t="n">
        <v>44307</v>
      </c>
      <c r="C3351" s="1" t="n">
        <v>45227</v>
      </c>
      <c r="D3351" t="inlineStr">
        <is>
          <t>DALARNAS LÄN</t>
        </is>
      </c>
      <c r="E3351" t="inlineStr">
        <is>
          <t>ORSA</t>
        </is>
      </c>
      <c r="G3351" t="n">
        <v>2.8</v>
      </c>
      <c r="H3351" t="n">
        <v>0</v>
      </c>
      <c r="I3351" t="n">
        <v>0</v>
      </c>
      <c r="J3351" t="n">
        <v>0</v>
      </c>
      <c r="K3351" t="n">
        <v>0</v>
      </c>
      <c r="L3351" t="n">
        <v>0</v>
      </c>
      <c r="M3351" t="n">
        <v>0</v>
      </c>
      <c r="N3351" t="n">
        <v>0</v>
      </c>
      <c r="O3351" t="n">
        <v>0</v>
      </c>
      <c r="P3351" t="n">
        <v>0</v>
      </c>
      <c r="Q3351" t="n">
        <v>0</v>
      </c>
      <c r="R3351" s="2" t="inlineStr"/>
    </row>
    <row r="3352" ht="15" customHeight="1">
      <c r="A3352" t="inlineStr">
        <is>
          <t>A 18749-2021</t>
        </is>
      </c>
      <c r="B3352" s="1" t="n">
        <v>44307</v>
      </c>
      <c r="C3352" s="1" t="n">
        <v>45227</v>
      </c>
      <c r="D3352" t="inlineStr">
        <is>
          <t>DALARNAS LÄN</t>
        </is>
      </c>
      <c r="E3352" t="inlineStr">
        <is>
          <t>SMEDJEBACKEN</t>
        </is>
      </c>
      <c r="F3352" t="inlineStr">
        <is>
          <t>Övriga Aktiebolag</t>
        </is>
      </c>
      <c r="G3352" t="n">
        <v>10.4</v>
      </c>
      <c r="H3352" t="n">
        <v>0</v>
      </c>
      <c r="I3352" t="n">
        <v>0</v>
      </c>
      <c r="J3352" t="n">
        <v>0</v>
      </c>
      <c r="K3352" t="n">
        <v>0</v>
      </c>
      <c r="L3352" t="n">
        <v>0</v>
      </c>
      <c r="M3352" t="n">
        <v>0</v>
      </c>
      <c r="N3352" t="n">
        <v>0</v>
      </c>
      <c r="O3352" t="n">
        <v>0</v>
      </c>
      <c r="P3352" t="n">
        <v>0</v>
      </c>
      <c r="Q3352" t="n">
        <v>0</v>
      </c>
      <c r="R3352" s="2" t="inlineStr"/>
    </row>
    <row r="3353" ht="15" customHeight="1">
      <c r="A3353" t="inlineStr">
        <is>
          <t>A 18743-2021</t>
        </is>
      </c>
      <c r="B3353" s="1" t="n">
        <v>44307</v>
      </c>
      <c r="C3353" s="1" t="n">
        <v>45227</v>
      </c>
      <c r="D3353" t="inlineStr">
        <is>
          <t>DALARNAS LÄN</t>
        </is>
      </c>
      <c r="E3353" t="inlineStr">
        <is>
          <t>RÄTTVIK</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19127-2021</t>
        </is>
      </c>
      <c r="B3354" s="1" t="n">
        <v>44308</v>
      </c>
      <c r="C3354" s="1" t="n">
        <v>45227</v>
      </c>
      <c r="D3354" t="inlineStr">
        <is>
          <t>DALARNAS LÄN</t>
        </is>
      </c>
      <c r="E3354" t="inlineStr">
        <is>
          <t>FALUN</t>
        </is>
      </c>
      <c r="F3354" t="inlineStr">
        <is>
          <t>Bergvik skog väst AB</t>
        </is>
      </c>
      <c r="G3354" t="n">
        <v>11.6</v>
      </c>
      <c r="H3354" t="n">
        <v>0</v>
      </c>
      <c r="I3354" t="n">
        <v>0</v>
      </c>
      <c r="J3354" t="n">
        <v>0</v>
      </c>
      <c r="K3354" t="n">
        <v>0</v>
      </c>
      <c r="L3354" t="n">
        <v>0</v>
      </c>
      <c r="M3354" t="n">
        <v>0</v>
      </c>
      <c r="N3354" t="n">
        <v>0</v>
      </c>
      <c r="O3354" t="n">
        <v>0</v>
      </c>
      <c r="P3354" t="n">
        <v>0</v>
      </c>
      <c r="Q3354" t="n">
        <v>0</v>
      </c>
      <c r="R3354" s="2" t="inlineStr"/>
    </row>
    <row r="3355" ht="15" customHeight="1">
      <c r="A3355" t="inlineStr">
        <is>
          <t>A 19154-2021</t>
        </is>
      </c>
      <c r="B3355" s="1" t="n">
        <v>44308</v>
      </c>
      <c r="C3355" s="1" t="n">
        <v>45227</v>
      </c>
      <c r="D3355" t="inlineStr">
        <is>
          <t>DALARNAS LÄN</t>
        </is>
      </c>
      <c r="E3355" t="inlineStr">
        <is>
          <t>VANSBRO</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19096-2021</t>
        </is>
      </c>
      <c r="B3356" s="1" t="n">
        <v>44308</v>
      </c>
      <c r="C3356" s="1" t="n">
        <v>45227</v>
      </c>
      <c r="D3356" t="inlineStr">
        <is>
          <t>DALARNAS LÄN</t>
        </is>
      </c>
      <c r="E3356" t="inlineStr">
        <is>
          <t>BORLÄNGE</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19125-2021</t>
        </is>
      </c>
      <c r="B3357" s="1" t="n">
        <v>44308</v>
      </c>
      <c r="C3357" s="1" t="n">
        <v>45227</v>
      </c>
      <c r="D3357" t="inlineStr">
        <is>
          <t>DALARNAS LÄN</t>
        </is>
      </c>
      <c r="E3357" t="inlineStr">
        <is>
          <t>SÄTER</t>
        </is>
      </c>
      <c r="F3357" t="inlineStr">
        <is>
          <t>Bergvik skog väst AB</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18961-2021</t>
        </is>
      </c>
      <c r="B3358" s="1" t="n">
        <v>44308</v>
      </c>
      <c r="C3358" s="1" t="n">
        <v>45227</v>
      </c>
      <c r="D3358" t="inlineStr">
        <is>
          <t>DALARNAS LÄN</t>
        </is>
      </c>
      <c r="E3358" t="inlineStr">
        <is>
          <t>ÄLVDALEN</t>
        </is>
      </c>
      <c r="F3358" t="inlineStr">
        <is>
          <t>Övriga statliga verk och myndigheter</t>
        </is>
      </c>
      <c r="G3358" t="n">
        <v>17.6</v>
      </c>
      <c r="H3358" t="n">
        <v>0</v>
      </c>
      <c r="I3358" t="n">
        <v>0</v>
      </c>
      <c r="J3358" t="n">
        <v>0</v>
      </c>
      <c r="K3358" t="n">
        <v>0</v>
      </c>
      <c r="L3358" t="n">
        <v>0</v>
      </c>
      <c r="M3358" t="n">
        <v>0</v>
      </c>
      <c r="N3358" t="n">
        <v>0</v>
      </c>
      <c r="O3358" t="n">
        <v>0</v>
      </c>
      <c r="P3358" t="n">
        <v>0</v>
      </c>
      <c r="Q3358" t="n">
        <v>0</v>
      </c>
      <c r="R3358" s="2" t="inlineStr"/>
    </row>
    <row r="3359" ht="15" customHeight="1">
      <c r="A3359" t="inlineStr">
        <is>
          <t>A 19140-2021</t>
        </is>
      </c>
      <c r="B3359" s="1" t="n">
        <v>44308</v>
      </c>
      <c r="C3359" s="1" t="n">
        <v>45227</v>
      </c>
      <c r="D3359" t="inlineStr">
        <is>
          <t>DALARNAS LÄN</t>
        </is>
      </c>
      <c r="E3359" t="inlineStr">
        <is>
          <t>FALUN</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19313-2021</t>
        </is>
      </c>
      <c r="B3360" s="1" t="n">
        <v>44309</v>
      </c>
      <c r="C3360" s="1" t="n">
        <v>45227</v>
      </c>
      <c r="D3360" t="inlineStr">
        <is>
          <t>DALARNAS LÄN</t>
        </is>
      </c>
      <c r="E3360" t="inlineStr">
        <is>
          <t>ÄLVDALEN</t>
        </is>
      </c>
      <c r="G3360" t="n">
        <v>0.2</v>
      </c>
      <c r="H3360" t="n">
        <v>0</v>
      </c>
      <c r="I3360" t="n">
        <v>0</v>
      </c>
      <c r="J3360" t="n">
        <v>0</v>
      </c>
      <c r="K3360" t="n">
        <v>0</v>
      </c>
      <c r="L3360" t="n">
        <v>0</v>
      </c>
      <c r="M3360" t="n">
        <v>0</v>
      </c>
      <c r="N3360" t="n">
        <v>0</v>
      </c>
      <c r="O3360" t="n">
        <v>0</v>
      </c>
      <c r="P3360" t="n">
        <v>0</v>
      </c>
      <c r="Q3360" t="n">
        <v>0</v>
      </c>
      <c r="R3360" s="2" t="inlineStr"/>
    </row>
    <row r="3361" ht="15" customHeight="1">
      <c r="A3361" t="inlineStr">
        <is>
          <t>A 19759-2021</t>
        </is>
      </c>
      <c r="B3361" s="1" t="n">
        <v>44309</v>
      </c>
      <c r="C3361" s="1" t="n">
        <v>45227</v>
      </c>
      <c r="D3361" t="inlineStr">
        <is>
          <t>DALARNAS LÄN</t>
        </is>
      </c>
      <c r="E3361" t="inlineStr">
        <is>
          <t>ÄLVDALEN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19766-2021</t>
        </is>
      </c>
      <c r="B3362" s="1" t="n">
        <v>44309</v>
      </c>
      <c r="C3362" s="1" t="n">
        <v>45227</v>
      </c>
      <c r="D3362" t="inlineStr">
        <is>
          <t>DALARNAS LÄN</t>
        </is>
      </c>
      <c r="E3362" t="inlineStr">
        <is>
          <t>ÄLVDALEN</t>
        </is>
      </c>
      <c r="G3362" t="n">
        <v>8.9</v>
      </c>
      <c r="H3362" t="n">
        <v>0</v>
      </c>
      <c r="I3362" t="n">
        <v>0</v>
      </c>
      <c r="J3362" t="n">
        <v>0</v>
      </c>
      <c r="K3362" t="n">
        <v>0</v>
      </c>
      <c r="L3362" t="n">
        <v>0</v>
      </c>
      <c r="M3362" t="n">
        <v>0</v>
      </c>
      <c r="N3362" t="n">
        <v>0</v>
      </c>
      <c r="O3362" t="n">
        <v>0</v>
      </c>
      <c r="P3362" t="n">
        <v>0</v>
      </c>
      <c r="Q3362" t="n">
        <v>0</v>
      </c>
      <c r="R3362" s="2" t="inlineStr"/>
    </row>
    <row r="3363" ht="15" customHeight="1">
      <c r="A3363" t="inlineStr">
        <is>
          <t>A 19797-2021</t>
        </is>
      </c>
      <c r="B3363" s="1" t="n">
        <v>44309</v>
      </c>
      <c r="C3363" s="1" t="n">
        <v>45227</v>
      </c>
      <c r="D3363" t="inlineStr">
        <is>
          <t>DALARNAS LÄN</t>
        </is>
      </c>
      <c r="E3363" t="inlineStr">
        <is>
          <t>AVESTA</t>
        </is>
      </c>
      <c r="F3363" t="inlineStr">
        <is>
          <t>Bergvik skog väst AB</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19271-2021</t>
        </is>
      </c>
      <c r="B3364" s="1" t="n">
        <v>44309</v>
      </c>
      <c r="C3364" s="1" t="n">
        <v>45227</v>
      </c>
      <c r="D3364" t="inlineStr">
        <is>
          <t>DALARNAS LÄN</t>
        </is>
      </c>
      <c r="E3364" t="inlineStr">
        <is>
          <t>LEKSAND</t>
        </is>
      </c>
      <c r="F3364" t="inlineStr">
        <is>
          <t>Bergvik skog väst AB</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19761-2021</t>
        </is>
      </c>
      <c r="B3365" s="1" t="n">
        <v>44309</v>
      </c>
      <c r="C3365" s="1" t="n">
        <v>45227</v>
      </c>
      <c r="D3365" t="inlineStr">
        <is>
          <t>DALARNAS LÄN</t>
        </is>
      </c>
      <c r="E3365" t="inlineStr">
        <is>
          <t>ÄLVDALEN</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19274-2021</t>
        </is>
      </c>
      <c r="B3366" s="1" t="n">
        <v>44309</v>
      </c>
      <c r="C3366" s="1" t="n">
        <v>45227</v>
      </c>
      <c r="D3366" t="inlineStr">
        <is>
          <t>DALARNAS LÄN</t>
        </is>
      </c>
      <c r="E3366" t="inlineStr">
        <is>
          <t>FALUN</t>
        </is>
      </c>
      <c r="F3366" t="inlineStr">
        <is>
          <t>Bergvik skog väst AB</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19383-2021</t>
        </is>
      </c>
      <c r="B3367" s="1" t="n">
        <v>44309</v>
      </c>
      <c r="C3367" s="1" t="n">
        <v>45227</v>
      </c>
      <c r="D3367" t="inlineStr">
        <is>
          <t>DALARNAS LÄN</t>
        </is>
      </c>
      <c r="E3367" t="inlineStr">
        <is>
          <t>MORA</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19763-2021</t>
        </is>
      </c>
      <c r="B3368" s="1" t="n">
        <v>44309</v>
      </c>
      <c r="C3368" s="1" t="n">
        <v>45227</v>
      </c>
      <c r="D3368" t="inlineStr">
        <is>
          <t>DALARNAS LÄN</t>
        </is>
      </c>
      <c r="E3368" t="inlineStr">
        <is>
          <t>ÄLVDALEN</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19309-2021</t>
        </is>
      </c>
      <c r="B3369" s="1" t="n">
        <v>44309</v>
      </c>
      <c r="C3369" s="1" t="n">
        <v>45227</v>
      </c>
      <c r="D3369" t="inlineStr">
        <is>
          <t>DALARNAS LÄN</t>
        </is>
      </c>
      <c r="E3369" t="inlineStr">
        <is>
          <t>ÄLVDALEN</t>
        </is>
      </c>
      <c r="G3369" t="n">
        <v>3.4</v>
      </c>
      <c r="H3369" t="n">
        <v>0</v>
      </c>
      <c r="I3369" t="n">
        <v>0</v>
      </c>
      <c r="J3369" t="n">
        <v>0</v>
      </c>
      <c r="K3369" t="n">
        <v>0</v>
      </c>
      <c r="L3369" t="n">
        <v>0</v>
      </c>
      <c r="M3369" t="n">
        <v>0</v>
      </c>
      <c r="N3369" t="n">
        <v>0</v>
      </c>
      <c r="O3369" t="n">
        <v>0</v>
      </c>
      <c r="P3369" t="n">
        <v>0</v>
      </c>
      <c r="Q3369" t="n">
        <v>0</v>
      </c>
      <c r="R3369" s="2" t="inlineStr"/>
    </row>
    <row r="3370" ht="15" customHeight="1">
      <c r="A3370" t="inlineStr">
        <is>
          <t>A 19765-2021</t>
        </is>
      </c>
      <c r="B3370" s="1" t="n">
        <v>44309</v>
      </c>
      <c r="C3370" s="1" t="n">
        <v>45227</v>
      </c>
      <c r="D3370" t="inlineStr">
        <is>
          <t>DALARNAS LÄN</t>
        </is>
      </c>
      <c r="E3370" t="inlineStr">
        <is>
          <t>ÄLVDALEN</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19677-2021</t>
        </is>
      </c>
      <c r="B3371" s="1" t="n">
        <v>44312</v>
      </c>
      <c r="C3371" s="1" t="n">
        <v>45227</v>
      </c>
      <c r="D3371" t="inlineStr">
        <is>
          <t>DALARNAS LÄN</t>
        </is>
      </c>
      <c r="E3371" t="inlineStr">
        <is>
          <t>LEKSAND</t>
        </is>
      </c>
      <c r="F3371" t="inlineStr">
        <is>
          <t>Bergvik skog väst AB</t>
        </is>
      </c>
      <c r="G3371" t="n">
        <v>3.1</v>
      </c>
      <c r="H3371" t="n">
        <v>0</v>
      </c>
      <c r="I3371" t="n">
        <v>0</v>
      </c>
      <c r="J3371" t="n">
        <v>0</v>
      </c>
      <c r="K3371" t="n">
        <v>0</v>
      </c>
      <c r="L3371" t="n">
        <v>0</v>
      </c>
      <c r="M3371" t="n">
        <v>0</v>
      </c>
      <c r="N3371" t="n">
        <v>0</v>
      </c>
      <c r="O3371" t="n">
        <v>0</v>
      </c>
      <c r="P3371" t="n">
        <v>0</v>
      </c>
      <c r="Q3371" t="n">
        <v>0</v>
      </c>
      <c r="R3371" s="2" t="inlineStr"/>
    </row>
    <row r="3372" ht="15" customHeight="1">
      <c r="A3372" t="inlineStr">
        <is>
          <t>A 19768-2021</t>
        </is>
      </c>
      <c r="B3372" s="1" t="n">
        <v>44312</v>
      </c>
      <c r="C3372" s="1" t="n">
        <v>45227</v>
      </c>
      <c r="D3372" t="inlineStr">
        <is>
          <t>DALARNAS LÄN</t>
        </is>
      </c>
      <c r="E3372" t="inlineStr">
        <is>
          <t>MALUNG-SÄLEN</t>
        </is>
      </c>
      <c r="G3372" t="n">
        <v>0.2</v>
      </c>
      <c r="H3372" t="n">
        <v>0</v>
      </c>
      <c r="I3372" t="n">
        <v>0</v>
      </c>
      <c r="J3372" t="n">
        <v>0</v>
      </c>
      <c r="K3372" t="n">
        <v>0</v>
      </c>
      <c r="L3372" t="n">
        <v>0</v>
      </c>
      <c r="M3372" t="n">
        <v>0</v>
      </c>
      <c r="N3372" t="n">
        <v>0</v>
      </c>
      <c r="O3372" t="n">
        <v>0</v>
      </c>
      <c r="P3372" t="n">
        <v>0</v>
      </c>
      <c r="Q3372" t="n">
        <v>0</v>
      </c>
      <c r="R3372" s="2" t="inlineStr"/>
    </row>
    <row r="3373" ht="15" customHeight="1">
      <c r="A3373" t="inlineStr">
        <is>
          <t>A 19867-2021</t>
        </is>
      </c>
      <c r="B3373" s="1" t="n">
        <v>44313</v>
      </c>
      <c r="C3373" s="1" t="n">
        <v>45227</v>
      </c>
      <c r="D3373" t="inlineStr">
        <is>
          <t>DALARNAS LÄN</t>
        </is>
      </c>
      <c r="E3373" t="inlineStr">
        <is>
          <t>AVESTA</t>
        </is>
      </c>
      <c r="G3373" t="n">
        <v>11.4</v>
      </c>
      <c r="H3373" t="n">
        <v>0</v>
      </c>
      <c r="I3373" t="n">
        <v>0</v>
      </c>
      <c r="J3373" t="n">
        <v>0</v>
      </c>
      <c r="K3373" t="n">
        <v>0</v>
      </c>
      <c r="L3373" t="n">
        <v>0</v>
      </c>
      <c r="M3373" t="n">
        <v>0</v>
      </c>
      <c r="N3373" t="n">
        <v>0</v>
      </c>
      <c r="O3373" t="n">
        <v>0</v>
      </c>
      <c r="P3373" t="n">
        <v>0</v>
      </c>
      <c r="Q3373" t="n">
        <v>0</v>
      </c>
      <c r="R3373" s="2" t="inlineStr"/>
    </row>
    <row r="3374" ht="15" customHeight="1">
      <c r="A3374" t="inlineStr">
        <is>
          <t>A 20141-2021</t>
        </is>
      </c>
      <c r="B3374" s="1" t="n">
        <v>44314</v>
      </c>
      <c r="C3374" s="1" t="n">
        <v>45227</v>
      </c>
      <c r="D3374" t="inlineStr">
        <is>
          <t>DALARNAS LÄN</t>
        </is>
      </c>
      <c r="E3374" t="inlineStr">
        <is>
          <t>FALUN</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20050-2021</t>
        </is>
      </c>
      <c r="B3375" s="1" t="n">
        <v>44314</v>
      </c>
      <c r="C3375" s="1" t="n">
        <v>45227</v>
      </c>
      <c r="D3375" t="inlineStr">
        <is>
          <t>DALARNAS LÄN</t>
        </is>
      </c>
      <c r="E3375" t="inlineStr">
        <is>
          <t>ÄLVDALEN</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20162-2021</t>
        </is>
      </c>
      <c r="B3376" s="1" t="n">
        <v>44314</v>
      </c>
      <c r="C3376" s="1" t="n">
        <v>45227</v>
      </c>
      <c r="D3376" t="inlineStr">
        <is>
          <t>DALARNAS LÄN</t>
        </is>
      </c>
      <c r="E3376" t="inlineStr">
        <is>
          <t>ÄLVDALEN</t>
        </is>
      </c>
      <c r="G3376" t="n">
        <v>3.9</v>
      </c>
      <c r="H3376" t="n">
        <v>0</v>
      </c>
      <c r="I3376" t="n">
        <v>0</v>
      </c>
      <c r="J3376" t="n">
        <v>0</v>
      </c>
      <c r="K3376" t="n">
        <v>0</v>
      </c>
      <c r="L3376" t="n">
        <v>0</v>
      </c>
      <c r="M3376" t="n">
        <v>0</v>
      </c>
      <c r="N3376" t="n">
        <v>0</v>
      </c>
      <c r="O3376" t="n">
        <v>0</v>
      </c>
      <c r="P3376" t="n">
        <v>0</v>
      </c>
      <c r="Q3376" t="n">
        <v>0</v>
      </c>
      <c r="R3376" s="2" t="inlineStr"/>
    </row>
    <row r="3377" ht="15" customHeight="1">
      <c r="A3377" t="inlineStr">
        <is>
          <t>A 20427-2021</t>
        </is>
      </c>
      <c r="B3377" s="1" t="n">
        <v>44315</v>
      </c>
      <c r="C3377" s="1" t="n">
        <v>45227</v>
      </c>
      <c r="D3377" t="inlineStr">
        <is>
          <t>DALARNAS LÄN</t>
        </is>
      </c>
      <c r="E3377" t="inlineStr">
        <is>
          <t>MALUNG-SÄLEN</t>
        </is>
      </c>
      <c r="F3377" t="inlineStr">
        <is>
          <t>Bergvik skog väst AB</t>
        </is>
      </c>
      <c r="G3377" t="n">
        <v>13.1</v>
      </c>
      <c r="H3377" t="n">
        <v>0</v>
      </c>
      <c r="I3377" t="n">
        <v>0</v>
      </c>
      <c r="J3377" t="n">
        <v>0</v>
      </c>
      <c r="K3377" t="n">
        <v>0</v>
      </c>
      <c r="L3377" t="n">
        <v>0</v>
      </c>
      <c r="M3377" t="n">
        <v>0</v>
      </c>
      <c r="N3377" t="n">
        <v>0</v>
      </c>
      <c r="O3377" t="n">
        <v>0</v>
      </c>
      <c r="P3377" t="n">
        <v>0</v>
      </c>
      <c r="Q3377" t="n">
        <v>0</v>
      </c>
      <c r="R3377" s="2" t="inlineStr"/>
    </row>
    <row r="3378" ht="15" customHeight="1">
      <c r="A3378" t="inlineStr">
        <is>
          <t>A 20790-2021</t>
        </is>
      </c>
      <c r="B3378" s="1" t="n">
        <v>44316</v>
      </c>
      <c r="C3378" s="1" t="n">
        <v>45227</v>
      </c>
      <c r="D3378" t="inlineStr">
        <is>
          <t>DALARNAS LÄN</t>
        </is>
      </c>
      <c r="E3378" t="inlineStr">
        <is>
          <t>SMEDJEBACKEN</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20598-2021</t>
        </is>
      </c>
      <c r="B3379" s="1" t="n">
        <v>44316</v>
      </c>
      <c r="C3379" s="1" t="n">
        <v>45227</v>
      </c>
      <c r="D3379" t="inlineStr">
        <is>
          <t>DALARNAS LÄN</t>
        </is>
      </c>
      <c r="E3379" t="inlineStr">
        <is>
          <t>LUDVIKA</t>
        </is>
      </c>
      <c r="F3379" t="inlineStr">
        <is>
          <t>Naturvårdsverket</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20599-2021</t>
        </is>
      </c>
      <c r="B3380" s="1" t="n">
        <v>44316</v>
      </c>
      <c r="C3380" s="1" t="n">
        <v>45227</v>
      </c>
      <c r="D3380" t="inlineStr">
        <is>
          <t>DALARNAS LÄN</t>
        </is>
      </c>
      <c r="E3380" t="inlineStr">
        <is>
          <t>LUDVIKA</t>
        </is>
      </c>
      <c r="F3380" t="inlineStr">
        <is>
          <t>Naturvårdsverket</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20690-2021</t>
        </is>
      </c>
      <c r="B3381" s="1" t="n">
        <v>44316</v>
      </c>
      <c r="C3381" s="1" t="n">
        <v>45227</v>
      </c>
      <c r="D3381" t="inlineStr">
        <is>
          <t>DALARNAS LÄN</t>
        </is>
      </c>
      <c r="E3381" t="inlineStr">
        <is>
          <t>LUDVIKA</t>
        </is>
      </c>
      <c r="F3381" t="inlineStr">
        <is>
          <t>Naturvårdsverket</t>
        </is>
      </c>
      <c r="G3381" t="n">
        <v>9.300000000000001</v>
      </c>
      <c r="H3381" t="n">
        <v>0</v>
      </c>
      <c r="I3381" t="n">
        <v>0</v>
      </c>
      <c r="J3381" t="n">
        <v>0</v>
      </c>
      <c r="K3381" t="n">
        <v>0</v>
      </c>
      <c r="L3381" t="n">
        <v>0</v>
      </c>
      <c r="M3381" t="n">
        <v>0</v>
      </c>
      <c r="N3381" t="n">
        <v>0</v>
      </c>
      <c r="O3381" t="n">
        <v>0</v>
      </c>
      <c r="P3381" t="n">
        <v>0</v>
      </c>
      <c r="Q3381" t="n">
        <v>0</v>
      </c>
      <c r="R3381" s="2" t="inlineStr"/>
    </row>
    <row r="3382" ht="15" customHeight="1">
      <c r="A3382" t="inlineStr">
        <is>
          <t>A 20779-2021</t>
        </is>
      </c>
      <c r="B3382" s="1" t="n">
        <v>44316</v>
      </c>
      <c r="C3382" s="1" t="n">
        <v>45227</v>
      </c>
      <c r="D3382" t="inlineStr">
        <is>
          <t>DALARNAS LÄN</t>
        </is>
      </c>
      <c r="E3382" t="inlineStr">
        <is>
          <t>SMEDJEBACKEN</t>
        </is>
      </c>
      <c r="G3382" t="n">
        <v>5.1</v>
      </c>
      <c r="H3382" t="n">
        <v>0</v>
      </c>
      <c r="I3382" t="n">
        <v>0</v>
      </c>
      <c r="J3382" t="n">
        <v>0</v>
      </c>
      <c r="K3382" t="n">
        <v>0</v>
      </c>
      <c r="L3382" t="n">
        <v>0</v>
      </c>
      <c r="M3382" t="n">
        <v>0</v>
      </c>
      <c r="N3382" t="n">
        <v>0</v>
      </c>
      <c r="O3382" t="n">
        <v>0</v>
      </c>
      <c r="P3382" t="n">
        <v>0</v>
      </c>
      <c r="Q3382" t="n">
        <v>0</v>
      </c>
      <c r="R3382" s="2" t="inlineStr"/>
    </row>
    <row r="3383" ht="15" customHeight="1">
      <c r="A3383" t="inlineStr">
        <is>
          <t>A 20596-2021</t>
        </is>
      </c>
      <c r="B3383" s="1" t="n">
        <v>44316</v>
      </c>
      <c r="C3383" s="1" t="n">
        <v>45227</v>
      </c>
      <c r="D3383" t="inlineStr">
        <is>
          <t>DALARNAS LÄN</t>
        </is>
      </c>
      <c r="E3383" t="inlineStr">
        <is>
          <t>LUDVIKA</t>
        </is>
      </c>
      <c r="F3383" t="inlineStr">
        <is>
          <t>Naturvårdsverket</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20700-2021</t>
        </is>
      </c>
      <c r="B3384" s="1" t="n">
        <v>44316</v>
      </c>
      <c r="C3384" s="1" t="n">
        <v>45227</v>
      </c>
      <c r="D3384" t="inlineStr">
        <is>
          <t>DALARNAS LÄN</t>
        </is>
      </c>
      <c r="E3384" t="inlineStr">
        <is>
          <t>LUDVIKA</t>
        </is>
      </c>
      <c r="F3384" t="inlineStr">
        <is>
          <t>Naturvårdsverket</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21132-2021</t>
        </is>
      </c>
      <c r="B3385" s="1" t="n">
        <v>44319</v>
      </c>
      <c r="C3385" s="1" t="n">
        <v>45227</v>
      </c>
      <c r="D3385" t="inlineStr">
        <is>
          <t>DALARNAS LÄN</t>
        </is>
      </c>
      <c r="E3385" t="inlineStr">
        <is>
          <t>LEKSAND</t>
        </is>
      </c>
      <c r="G3385" t="n">
        <v>6.8</v>
      </c>
      <c r="H3385" t="n">
        <v>0</v>
      </c>
      <c r="I3385" t="n">
        <v>0</v>
      </c>
      <c r="J3385" t="n">
        <v>0</v>
      </c>
      <c r="K3385" t="n">
        <v>0</v>
      </c>
      <c r="L3385" t="n">
        <v>0</v>
      </c>
      <c r="M3385" t="n">
        <v>0</v>
      </c>
      <c r="N3385" t="n">
        <v>0</v>
      </c>
      <c r="O3385" t="n">
        <v>0</v>
      </c>
      <c r="P3385" t="n">
        <v>0</v>
      </c>
      <c r="Q3385" t="n">
        <v>0</v>
      </c>
      <c r="R3385" s="2" t="inlineStr"/>
    </row>
    <row r="3386" ht="15" customHeight="1">
      <c r="A3386" t="inlineStr">
        <is>
          <t>A 20865-2021</t>
        </is>
      </c>
      <c r="B3386" s="1" t="n">
        <v>44319</v>
      </c>
      <c r="C3386" s="1" t="n">
        <v>45227</v>
      </c>
      <c r="D3386" t="inlineStr">
        <is>
          <t>DALARNAS LÄN</t>
        </is>
      </c>
      <c r="E3386" t="inlineStr">
        <is>
          <t>BORLÄNGE</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20990-2021</t>
        </is>
      </c>
      <c r="B3387" s="1" t="n">
        <v>44319</v>
      </c>
      <c r="C3387" s="1" t="n">
        <v>45227</v>
      </c>
      <c r="D3387" t="inlineStr">
        <is>
          <t>DALARNAS LÄN</t>
        </is>
      </c>
      <c r="E3387" t="inlineStr">
        <is>
          <t>SMEDJEBACKEN</t>
        </is>
      </c>
      <c r="F3387" t="inlineStr">
        <is>
          <t>Kyrkan</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21309-2021</t>
        </is>
      </c>
      <c r="B3388" s="1" t="n">
        <v>44320</v>
      </c>
      <c r="C3388" s="1" t="n">
        <v>45227</v>
      </c>
      <c r="D3388" t="inlineStr">
        <is>
          <t>DALARNAS LÄN</t>
        </is>
      </c>
      <c r="E3388" t="inlineStr">
        <is>
          <t>GAGNEF</t>
        </is>
      </c>
      <c r="F3388" t="inlineStr">
        <is>
          <t>Bergvik skog väst AB</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21171-2021</t>
        </is>
      </c>
      <c r="B3389" s="1" t="n">
        <v>44320</v>
      </c>
      <c r="C3389" s="1" t="n">
        <v>45227</v>
      </c>
      <c r="D3389" t="inlineStr">
        <is>
          <t>DALARNAS LÄN</t>
        </is>
      </c>
      <c r="E3389" t="inlineStr">
        <is>
          <t>HEDEMORA</t>
        </is>
      </c>
      <c r="G3389" t="n">
        <v>2.8</v>
      </c>
      <c r="H3389" t="n">
        <v>0</v>
      </c>
      <c r="I3389" t="n">
        <v>0</v>
      </c>
      <c r="J3389" t="n">
        <v>0</v>
      </c>
      <c r="K3389" t="n">
        <v>0</v>
      </c>
      <c r="L3389" t="n">
        <v>0</v>
      </c>
      <c r="M3389" t="n">
        <v>0</v>
      </c>
      <c r="N3389" t="n">
        <v>0</v>
      </c>
      <c r="O3389" t="n">
        <v>0</v>
      </c>
      <c r="P3389" t="n">
        <v>0</v>
      </c>
      <c r="Q3389" t="n">
        <v>0</v>
      </c>
      <c r="R3389" s="2" t="inlineStr"/>
    </row>
    <row r="3390" ht="15" customHeight="1">
      <c r="A3390" t="inlineStr">
        <is>
          <t>A 21251-2021</t>
        </is>
      </c>
      <c r="B3390" s="1" t="n">
        <v>44320</v>
      </c>
      <c r="C3390" s="1" t="n">
        <v>45227</v>
      </c>
      <c r="D3390" t="inlineStr">
        <is>
          <t>DALARNAS LÄN</t>
        </is>
      </c>
      <c r="E3390" t="inlineStr">
        <is>
          <t>VANSBRO</t>
        </is>
      </c>
      <c r="G3390" t="n">
        <v>7.5</v>
      </c>
      <c r="H3390" t="n">
        <v>0</v>
      </c>
      <c r="I3390" t="n">
        <v>0</v>
      </c>
      <c r="J3390" t="n">
        <v>0</v>
      </c>
      <c r="K3390" t="n">
        <v>0</v>
      </c>
      <c r="L3390" t="n">
        <v>0</v>
      </c>
      <c r="M3390" t="n">
        <v>0</v>
      </c>
      <c r="N3390" t="n">
        <v>0</v>
      </c>
      <c r="O3390" t="n">
        <v>0</v>
      </c>
      <c r="P3390" t="n">
        <v>0</v>
      </c>
      <c r="Q3390" t="n">
        <v>0</v>
      </c>
      <c r="R3390" s="2" t="inlineStr"/>
    </row>
    <row r="3391" ht="15" customHeight="1">
      <c r="A3391" t="inlineStr">
        <is>
          <t>A 21408-2021</t>
        </is>
      </c>
      <c r="B3391" s="1" t="n">
        <v>44321</v>
      </c>
      <c r="C3391" s="1" t="n">
        <v>45227</v>
      </c>
      <c r="D3391" t="inlineStr">
        <is>
          <t>DALARNAS LÄN</t>
        </is>
      </c>
      <c r="E3391" t="inlineStr">
        <is>
          <t>HEDEMORA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21429-2021</t>
        </is>
      </c>
      <c r="B3392" s="1" t="n">
        <v>44321</v>
      </c>
      <c r="C3392" s="1" t="n">
        <v>45227</v>
      </c>
      <c r="D3392" t="inlineStr">
        <is>
          <t>DALARNAS LÄN</t>
        </is>
      </c>
      <c r="E3392" t="inlineStr">
        <is>
          <t>SMEDJEBACKEN</t>
        </is>
      </c>
      <c r="F3392" t="inlineStr">
        <is>
          <t>Sveaskog</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21456-2021</t>
        </is>
      </c>
      <c r="B3393" s="1" t="n">
        <v>44321</v>
      </c>
      <c r="C3393" s="1" t="n">
        <v>45227</v>
      </c>
      <c r="D3393" t="inlineStr">
        <is>
          <t>DALARNAS LÄN</t>
        </is>
      </c>
      <c r="E3393" t="inlineStr">
        <is>
          <t>GAGNEF</t>
        </is>
      </c>
      <c r="F3393" t="inlineStr">
        <is>
          <t>Bergvik skog väst AB</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21368-2021</t>
        </is>
      </c>
      <c r="B3394" s="1" t="n">
        <v>44321</v>
      </c>
      <c r="C3394" s="1" t="n">
        <v>45227</v>
      </c>
      <c r="D3394" t="inlineStr">
        <is>
          <t>DALARNAS LÄN</t>
        </is>
      </c>
      <c r="E3394" t="inlineStr">
        <is>
          <t>MALUNG-SÄLEN</t>
        </is>
      </c>
      <c r="G3394" t="n">
        <v>6.2</v>
      </c>
      <c r="H3394" t="n">
        <v>0</v>
      </c>
      <c r="I3394" t="n">
        <v>0</v>
      </c>
      <c r="J3394" t="n">
        <v>0</v>
      </c>
      <c r="K3394" t="n">
        <v>0</v>
      </c>
      <c r="L3394" t="n">
        <v>0</v>
      </c>
      <c r="M3394" t="n">
        <v>0</v>
      </c>
      <c r="N3394" t="n">
        <v>0</v>
      </c>
      <c r="O3394" t="n">
        <v>0</v>
      </c>
      <c r="P3394" t="n">
        <v>0</v>
      </c>
      <c r="Q3394" t="n">
        <v>0</v>
      </c>
      <c r="R3394" s="2" t="inlineStr"/>
    </row>
    <row r="3395" ht="15" customHeight="1">
      <c r="A3395" t="inlineStr">
        <is>
          <t>A 21414-2021</t>
        </is>
      </c>
      <c r="B3395" s="1" t="n">
        <v>44321</v>
      </c>
      <c r="C3395" s="1" t="n">
        <v>45227</v>
      </c>
      <c r="D3395" t="inlineStr">
        <is>
          <t>DALARNAS LÄN</t>
        </is>
      </c>
      <c r="E3395" t="inlineStr">
        <is>
          <t>SMEDJEBACKEN</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21566-2021</t>
        </is>
      </c>
      <c r="B3396" s="1" t="n">
        <v>44321</v>
      </c>
      <c r="C3396" s="1" t="n">
        <v>45227</v>
      </c>
      <c r="D3396" t="inlineStr">
        <is>
          <t>DALARNAS LÄN</t>
        </is>
      </c>
      <c r="E3396" t="inlineStr">
        <is>
          <t>MALUNG-SÄLEN</t>
        </is>
      </c>
      <c r="F3396" t="inlineStr">
        <is>
          <t>Bergvik skog väst AB</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22455-2021</t>
        </is>
      </c>
      <c r="B3397" s="1" t="n">
        <v>44321</v>
      </c>
      <c r="C3397" s="1" t="n">
        <v>45227</v>
      </c>
      <c r="D3397" t="inlineStr">
        <is>
          <t>DALARNAS LÄN</t>
        </is>
      </c>
      <c r="E3397" t="inlineStr">
        <is>
          <t>MALUNG-SÄLEN</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21451-2021</t>
        </is>
      </c>
      <c r="B3398" s="1" t="n">
        <v>44321</v>
      </c>
      <c r="C3398" s="1" t="n">
        <v>45227</v>
      </c>
      <c r="D3398" t="inlineStr">
        <is>
          <t>DALARNAS LÄN</t>
        </is>
      </c>
      <c r="E3398" t="inlineStr">
        <is>
          <t>SMEDJEBACKEN</t>
        </is>
      </c>
      <c r="F3398" t="inlineStr">
        <is>
          <t>Kyrkan</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21900-2021</t>
        </is>
      </c>
      <c r="B3399" s="1" t="n">
        <v>44322</v>
      </c>
      <c r="C3399" s="1" t="n">
        <v>45227</v>
      </c>
      <c r="D3399" t="inlineStr">
        <is>
          <t>DALARNAS LÄN</t>
        </is>
      </c>
      <c r="E3399" t="inlineStr">
        <is>
          <t>RÄTTVIK</t>
        </is>
      </c>
      <c r="F3399" t="inlineStr">
        <is>
          <t>Sveaskog</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21678-2021</t>
        </is>
      </c>
      <c r="B3400" s="1" t="n">
        <v>44322</v>
      </c>
      <c r="C3400" s="1" t="n">
        <v>45227</v>
      </c>
      <c r="D3400" t="inlineStr">
        <is>
          <t>DALARNAS LÄN</t>
        </is>
      </c>
      <c r="E3400" t="inlineStr">
        <is>
          <t>ORSA</t>
        </is>
      </c>
      <c r="G3400" t="n">
        <v>11.4</v>
      </c>
      <c r="H3400" t="n">
        <v>0</v>
      </c>
      <c r="I3400" t="n">
        <v>0</v>
      </c>
      <c r="J3400" t="n">
        <v>0</v>
      </c>
      <c r="K3400" t="n">
        <v>0</v>
      </c>
      <c r="L3400" t="n">
        <v>0</v>
      </c>
      <c r="M3400" t="n">
        <v>0</v>
      </c>
      <c r="N3400" t="n">
        <v>0</v>
      </c>
      <c r="O3400" t="n">
        <v>0</v>
      </c>
      <c r="P3400" t="n">
        <v>0</v>
      </c>
      <c r="Q3400" t="n">
        <v>0</v>
      </c>
      <c r="R3400" s="2" t="inlineStr"/>
    </row>
    <row r="3401" ht="15" customHeight="1">
      <c r="A3401" t="inlineStr">
        <is>
          <t>A 21887-2021</t>
        </is>
      </c>
      <c r="B3401" s="1" t="n">
        <v>44322</v>
      </c>
      <c r="C3401" s="1" t="n">
        <v>45227</v>
      </c>
      <c r="D3401" t="inlineStr">
        <is>
          <t>DALARNAS LÄN</t>
        </is>
      </c>
      <c r="E3401" t="inlineStr">
        <is>
          <t>LUDVIKA</t>
        </is>
      </c>
      <c r="F3401" t="inlineStr">
        <is>
          <t>Bergvik skog väst AB</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21968-2021</t>
        </is>
      </c>
      <c r="B3402" s="1" t="n">
        <v>44323</v>
      </c>
      <c r="C3402" s="1" t="n">
        <v>45227</v>
      </c>
      <c r="D3402" t="inlineStr">
        <is>
          <t>DALARNAS LÄN</t>
        </is>
      </c>
      <c r="E3402" t="inlineStr">
        <is>
          <t>LEKSAND</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21969-2021</t>
        </is>
      </c>
      <c r="B3403" s="1" t="n">
        <v>44323</v>
      </c>
      <c r="C3403" s="1" t="n">
        <v>45227</v>
      </c>
      <c r="D3403" t="inlineStr">
        <is>
          <t>DALARNAS LÄN</t>
        </is>
      </c>
      <c r="E3403" t="inlineStr">
        <is>
          <t>LEKSAND</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21965-2021</t>
        </is>
      </c>
      <c r="B3404" s="1" t="n">
        <v>44323</v>
      </c>
      <c r="C3404" s="1" t="n">
        <v>45227</v>
      </c>
      <c r="D3404" t="inlineStr">
        <is>
          <t>DALARNAS LÄN</t>
        </is>
      </c>
      <c r="E3404" t="inlineStr">
        <is>
          <t>LEKSAND</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22721-2021</t>
        </is>
      </c>
      <c r="B3405" s="1" t="n">
        <v>44325</v>
      </c>
      <c r="C3405" s="1" t="n">
        <v>45227</v>
      </c>
      <c r="D3405" t="inlineStr">
        <is>
          <t>DALARNAS LÄN</t>
        </is>
      </c>
      <c r="E3405" t="inlineStr">
        <is>
          <t>MALUNG-SÄLEN</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22363-2021</t>
        </is>
      </c>
      <c r="B3406" s="1" t="n">
        <v>44326</v>
      </c>
      <c r="C3406" s="1" t="n">
        <v>45227</v>
      </c>
      <c r="D3406" t="inlineStr">
        <is>
          <t>DALARNAS LÄN</t>
        </is>
      </c>
      <c r="E3406" t="inlineStr">
        <is>
          <t>VANSBRO</t>
        </is>
      </c>
      <c r="F3406" t="inlineStr">
        <is>
          <t>Bergvik skog väst AB</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22402-2021</t>
        </is>
      </c>
      <c r="B3407" s="1" t="n">
        <v>44326</v>
      </c>
      <c r="C3407" s="1" t="n">
        <v>45227</v>
      </c>
      <c r="D3407" t="inlineStr">
        <is>
          <t>DALARNAS LÄN</t>
        </is>
      </c>
      <c r="E3407" t="inlineStr">
        <is>
          <t>RÄTTVIK</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22454-2021</t>
        </is>
      </c>
      <c r="B3408" s="1" t="n">
        <v>44326</v>
      </c>
      <c r="C3408" s="1" t="n">
        <v>45227</v>
      </c>
      <c r="D3408" t="inlineStr">
        <is>
          <t>DALARNAS LÄN</t>
        </is>
      </c>
      <c r="E3408" t="inlineStr">
        <is>
          <t>ÄLVDALEN</t>
        </is>
      </c>
      <c r="F3408" t="inlineStr">
        <is>
          <t>Allmännings- och besparingsskogar</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22309-2021</t>
        </is>
      </c>
      <c r="B3409" s="1" t="n">
        <v>44326</v>
      </c>
      <c r="C3409" s="1" t="n">
        <v>45227</v>
      </c>
      <c r="D3409" t="inlineStr">
        <is>
          <t>DALARNAS LÄN</t>
        </is>
      </c>
      <c r="E3409" t="inlineStr">
        <is>
          <t>GAGNEF</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22414-2021</t>
        </is>
      </c>
      <c r="B3410" s="1" t="n">
        <v>44326</v>
      </c>
      <c r="C3410" s="1" t="n">
        <v>45227</v>
      </c>
      <c r="D3410" t="inlineStr">
        <is>
          <t>DALARNAS LÄN</t>
        </is>
      </c>
      <c r="E3410" t="inlineStr">
        <is>
          <t>RÄTTVIK</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22329-2021</t>
        </is>
      </c>
      <c r="B3411" s="1" t="n">
        <v>44326</v>
      </c>
      <c r="C3411" s="1" t="n">
        <v>45227</v>
      </c>
      <c r="D3411" t="inlineStr">
        <is>
          <t>DALARNAS LÄN</t>
        </is>
      </c>
      <c r="E3411" t="inlineStr">
        <is>
          <t>MALUNG-SÄLEN</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22389-2021</t>
        </is>
      </c>
      <c r="B3412" s="1" t="n">
        <v>44326</v>
      </c>
      <c r="C3412" s="1" t="n">
        <v>45227</v>
      </c>
      <c r="D3412" t="inlineStr">
        <is>
          <t>DALARNAS LÄN</t>
        </is>
      </c>
      <c r="E3412" t="inlineStr">
        <is>
          <t>RÄTTVIK</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22431-2021</t>
        </is>
      </c>
      <c r="B3413" s="1" t="n">
        <v>44326</v>
      </c>
      <c r="C3413" s="1" t="n">
        <v>45227</v>
      </c>
      <c r="D3413" t="inlineStr">
        <is>
          <t>DALARNAS LÄN</t>
        </is>
      </c>
      <c r="E3413" t="inlineStr">
        <is>
          <t>LEKSAND</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22931-2021</t>
        </is>
      </c>
      <c r="B3414" s="1" t="n">
        <v>44326</v>
      </c>
      <c r="C3414" s="1" t="n">
        <v>45227</v>
      </c>
      <c r="D3414" t="inlineStr">
        <is>
          <t>DALARNAS LÄN</t>
        </is>
      </c>
      <c r="E3414" t="inlineStr">
        <is>
          <t>MORA</t>
        </is>
      </c>
      <c r="G3414" t="n">
        <v>4.4</v>
      </c>
      <c r="H3414" t="n">
        <v>0</v>
      </c>
      <c r="I3414" t="n">
        <v>0</v>
      </c>
      <c r="J3414" t="n">
        <v>0</v>
      </c>
      <c r="K3414" t="n">
        <v>0</v>
      </c>
      <c r="L3414" t="n">
        <v>0</v>
      </c>
      <c r="M3414" t="n">
        <v>0</v>
      </c>
      <c r="N3414" t="n">
        <v>0</v>
      </c>
      <c r="O3414" t="n">
        <v>0</v>
      </c>
      <c r="P3414" t="n">
        <v>0</v>
      </c>
      <c r="Q3414" t="n">
        <v>0</v>
      </c>
      <c r="R3414" s="2" t="inlineStr"/>
    </row>
    <row r="3415" ht="15" customHeight="1">
      <c r="A3415" t="inlineStr">
        <is>
          <t>A 22651-2021</t>
        </is>
      </c>
      <c r="B3415" s="1" t="n">
        <v>44327</v>
      </c>
      <c r="C3415" s="1" t="n">
        <v>45227</v>
      </c>
      <c r="D3415" t="inlineStr">
        <is>
          <t>DALARNAS LÄN</t>
        </is>
      </c>
      <c r="E3415" t="inlineStr">
        <is>
          <t>ÄLVDALEN</t>
        </is>
      </c>
      <c r="G3415" t="n">
        <v>5.9</v>
      </c>
      <c r="H3415" t="n">
        <v>0</v>
      </c>
      <c r="I3415" t="n">
        <v>0</v>
      </c>
      <c r="J3415" t="n">
        <v>0</v>
      </c>
      <c r="K3415" t="n">
        <v>0</v>
      </c>
      <c r="L3415" t="n">
        <v>0</v>
      </c>
      <c r="M3415" t="n">
        <v>0</v>
      </c>
      <c r="N3415" t="n">
        <v>0</v>
      </c>
      <c r="O3415" t="n">
        <v>0</v>
      </c>
      <c r="P3415" t="n">
        <v>0</v>
      </c>
      <c r="Q3415" t="n">
        <v>0</v>
      </c>
      <c r="R3415" s="2" t="inlineStr"/>
    </row>
    <row r="3416" ht="15" customHeight="1">
      <c r="A3416" t="inlineStr">
        <is>
          <t>A 22703-2021</t>
        </is>
      </c>
      <c r="B3416" s="1" t="n">
        <v>44327</v>
      </c>
      <c r="C3416" s="1" t="n">
        <v>45227</v>
      </c>
      <c r="D3416" t="inlineStr">
        <is>
          <t>DALARNAS LÄN</t>
        </is>
      </c>
      <c r="E3416" t="inlineStr">
        <is>
          <t>LEKSAND</t>
        </is>
      </c>
      <c r="F3416" t="inlineStr">
        <is>
          <t>Bergvik skog väst AB</t>
        </is>
      </c>
      <c r="G3416" t="n">
        <v>3.4</v>
      </c>
      <c r="H3416" t="n">
        <v>0</v>
      </c>
      <c r="I3416" t="n">
        <v>0</v>
      </c>
      <c r="J3416" t="n">
        <v>0</v>
      </c>
      <c r="K3416" t="n">
        <v>0</v>
      </c>
      <c r="L3416" t="n">
        <v>0</v>
      </c>
      <c r="M3416" t="n">
        <v>0</v>
      </c>
      <c r="N3416" t="n">
        <v>0</v>
      </c>
      <c r="O3416" t="n">
        <v>0</v>
      </c>
      <c r="P3416" t="n">
        <v>0</v>
      </c>
      <c r="Q3416" t="n">
        <v>0</v>
      </c>
      <c r="R3416" s="2" t="inlineStr"/>
      <c r="U3416">
        <f>HYPERLINK("https://klasma.github.io/Logging_2029/knärot/A 22703-2021 karta knärot.png", "A 22703-2021")</f>
        <v/>
      </c>
      <c r="V3416">
        <f>HYPERLINK("https://klasma.github.io/Logging_2029/klagomål/A 22703-2021 FSC-klagomål.docx", "A 22703-2021")</f>
        <v/>
      </c>
      <c r="W3416">
        <f>HYPERLINK("https://klasma.github.io/Logging_2029/klagomålsmail/A 22703-2021 FSC-klagomål mail.docx", "A 22703-2021")</f>
        <v/>
      </c>
      <c r="X3416">
        <f>HYPERLINK("https://klasma.github.io/Logging_2029/tillsyn/A 22703-2021 tillsynsbegäran.docx", "A 22703-2021")</f>
        <v/>
      </c>
      <c r="Y3416">
        <f>HYPERLINK("https://klasma.github.io/Logging_2029/tillsynsmail/A 22703-2021 tillsynsbegäran mail.docx", "A 22703-2021")</f>
        <v/>
      </c>
    </row>
    <row r="3417" ht="15" customHeight="1">
      <c r="A3417" t="inlineStr">
        <is>
          <t>A 22604-2021</t>
        </is>
      </c>
      <c r="B3417" s="1" t="n">
        <v>44327</v>
      </c>
      <c r="C3417" s="1" t="n">
        <v>45227</v>
      </c>
      <c r="D3417" t="inlineStr">
        <is>
          <t>DALARNAS LÄN</t>
        </is>
      </c>
      <c r="E3417" t="inlineStr">
        <is>
          <t>SÄTER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22684-2021</t>
        </is>
      </c>
      <c r="B3418" s="1" t="n">
        <v>44327</v>
      </c>
      <c r="C3418" s="1" t="n">
        <v>45227</v>
      </c>
      <c r="D3418" t="inlineStr">
        <is>
          <t>DALARNAS LÄN</t>
        </is>
      </c>
      <c r="E3418" t="inlineStr">
        <is>
          <t>LEKSAND</t>
        </is>
      </c>
      <c r="F3418" t="inlineStr">
        <is>
          <t>Bergvik skog väst AB</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23005-2021</t>
        </is>
      </c>
      <c r="B3419" s="1" t="n">
        <v>44328</v>
      </c>
      <c r="C3419" s="1" t="n">
        <v>45227</v>
      </c>
      <c r="D3419" t="inlineStr">
        <is>
          <t>DALARNAS LÄN</t>
        </is>
      </c>
      <c r="E3419" t="inlineStr">
        <is>
          <t>AVESTA</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22803-2021</t>
        </is>
      </c>
      <c r="B3420" s="1" t="n">
        <v>44328</v>
      </c>
      <c r="C3420" s="1" t="n">
        <v>45227</v>
      </c>
      <c r="D3420" t="inlineStr">
        <is>
          <t>DALARNAS LÄN</t>
        </is>
      </c>
      <c r="E3420" t="inlineStr">
        <is>
          <t>VANSBRO</t>
        </is>
      </c>
      <c r="G3420" t="n">
        <v>3.8</v>
      </c>
      <c r="H3420" t="n">
        <v>0</v>
      </c>
      <c r="I3420" t="n">
        <v>0</v>
      </c>
      <c r="J3420" t="n">
        <v>0</v>
      </c>
      <c r="K3420" t="n">
        <v>0</v>
      </c>
      <c r="L3420" t="n">
        <v>0</v>
      </c>
      <c r="M3420" t="n">
        <v>0</v>
      </c>
      <c r="N3420" t="n">
        <v>0</v>
      </c>
      <c r="O3420" t="n">
        <v>0</v>
      </c>
      <c r="P3420" t="n">
        <v>0</v>
      </c>
      <c r="Q3420" t="n">
        <v>0</v>
      </c>
      <c r="R3420" s="2" t="inlineStr"/>
    </row>
    <row r="3421" ht="15" customHeight="1">
      <c r="A3421" t="inlineStr">
        <is>
          <t>A 22999-2021</t>
        </is>
      </c>
      <c r="B3421" s="1" t="n">
        <v>44328</v>
      </c>
      <c r="C3421" s="1" t="n">
        <v>45227</v>
      </c>
      <c r="D3421" t="inlineStr">
        <is>
          <t>DALARNAS LÄN</t>
        </is>
      </c>
      <c r="E3421" t="inlineStr">
        <is>
          <t>LEKSAND</t>
        </is>
      </c>
      <c r="F3421" t="inlineStr">
        <is>
          <t>Bergvik skog väst AB</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23162-2021</t>
        </is>
      </c>
      <c r="B3422" s="1" t="n">
        <v>44332</v>
      </c>
      <c r="C3422" s="1" t="n">
        <v>45227</v>
      </c>
      <c r="D3422" t="inlineStr">
        <is>
          <t>DALARNAS LÄN</t>
        </is>
      </c>
      <c r="E3422" t="inlineStr">
        <is>
          <t>MALUNG-SÄLEN</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23161-2021</t>
        </is>
      </c>
      <c r="B3423" s="1" t="n">
        <v>44332</v>
      </c>
      <c r="C3423" s="1" t="n">
        <v>45227</v>
      </c>
      <c r="D3423" t="inlineStr">
        <is>
          <t>DALARNAS LÄN</t>
        </is>
      </c>
      <c r="E3423" t="inlineStr">
        <is>
          <t>MALUNG-SÄLEN</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23347-2021</t>
        </is>
      </c>
      <c r="B3424" s="1" t="n">
        <v>44333</v>
      </c>
      <c r="C3424" s="1" t="n">
        <v>45227</v>
      </c>
      <c r="D3424" t="inlineStr">
        <is>
          <t>DALARNAS LÄN</t>
        </is>
      </c>
      <c r="E3424" t="inlineStr">
        <is>
          <t>AVESTA</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23245-2021</t>
        </is>
      </c>
      <c r="B3425" s="1" t="n">
        <v>44333</v>
      </c>
      <c r="C3425" s="1" t="n">
        <v>45227</v>
      </c>
      <c r="D3425" t="inlineStr">
        <is>
          <t>DALARNAS LÄN</t>
        </is>
      </c>
      <c r="E3425" t="inlineStr">
        <is>
          <t>LUDVIKA</t>
        </is>
      </c>
      <c r="F3425" t="inlineStr">
        <is>
          <t>Kyrkan</t>
        </is>
      </c>
      <c r="G3425" t="n">
        <v>3.2</v>
      </c>
      <c r="H3425" t="n">
        <v>0</v>
      </c>
      <c r="I3425" t="n">
        <v>0</v>
      </c>
      <c r="J3425" t="n">
        <v>0</v>
      </c>
      <c r="K3425" t="n">
        <v>0</v>
      </c>
      <c r="L3425" t="n">
        <v>0</v>
      </c>
      <c r="M3425" t="n">
        <v>0</v>
      </c>
      <c r="N3425" t="n">
        <v>0</v>
      </c>
      <c r="O3425" t="n">
        <v>0</v>
      </c>
      <c r="P3425" t="n">
        <v>0</v>
      </c>
      <c r="Q3425" t="n">
        <v>0</v>
      </c>
      <c r="R3425" s="2" t="inlineStr"/>
    </row>
    <row r="3426" ht="15" customHeight="1">
      <c r="A3426" t="inlineStr">
        <is>
          <t>A 23271-2021</t>
        </is>
      </c>
      <c r="B3426" s="1" t="n">
        <v>44333</v>
      </c>
      <c r="C3426" s="1" t="n">
        <v>45227</v>
      </c>
      <c r="D3426" t="inlineStr">
        <is>
          <t>DALARNAS LÄN</t>
        </is>
      </c>
      <c r="E3426" t="inlineStr">
        <is>
          <t>LUDVIKA</t>
        </is>
      </c>
      <c r="F3426" t="inlineStr">
        <is>
          <t>Bergvik skog väst AB</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23281-2021</t>
        </is>
      </c>
      <c r="B3427" s="1" t="n">
        <v>44333</v>
      </c>
      <c r="C3427" s="1" t="n">
        <v>45227</v>
      </c>
      <c r="D3427" t="inlineStr">
        <is>
          <t>DALARNAS LÄN</t>
        </is>
      </c>
      <c r="E3427" t="inlineStr">
        <is>
          <t>MALUNG-SÄLEN</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23233-2021</t>
        </is>
      </c>
      <c r="B3428" s="1" t="n">
        <v>44333</v>
      </c>
      <c r="C3428" s="1" t="n">
        <v>45227</v>
      </c>
      <c r="D3428" t="inlineStr">
        <is>
          <t>DALARNAS LÄN</t>
        </is>
      </c>
      <c r="E3428" t="inlineStr">
        <is>
          <t>SMEDJEBACKEN</t>
        </is>
      </c>
      <c r="F3428" t="inlineStr">
        <is>
          <t>Sveaskog</t>
        </is>
      </c>
      <c r="G3428" t="n">
        <v>5</v>
      </c>
      <c r="H3428" t="n">
        <v>0</v>
      </c>
      <c r="I3428" t="n">
        <v>0</v>
      </c>
      <c r="J3428" t="n">
        <v>0</v>
      </c>
      <c r="K3428" t="n">
        <v>0</v>
      </c>
      <c r="L3428" t="n">
        <v>0</v>
      </c>
      <c r="M3428" t="n">
        <v>0</v>
      </c>
      <c r="N3428" t="n">
        <v>0</v>
      </c>
      <c r="O3428" t="n">
        <v>0</v>
      </c>
      <c r="P3428" t="n">
        <v>0</v>
      </c>
      <c r="Q3428" t="n">
        <v>0</v>
      </c>
      <c r="R3428" s="2" t="inlineStr"/>
    </row>
    <row r="3429" ht="15" customHeight="1">
      <c r="A3429" t="inlineStr">
        <is>
          <t>A 23505-2021</t>
        </is>
      </c>
      <c r="B3429" s="1" t="n">
        <v>44334</v>
      </c>
      <c r="C3429" s="1" t="n">
        <v>45227</v>
      </c>
      <c r="D3429" t="inlineStr">
        <is>
          <t>DALARNAS LÄN</t>
        </is>
      </c>
      <c r="E3429" t="inlineStr">
        <is>
          <t>FALUN</t>
        </is>
      </c>
      <c r="F3429" t="inlineStr">
        <is>
          <t>Bergvik skog väst AB</t>
        </is>
      </c>
      <c r="G3429" t="n">
        <v>5.5</v>
      </c>
      <c r="H3429" t="n">
        <v>0</v>
      </c>
      <c r="I3429" t="n">
        <v>0</v>
      </c>
      <c r="J3429" t="n">
        <v>0</v>
      </c>
      <c r="K3429" t="n">
        <v>0</v>
      </c>
      <c r="L3429" t="n">
        <v>0</v>
      </c>
      <c r="M3429" t="n">
        <v>0</v>
      </c>
      <c r="N3429" t="n">
        <v>0</v>
      </c>
      <c r="O3429" t="n">
        <v>0</v>
      </c>
      <c r="P3429" t="n">
        <v>0</v>
      </c>
      <c r="Q3429" t="n">
        <v>0</v>
      </c>
      <c r="R3429" s="2" t="inlineStr"/>
      <c r="U3429">
        <f>HYPERLINK("https://klasma.github.io/Logging_2080/knärot/A 23505-2021 karta knärot.png", "A 23505-2021")</f>
        <v/>
      </c>
      <c r="V3429">
        <f>HYPERLINK("https://klasma.github.io/Logging_2080/klagomål/A 23505-2021 FSC-klagomål.docx", "A 23505-2021")</f>
        <v/>
      </c>
      <c r="W3429">
        <f>HYPERLINK("https://klasma.github.io/Logging_2080/klagomålsmail/A 23505-2021 FSC-klagomål mail.docx", "A 23505-2021")</f>
        <v/>
      </c>
      <c r="X3429">
        <f>HYPERLINK("https://klasma.github.io/Logging_2080/tillsyn/A 23505-2021 tillsynsbegäran.docx", "A 23505-2021")</f>
        <v/>
      </c>
      <c r="Y3429">
        <f>HYPERLINK("https://klasma.github.io/Logging_2080/tillsynsmail/A 23505-2021 tillsynsbegäran mail.docx", "A 23505-2021")</f>
        <v/>
      </c>
    </row>
    <row r="3430" ht="15" customHeight="1">
      <c r="A3430" t="inlineStr">
        <is>
          <t>A 23824-2021</t>
        </is>
      </c>
      <c r="B3430" s="1" t="n">
        <v>44335</v>
      </c>
      <c r="C3430" s="1" t="n">
        <v>45227</v>
      </c>
      <c r="D3430" t="inlineStr">
        <is>
          <t>DALARNAS LÄN</t>
        </is>
      </c>
      <c r="E3430" t="inlineStr">
        <is>
          <t>LEKSAND</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24080-2021</t>
        </is>
      </c>
      <c r="B3431" s="1" t="n">
        <v>44336</v>
      </c>
      <c r="C3431" s="1" t="n">
        <v>45227</v>
      </c>
      <c r="D3431" t="inlineStr">
        <is>
          <t>DALARNAS LÄN</t>
        </is>
      </c>
      <c r="E3431" t="inlineStr">
        <is>
          <t>LUDVIKA</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24231-2021</t>
        </is>
      </c>
      <c r="B3432" s="1" t="n">
        <v>44336</v>
      </c>
      <c r="C3432" s="1" t="n">
        <v>45227</v>
      </c>
      <c r="D3432" t="inlineStr">
        <is>
          <t>DALARNAS LÄN</t>
        </is>
      </c>
      <c r="E3432" t="inlineStr">
        <is>
          <t>RÄTTVIK</t>
        </is>
      </c>
      <c r="F3432" t="inlineStr">
        <is>
          <t>Bergvik skog väst AB</t>
        </is>
      </c>
      <c r="G3432" t="n">
        <v>5.4</v>
      </c>
      <c r="H3432" t="n">
        <v>0</v>
      </c>
      <c r="I3432" t="n">
        <v>0</v>
      </c>
      <c r="J3432" t="n">
        <v>0</v>
      </c>
      <c r="K3432" t="n">
        <v>0</v>
      </c>
      <c r="L3432" t="n">
        <v>0</v>
      </c>
      <c r="M3432" t="n">
        <v>0</v>
      </c>
      <c r="N3432" t="n">
        <v>0</v>
      </c>
      <c r="O3432" t="n">
        <v>0</v>
      </c>
      <c r="P3432" t="n">
        <v>0</v>
      </c>
      <c r="Q3432" t="n">
        <v>0</v>
      </c>
      <c r="R3432" s="2" t="inlineStr"/>
    </row>
    <row r="3433" ht="15" customHeight="1">
      <c r="A3433" t="inlineStr">
        <is>
          <t>A 24077-2021</t>
        </is>
      </c>
      <c r="B3433" s="1" t="n">
        <v>44336</v>
      </c>
      <c r="C3433" s="1" t="n">
        <v>45227</v>
      </c>
      <c r="D3433" t="inlineStr">
        <is>
          <t>DALARNAS LÄN</t>
        </is>
      </c>
      <c r="E3433" t="inlineStr">
        <is>
          <t>VANSBRO</t>
        </is>
      </c>
      <c r="F3433" t="inlineStr">
        <is>
          <t>Bergvik skog öst AB</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24067-2021</t>
        </is>
      </c>
      <c r="B3434" s="1" t="n">
        <v>44336</v>
      </c>
      <c r="C3434" s="1" t="n">
        <v>45227</v>
      </c>
      <c r="D3434" t="inlineStr">
        <is>
          <t>DALARNAS LÄN</t>
        </is>
      </c>
      <c r="E3434" t="inlineStr">
        <is>
          <t>VANSBRO</t>
        </is>
      </c>
      <c r="F3434" t="inlineStr">
        <is>
          <t>Bergvik skog öst AB</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24083-2021</t>
        </is>
      </c>
      <c r="B3435" s="1" t="n">
        <v>44336</v>
      </c>
      <c r="C3435" s="1" t="n">
        <v>45227</v>
      </c>
      <c r="D3435" t="inlineStr">
        <is>
          <t>DALARNAS LÄN</t>
        </is>
      </c>
      <c r="E3435" t="inlineStr">
        <is>
          <t>ORSA</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24142-2021</t>
        </is>
      </c>
      <c r="B3436" s="1" t="n">
        <v>44336</v>
      </c>
      <c r="C3436" s="1" t="n">
        <v>45227</v>
      </c>
      <c r="D3436" t="inlineStr">
        <is>
          <t>DALARNAS LÄN</t>
        </is>
      </c>
      <c r="E3436" t="inlineStr">
        <is>
          <t>LEKSAND</t>
        </is>
      </c>
      <c r="F3436" t="inlineStr">
        <is>
          <t>Bergvik skog väst AB</t>
        </is>
      </c>
      <c r="G3436" t="n">
        <v>18.9</v>
      </c>
      <c r="H3436" t="n">
        <v>0</v>
      </c>
      <c r="I3436" t="n">
        <v>0</v>
      </c>
      <c r="J3436" t="n">
        <v>0</v>
      </c>
      <c r="K3436" t="n">
        <v>0</v>
      </c>
      <c r="L3436" t="n">
        <v>0</v>
      </c>
      <c r="M3436" t="n">
        <v>0</v>
      </c>
      <c r="N3436" t="n">
        <v>0</v>
      </c>
      <c r="O3436" t="n">
        <v>0</v>
      </c>
      <c r="P3436" t="n">
        <v>0</v>
      </c>
      <c r="Q3436" t="n">
        <v>0</v>
      </c>
      <c r="R3436" s="2" t="inlineStr"/>
    </row>
    <row r="3437" ht="15" customHeight="1">
      <c r="A3437" t="inlineStr">
        <is>
          <t>A 24350-2021</t>
        </is>
      </c>
      <c r="B3437" s="1" t="n">
        <v>44337</v>
      </c>
      <c r="C3437" s="1" t="n">
        <v>45227</v>
      </c>
      <c r="D3437" t="inlineStr">
        <is>
          <t>DALARNAS LÄN</t>
        </is>
      </c>
      <c r="E3437" t="inlineStr">
        <is>
          <t>BORLÄNGE</t>
        </is>
      </c>
      <c r="G3437" t="n">
        <v>0.2</v>
      </c>
      <c r="H3437" t="n">
        <v>0</v>
      </c>
      <c r="I3437" t="n">
        <v>0</v>
      </c>
      <c r="J3437" t="n">
        <v>0</v>
      </c>
      <c r="K3437" t="n">
        <v>0</v>
      </c>
      <c r="L3437" t="n">
        <v>0</v>
      </c>
      <c r="M3437" t="n">
        <v>0</v>
      </c>
      <c r="N3437" t="n">
        <v>0</v>
      </c>
      <c r="O3437" t="n">
        <v>0</v>
      </c>
      <c r="P3437" t="n">
        <v>0</v>
      </c>
      <c r="Q3437" t="n">
        <v>0</v>
      </c>
      <c r="R3437" s="2" t="inlineStr"/>
    </row>
    <row r="3438" ht="15" customHeight="1">
      <c r="A3438" t="inlineStr">
        <is>
          <t>A 24465-2021</t>
        </is>
      </c>
      <c r="B3438" s="1" t="n">
        <v>44337</v>
      </c>
      <c r="C3438" s="1" t="n">
        <v>45227</v>
      </c>
      <c r="D3438" t="inlineStr">
        <is>
          <t>DALARNAS LÄN</t>
        </is>
      </c>
      <c r="E3438" t="inlineStr">
        <is>
          <t>MORA</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24479-2021</t>
        </is>
      </c>
      <c r="B3439" s="1" t="n">
        <v>44337</v>
      </c>
      <c r="C3439" s="1" t="n">
        <v>45227</v>
      </c>
      <c r="D3439" t="inlineStr">
        <is>
          <t>DALARNAS LÄN</t>
        </is>
      </c>
      <c r="E3439" t="inlineStr">
        <is>
          <t>LEKSAND</t>
        </is>
      </c>
      <c r="F3439" t="inlineStr">
        <is>
          <t>Bergvik skog väst AB</t>
        </is>
      </c>
      <c r="G3439" t="n">
        <v>6.6</v>
      </c>
      <c r="H3439" t="n">
        <v>0</v>
      </c>
      <c r="I3439" t="n">
        <v>0</v>
      </c>
      <c r="J3439" t="n">
        <v>0</v>
      </c>
      <c r="K3439" t="n">
        <v>0</v>
      </c>
      <c r="L3439" t="n">
        <v>0</v>
      </c>
      <c r="M3439" t="n">
        <v>0</v>
      </c>
      <c r="N3439" t="n">
        <v>0</v>
      </c>
      <c r="O3439" t="n">
        <v>0</v>
      </c>
      <c r="P3439" t="n">
        <v>0</v>
      </c>
      <c r="Q3439" t="n">
        <v>0</v>
      </c>
      <c r="R3439" s="2" t="inlineStr"/>
    </row>
    <row r="3440" ht="15" customHeight="1">
      <c r="A3440" t="inlineStr">
        <is>
          <t>A 24454-2021</t>
        </is>
      </c>
      <c r="B3440" s="1" t="n">
        <v>44337</v>
      </c>
      <c r="C3440" s="1" t="n">
        <v>45227</v>
      </c>
      <c r="D3440" t="inlineStr">
        <is>
          <t>DALARNAS LÄN</t>
        </is>
      </c>
      <c r="E3440" t="inlineStr">
        <is>
          <t>VANSBRO</t>
        </is>
      </c>
      <c r="F3440" t="inlineStr">
        <is>
          <t>Bergvik skog öst AB</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24469-2021</t>
        </is>
      </c>
      <c r="B3441" s="1" t="n">
        <v>44337</v>
      </c>
      <c r="C3441" s="1" t="n">
        <v>45227</v>
      </c>
      <c r="D3441" t="inlineStr">
        <is>
          <t>DALARNAS LÄN</t>
        </is>
      </c>
      <c r="E3441" t="inlineStr">
        <is>
          <t>LUDVIKA</t>
        </is>
      </c>
      <c r="F3441" t="inlineStr">
        <is>
          <t>Bergvik skog väst AB</t>
        </is>
      </c>
      <c r="G3441" t="n">
        <v>6.9</v>
      </c>
      <c r="H3441" t="n">
        <v>0</v>
      </c>
      <c r="I3441" t="n">
        <v>0</v>
      </c>
      <c r="J3441" t="n">
        <v>0</v>
      </c>
      <c r="K3441" t="n">
        <v>0</v>
      </c>
      <c r="L3441" t="n">
        <v>0</v>
      </c>
      <c r="M3441" t="n">
        <v>0</v>
      </c>
      <c r="N3441" t="n">
        <v>0</v>
      </c>
      <c r="O3441" t="n">
        <v>0</v>
      </c>
      <c r="P3441" t="n">
        <v>0</v>
      </c>
      <c r="Q3441" t="n">
        <v>0</v>
      </c>
      <c r="R3441" s="2" t="inlineStr"/>
    </row>
    <row r="3442" ht="15" customHeight="1">
      <c r="A3442" t="inlineStr">
        <is>
          <t>A 24757-2021</t>
        </is>
      </c>
      <c r="B3442" s="1" t="n">
        <v>44340</v>
      </c>
      <c r="C3442" s="1" t="n">
        <v>45227</v>
      </c>
      <c r="D3442" t="inlineStr">
        <is>
          <t>DALARNAS LÄN</t>
        </is>
      </c>
      <c r="E3442" t="inlineStr">
        <is>
          <t>RÄTTVIK</t>
        </is>
      </c>
      <c r="G3442" t="n">
        <v>1.8</v>
      </c>
      <c r="H3442" t="n">
        <v>0</v>
      </c>
      <c r="I3442" t="n">
        <v>0</v>
      </c>
      <c r="J3442" t="n">
        <v>0</v>
      </c>
      <c r="K3442" t="n">
        <v>0</v>
      </c>
      <c r="L3442" t="n">
        <v>0</v>
      </c>
      <c r="M3442" t="n">
        <v>0</v>
      </c>
      <c r="N3442" t="n">
        <v>0</v>
      </c>
      <c r="O3442" t="n">
        <v>0</v>
      </c>
      <c r="P3442" t="n">
        <v>0</v>
      </c>
      <c r="Q3442" t="n">
        <v>0</v>
      </c>
      <c r="R3442" s="2" t="inlineStr"/>
    </row>
    <row r="3443" ht="15" customHeight="1">
      <c r="A3443" t="inlineStr">
        <is>
          <t>A 24963-2021</t>
        </is>
      </c>
      <c r="B3443" s="1" t="n">
        <v>44341</v>
      </c>
      <c r="C3443" s="1" t="n">
        <v>45227</v>
      </c>
      <c r="D3443" t="inlineStr">
        <is>
          <t>DALARNAS LÄN</t>
        </is>
      </c>
      <c r="E3443" t="inlineStr">
        <is>
          <t>GAGNEF</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24992-2021</t>
        </is>
      </c>
      <c r="B3444" s="1" t="n">
        <v>44341</v>
      </c>
      <c r="C3444" s="1" t="n">
        <v>45227</v>
      </c>
      <c r="D3444" t="inlineStr">
        <is>
          <t>DALARNAS LÄN</t>
        </is>
      </c>
      <c r="E3444" t="inlineStr">
        <is>
          <t>BORLÄNGE</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25285-2021</t>
        </is>
      </c>
      <c r="B3445" s="1" t="n">
        <v>44342</v>
      </c>
      <c r="C3445" s="1" t="n">
        <v>45227</v>
      </c>
      <c r="D3445" t="inlineStr">
        <is>
          <t>DALARNAS LÄN</t>
        </is>
      </c>
      <c r="E3445" t="inlineStr">
        <is>
          <t>MALUNG-SÄLEN</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25437-2021</t>
        </is>
      </c>
      <c r="B3446" s="1" t="n">
        <v>44342</v>
      </c>
      <c r="C3446" s="1" t="n">
        <v>45227</v>
      </c>
      <c r="D3446" t="inlineStr">
        <is>
          <t>DALARNAS LÄN</t>
        </is>
      </c>
      <c r="E3446" t="inlineStr">
        <is>
          <t>SMEDJEBACKEN</t>
        </is>
      </c>
      <c r="F3446" t="inlineStr">
        <is>
          <t>Sveaskog</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25276-2021</t>
        </is>
      </c>
      <c r="B3447" s="1" t="n">
        <v>44342</v>
      </c>
      <c r="C3447" s="1" t="n">
        <v>45227</v>
      </c>
      <c r="D3447" t="inlineStr">
        <is>
          <t>DALARNAS LÄN</t>
        </is>
      </c>
      <c r="E3447" t="inlineStr">
        <is>
          <t>FALUN</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25366-2021</t>
        </is>
      </c>
      <c r="B3448" s="1" t="n">
        <v>44342</v>
      </c>
      <c r="C3448" s="1" t="n">
        <v>45227</v>
      </c>
      <c r="D3448" t="inlineStr">
        <is>
          <t>DALARNAS LÄN</t>
        </is>
      </c>
      <c r="E3448" t="inlineStr">
        <is>
          <t>SMEDJEBACKEN</t>
        </is>
      </c>
      <c r="F3448" t="inlineStr">
        <is>
          <t>Sveaskog</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25761-2021</t>
        </is>
      </c>
      <c r="B3449" s="1" t="n">
        <v>44343</v>
      </c>
      <c r="C3449" s="1" t="n">
        <v>45227</v>
      </c>
      <c r="D3449" t="inlineStr">
        <is>
          <t>DALARNAS LÄN</t>
        </is>
      </c>
      <c r="E3449" t="inlineStr">
        <is>
          <t>ORSA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25750-2021</t>
        </is>
      </c>
      <c r="B3450" s="1" t="n">
        <v>44343</v>
      </c>
      <c r="C3450" s="1" t="n">
        <v>45227</v>
      </c>
      <c r="D3450" t="inlineStr">
        <is>
          <t>DALARNAS LÄN</t>
        </is>
      </c>
      <c r="E3450" t="inlineStr">
        <is>
          <t>MORA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26066-2021</t>
        </is>
      </c>
      <c r="B3451" s="1" t="n">
        <v>44344</v>
      </c>
      <c r="C3451" s="1" t="n">
        <v>45227</v>
      </c>
      <c r="D3451" t="inlineStr">
        <is>
          <t>DALARNAS LÄN</t>
        </is>
      </c>
      <c r="E3451" t="inlineStr">
        <is>
          <t>LUDVIKA</t>
        </is>
      </c>
      <c r="F3451" t="inlineStr">
        <is>
          <t>Bergvik skog väst AB</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26080-2021</t>
        </is>
      </c>
      <c r="B3452" s="1" t="n">
        <v>44344</v>
      </c>
      <c r="C3452" s="1" t="n">
        <v>45227</v>
      </c>
      <c r="D3452" t="inlineStr">
        <is>
          <t>DALARNAS LÄN</t>
        </is>
      </c>
      <c r="E3452" t="inlineStr">
        <is>
          <t>ÄLVDALEN</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26219-2021</t>
        </is>
      </c>
      <c r="B3453" s="1" t="n">
        <v>44347</v>
      </c>
      <c r="C3453" s="1" t="n">
        <v>45227</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26249-2021</t>
        </is>
      </c>
      <c r="B3454" s="1" t="n">
        <v>44347</v>
      </c>
      <c r="C3454" s="1" t="n">
        <v>45227</v>
      </c>
      <c r="D3454" t="inlineStr">
        <is>
          <t>DALARNAS LÄN</t>
        </is>
      </c>
      <c r="E3454" t="inlineStr">
        <is>
          <t>ÄLVDALEN</t>
        </is>
      </c>
      <c r="F3454" t="inlineStr">
        <is>
          <t>Bergvik skog väst AB</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26314-2021</t>
        </is>
      </c>
      <c r="B3455" s="1" t="n">
        <v>44347</v>
      </c>
      <c r="C3455" s="1" t="n">
        <v>45227</v>
      </c>
      <c r="D3455" t="inlineStr">
        <is>
          <t>DALARNAS LÄN</t>
        </is>
      </c>
      <c r="E3455" t="inlineStr">
        <is>
          <t>MORA</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26209-2021</t>
        </is>
      </c>
      <c r="B3456" s="1" t="n">
        <v>44347</v>
      </c>
      <c r="C3456" s="1" t="n">
        <v>45227</v>
      </c>
      <c r="D3456" t="inlineStr">
        <is>
          <t>DALARNAS LÄN</t>
        </is>
      </c>
      <c r="E3456" t="inlineStr">
        <is>
          <t>RÄTTVIK</t>
        </is>
      </c>
      <c r="G3456" t="n">
        <v>7.1</v>
      </c>
      <c r="H3456" t="n">
        <v>0</v>
      </c>
      <c r="I3456" t="n">
        <v>0</v>
      </c>
      <c r="J3456" t="n">
        <v>0</v>
      </c>
      <c r="K3456" t="n">
        <v>0</v>
      </c>
      <c r="L3456" t="n">
        <v>0</v>
      </c>
      <c r="M3456" t="n">
        <v>0</v>
      </c>
      <c r="N3456" t="n">
        <v>0</v>
      </c>
      <c r="O3456" t="n">
        <v>0</v>
      </c>
      <c r="P3456" t="n">
        <v>0</v>
      </c>
      <c r="Q3456" t="n">
        <v>0</v>
      </c>
      <c r="R3456" s="2" t="inlineStr"/>
    </row>
    <row r="3457" ht="15" customHeight="1">
      <c r="A3457" t="inlineStr">
        <is>
          <t>A 26341-2021</t>
        </is>
      </c>
      <c r="B3457" s="1" t="n">
        <v>44347</v>
      </c>
      <c r="C3457" s="1" t="n">
        <v>45227</v>
      </c>
      <c r="D3457" t="inlineStr">
        <is>
          <t>DALARNAS LÄN</t>
        </is>
      </c>
      <c r="E3457" t="inlineStr">
        <is>
          <t>MALUNG-SÄLEN</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26465-2021</t>
        </is>
      </c>
      <c r="B3458" s="1" t="n">
        <v>44348</v>
      </c>
      <c r="C3458" s="1" t="n">
        <v>45227</v>
      </c>
      <c r="D3458" t="inlineStr">
        <is>
          <t>DALARNAS LÄN</t>
        </is>
      </c>
      <c r="E3458" t="inlineStr">
        <is>
          <t>FALUN</t>
        </is>
      </c>
      <c r="G3458" t="n">
        <v>3.8</v>
      </c>
      <c r="H3458" t="n">
        <v>0</v>
      </c>
      <c r="I3458" t="n">
        <v>0</v>
      </c>
      <c r="J3458" t="n">
        <v>0</v>
      </c>
      <c r="K3458" t="n">
        <v>0</v>
      </c>
      <c r="L3458" t="n">
        <v>0</v>
      </c>
      <c r="M3458" t="n">
        <v>0</v>
      </c>
      <c r="N3458" t="n">
        <v>0</v>
      </c>
      <c r="O3458" t="n">
        <v>0</v>
      </c>
      <c r="P3458" t="n">
        <v>0</v>
      </c>
      <c r="Q3458" t="n">
        <v>0</v>
      </c>
      <c r="R3458" s="2" t="inlineStr"/>
    </row>
    <row r="3459" ht="15" customHeight="1">
      <c r="A3459" t="inlineStr">
        <is>
          <t>A 26586-2021</t>
        </is>
      </c>
      <c r="B3459" s="1" t="n">
        <v>44348</v>
      </c>
      <c r="C3459" s="1" t="n">
        <v>45227</v>
      </c>
      <c r="D3459" t="inlineStr">
        <is>
          <t>DALARNAS LÄN</t>
        </is>
      </c>
      <c r="E3459" t="inlineStr">
        <is>
          <t>RÄTTVIK</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26432-2021</t>
        </is>
      </c>
      <c r="B3460" s="1" t="n">
        <v>44348</v>
      </c>
      <c r="C3460" s="1" t="n">
        <v>45227</v>
      </c>
      <c r="D3460" t="inlineStr">
        <is>
          <t>DALARNAS LÄN</t>
        </is>
      </c>
      <c r="E3460" t="inlineStr">
        <is>
          <t>RÄTTVIK</t>
        </is>
      </c>
      <c r="G3460" t="n">
        <v>5.1</v>
      </c>
      <c r="H3460" t="n">
        <v>0</v>
      </c>
      <c r="I3460" t="n">
        <v>0</v>
      </c>
      <c r="J3460" t="n">
        <v>0</v>
      </c>
      <c r="K3460" t="n">
        <v>0</v>
      </c>
      <c r="L3460" t="n">
        <v>0</v>
      </c>
      <c r="M3460" t="n">
        <v>0</v>
      </c>
      <c r="N3460" t="n">
        <v>0</v>
      </c>
      <c r="O3460" t="n">
        <v>0</v>
      </c>
      <c r="P3460" t="n">
        <v>0</v>
      </c>
      <c r="Q3460" t="n">
        <v>0</v>
      </c>
      <c r="R3460" s="2" t="inlineStr"/>
    </row>
    <row r="3461" ht="15" customHeight="1">
      <c r="A3461" t="inlineStr">
        <is>
          <t>A 26688-2021</t>
        </is>
      </c>
      <c r="B3461" s="1" t="n">
        <v>44349</v>
      </c>
      <c r="C3461" s="1" t="n">
        <v>45227</v>
      </c>
      <c r="D3461" t="inlineStr">
        <is>
          <t>DALARNAS LÄN</t>
        </is>
      </c>
      <c r="E3461" t="inlineStr">
        <is>
          <t>RÄTTVIK</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26713-2021</t>
        </is>
      </c>
      <c r="B3462" s="1" t="n">
        <v>44349</v>
      </c>
      <c r="C3462" s="1" t="n">
        <v>45227</v>
      </c>
      <c r="D3462" t="inlineStr">
        <is>
          <t>DALARNAS LÄN</t>
        </is>
      </c>
      <c r="E3462" t="inlineStr">
        <is>
          <t>FALUN</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26738-2021</t>
        </is>
      </c>
      <c r="B3463" s="1" t="n">
        <v>44349</v>
      </c>
      <c r="C3463" s="1" t="n">
        <v>45227</v>
      </c>
      <c r="D3463" t="inlineStr">
        <is>
          <t>DALARNAS LÄN</t>
        </is>
      </c>
      <c r="E3463" t="inlineStr">
        <is>
          <t>LEKSAND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26686-2021</t>
        </is>
      </c>
      <c r="B3464" s="1" t="n">
        <v>44349</v>
      </c>
      <c r="C3464" s="1" t="n">
        <v>45227</v>
      </c>
      <c r="D3464" t="inlineStr">
        <is>
          <t>DALARNAS LÄN</t>
        </is>
      </c>
      <c r="E3464" t="inlineStr">
        <is>
          <t>RÄTTVIK</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26831-2021</t>
        </is>
      </c>
      <c r="B3465" s="1" t="n">
        <v>44349</v>
      </c>
      <c r="C3465" s="1" t="n">
        <v>45227</v>
      </c>
      <c r="D3465" t="inlineStr">
        <is>
          <t>DALARNAS LÄN</t>
        </is>
      </c>
      <c r="E3465" t="inlineStr">
        <is>
          <t>ORSA</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26874-2021</t>
        </is>
      </c>
      <c r="B3466" s="1" t="n">
        <v>44349</v>
      </c>
      <c r="C3466" s="1" t="n">
        <v>45227</v>
      </c>
      <c r="D3466" t="inlineStr">
        <is>
          <t>DALARNAS LÄN</t>
        </is>
      </c>
      <c r="E3466" t="inlineStr">
        <is>
          <t>ÄLVDALEN</t>
        </is>
      </c>
      <c r="F3466" t="inlineStr">
        <is>
          <t>Bergvik skog öst AB</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27029-2021</t>
        </is>
      </c>
      <c r="B3467" s="1" t="n">
        <v>44350</v>
      </c>
      <c r="C3467" s="1" t="n">
        <v>45227</v>
      </c>
      <c r="D3467" t="inlineStr">
        <is>
          <t>DALARNAS LÄN</t>
        </is>
      </c>
      <c r="E3467" t="inlineStr">
        <is>
          <t>RÄTTVIK</t>
        </is>
      </c>
      <c r="G3467" t="n">
        <v>6.2</v>
      </c>
      <c r="H3467" t="n">
        <v>0</v>
      </c>
      <c r="I3467" t="n">
        <v>0</v>
      </c>
      <c r="J3467" t="n">
        <v>0</v>
      </c>
      <c r="K3467" t="n">
        <v>0</v>
      </c>
      <c r="L3467" t="n">
        <v>0</v>
      </c>
      <c r="M3467" t="n">
        <v>0</v>
      </c>
      <c r="N3467" t="n">
        <v>0</v>
      </c>
      <c r="O3467" t="n">
        <v>0</v>
      </c>
      <c r="P3467" t="n">
        <v>0</v>
      </c>
      <c r="Q3467" t="n">
        <v>0</v>
      </c>
      <c r="R3467" s="2" t="inlineStr"/>
    </row>
    <row r="3468" ht="15" customHeight="1">
      <c r="A3468" t="inlineStr">
        <is>
          <t>A 27154-2021</t>
        </is>
      </c>
      <c r="B3468" s="1" t="n">
        <v>44350</v>
      </c>
      <c r="C3468" s="1" t="n">
        <v>45227</v>
      </c>
      <c r="D3468" t="inlineStr">
        <is>
          <t>DALARNAS LÄN</t>
        </is>
      </c>
      <c r="E3468" t="inlineStr">
        <is>
          <t>LEKSAND</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27221-2021</t>
        </is>
      </c>
      <c r="B3469" s="1" t="n">
        <v>44350</v>
      </c>
      <c r="C3469" s="1" t="n">
        <v>45227</v>
      </c>
      <c r="D3469" t="inlineStr">
        <is>
          <t>DALARNAS LÄN</t>
        </is>
      </c>
      <c r="E3469" t="inlineStr">
        <is>
          <t>AVESTA</t>
        </is>
      </c>
      <c r="F3469" t="inlineStr">
        <is>
          <t>Sveaskog</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27146-2021</t>
        </is>
      </c>
      <c r="B3470" s="1" t="n">
        <v>44350</v>
      </c>
      <c r="C3470" s="1" t="n">
        <v>45227</v>
      </c>
      <c r="D3470" t="inlineStr">
        <is>
          <t>DALARNAS LÄN</t>
        </is>
      </c>
      <c r="E3470" t="inlineStr">
        <is>
          <t>ORSA</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27047-2021</t>
        </is>
      </c>
      <c r="B3471" s="1" t="n">
        <v>44350</v>
      </c>
      <c r="C3471" s="1" t="n">
        <v>45227</v>
      </c>
      <c r="D3471" t="inlineStr">
        <is>
          <t>DALARNAS LÄN</t>
        </is>
      </c>
      <c r="E3471" t="inlineStr">
        <is>
          <t>MALUNG-SÄLEN</t>
        </is>
      </c>
      <c r="G3471" t="n">
        <v>3.7</v>
      </c>
      <c r="H3471" t="n">
        <v>0</v>
      </c>
      <c r="I3471" t="n">
        <v>0</v>
      </c>
      <c r="J3471" t="n">
        <v>0</v>
      </c>
      <c r="K3471" t="n">
        <v>0</v>
      </c>
      <c r="L3471" t="n">
        <v>0</v>
      </c>
      <c r="M3471" t="n">
        <v>0</v>
      </c>
      <c r="N3471" t="n">
        <v>0</v>
      </c>
      <c r="O3471" t="n">
        <v>0</v>
      </c>
      <c r="P3471" t="n">
        <v>0</v>
      </c>
      <c r="Q3471" t="n">
        <v>0</v>
      </c>
      <c r="R3471" s="2" t="inlineStr"/>
    </row>
    <row r="3472" ht="15" customHeight="1">
      <c r="A3472" t="inlineStr">
        <is>
          <t>A 27470-2021</t>
        </is>
      </c>
      <c r="B3472" s="1" t="n">
        <v>44351</v>
      </c>
      <c r="C3472" s="1" t="n">
        <v>45227</v>
      </c>
      <c r="D3472" t="inlineStr">
        <is>
          <t>DALARNAS LÄN</t>
        </is>
      </c>
      <c r="E3472" t="inlineStr">
        <is>
          <t>MALUNG-SÄLEN</t>
        </is>
      </c>
      <c r="F3472" t="inlineStr">
        <is>
          <t>Allmännings- och besparingsskogar</t>
        </is>
      </c>
      <c r="G3472" t="n">
        <v>14.8</v>
      </c>
      <c r="H3472" t="n">
        <v>0</v>
      </c>
      <c r="I3472" t="n">
        <v>0</v>
      </c>
      <c r="J3472" t="n">
        <v>0</v>
      </c>
      <c r="K3472" t="n">
        <v>0</v>
      </c>
      <c r="L3472" t="n">
        <v>0</v>
      </c>
      <c r="M3472" t="n">
        <v>0</v>
      </c>
      <c r="N3472" t="n">
        <v>0</v>
      </c>
      <c r="O3472" t="n">
        <v>0</v>
      </c>
      <c r="P3472" t="n">
        <v>0</v>
      </c>
      <c r="Q3472" t="n">
        <v>0</v>
      </c>
      <c r="R3472" s="2" t="inlineStr"/>
    </row>
    <row r="3473" ht="15" customHeight="1">
      <c r="A3473" t="inlineStr">
        <is>
          <t>A 27376-2021</t>
        </is>
      </c>
      <c r="B3473" s="1" t="n">
        <v>44351</v>
      </c>
      <c r="C3473" s="1" t="n">
        <v>45227</v>
      </c>
      <c r="D3473" t="inlineStr">
        <is>
          <t>DALARNAS LÄN</t>
        </is>
      </c>
      <c r="E3473" t="inlineStr">
        <is>
          <t>RÄTTVIK</t>
        </is>
      </c>
      <c r="G3473" t="n">
        <v>3.6</v>
      </c>
      <c r="H3473" t="n">
        <v>0</v>
      </c>
      <c r="I3473" t="n">
        <v>0</v>
      </c>
      <c r="J3473" t="n">
        <v>0</v>
      </c>
      <c r="K3473" t="n">
        <v>0</v>
      </c>
      <c r="L3473" t="n">
        <v>0</v>
      </c>
      <c r="M3473" t="n">
        <v>0</v>
      </c>
      <c r="N3473" t="n">
        <v>0</v>
      </c>
      <c r="O3473" t="n">
        <v>0</v>
      </c>
      <c r="P3473" t="n">
        <v>0</v>
      </c>
      <c r="Q3473" t="n">
        <v>0</v>
      </c>
      <c r="R3473" s="2" t="inlineStr"/>
    </row>
    <row r="3474" ht="15" customHeight="1">
      <c r="A3474" t="inlineStr">
        <is>
          <t>A 27466-2021</t>
        </is>
      </c>
      <c r="B3474" s="1" t="n">
        <v>44351</v>
      </c>
      <c r="C3474" s="1" t="n">
        <v>45227</v>
      </c>
      <c r="D3474" t="inlineStr">
        <is>
          <t>DALARNAS LÄN</t>
        </is>
      </c>
      <c r="E3474" t="inlineStr">
        <is>
          <t>MALUNG-SÄLEN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27282-2021</t>
        </is>
      </c>
      <c r="B3475" s="1" t="n">
        <v>44351</v>
      </c>
      <c r="C3475" s="1" t="n">
        <v>45227</v>
      </c>
      <c r="D3475" t="inlineStr">
        <is>
          <t>DALARNAS LÄN</t>
        </is>
      </c>
      <c r="E3475" t="inlineStr">
        <is>
          <t>RÄTTVIK</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27317-2021</t>
        </is>
      </c>
      <c r="B3476" s="1" t="n">
        <v>44351</v>
      </c>
      <c r="C3476" s="1" t="n">
        <v>45227</v>
      </c>
      <c r="D3476" t="inlineStr">
        <is>
          <t>DALARNAS LÄN</t>
        </is>
      </c>
      <c r="E3476" t="inlineStr">
        <is>
          <t>LEKSAND</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27542-2021</t>
        </is>
      </c>
      <c r="B3477" s="1" t="n">
        <v>44351</v>
      </c>
      <c r="C3477" s="1" t="n">
        <v>45227</v>
      </c>
      <c r="D3477" t="inlineStr">
        <is>
          <t>DALARNAS LÄN</t>
        </is>
      </c>
      <c r="E3477" t="inlineStr">
        <is>
          <t>ORSA</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27621-2021</t>
        </is>
      </c>
      <c r="B3478" s="1" t="n">
        <v>44354</v>
      </c>
      <c r="C3478" s="1" t="n">
        <v>45227</v>
      </c>
      <c r="D3478" t="inlineStr">
        <is>
          <t>DALARNAS LÄN</t>
        </is>
      </c>
      <c r="E3478" t="inlineStr">
        <is>
          <t>SMEDJEBACKEN</t>
        </is>
      </c>
      <c r="G3478" t="n">
        <v>4.5</v>
      </c>
      <c r="H3478" t="n">
        <v>0</v>
      </c>
      <c r="I3478" t="n">
        <v>0</v>
      </c>
      <c r="J3478" t="n">
        <v>0</v>
      </c>
      <c r="K3478" t="n">
        <v>0</v>
      </c>
      <c r="L3478" t="n">
        <v>0</v>
      </c>
      <c r="M3478" t="n">
        <v>0</v>
      </c>
      <c r="N3478" t="n">
        <v>0</v>
      </c>
      <c r="O3478" t="n">
        <v>0</v>
      </c>
      <c r="P3478" t="n">
        <v>0</v>
      </c>
      <c r="Q3478" t="n">
        <v>0</v>
      </c>
      <c r="R3478" s="2" t="inlineStr"/>
    </row>
    <row r="3479" ht="15" customHeight="1">
      <c r="A3479" t="inlineStr">
        <is>
          <t>A 27611-2021</t>
        </is>
      </c>
      <c r="B3479" s="1" t="n">
        <v>44354</v>
      </c>
      <c r="C3479" s="1" t="n">
        <v>45227</v>
      </c>
      <c r="D3479" t="inlineStr">
        <is>
          <t>DALARNAS LÄN</t>
        </is>
      </c>
      <c r="E3479" t="inlineStr">
        <is>
          <t>SMEDJEBACKEN</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28126-2021</t>
        </is>
      </c>
      <c r="B3480" s="1" t="n">
        <v>44355</v>
      </c>
      <c r="C3480" s="1" t="n">
        <v>45227</v>
      </c>
      <c r="D3480" t="inlineStr">
        <is>
          <t>DALARNAS LÄN</t>
        </is>
      </c>
      <c r="E3480" t="inlineStr">
        <is>
          <t>FALUN</t>
        </is>
      </c>
      <c r="G3480" t="n">
        <v>3.7</v>
      </c>
      <c r="H3480" t="n">
        <v>0</v>
      </c>
      <c r="I3480" t="n">
        <v>0</v>
      </c>
      <c r="J3480" t="n">
        <v>0</v>
      </c>
      <c r="K3480" t="n">
        <v>0</v>
      </c>
      <c r="L3480" t="n">
        <v>0</v>
      </c>
      <c r="M3480" t="n">
        <v>0</v>
      </c>
      <c r="N3480" t="n">
        <v>0</v>
      </c>
      <c r="O3480" t="n">
        <v>0</v>
      </c>
      <c r="P3480" t="n">
        <v>0</v>
      </c>
      <c r="Q3480" t="n">
        <v>0</v>
      </c>
      <c r="R3480" s="2" t="inlineStr"/>
    </row>
    <row r="3481" ht="15" customHeight="1">
      <c r="A3481" t="inlineStr">
        <is>
          <t>A 28029-2021</t>
        </is>
      </c>
      <c r="B3481" s="1" t="n">
        <v>44355</v>
      </c>
      <c r="C3481" s="1" t="n">
        <v>45227</v>
      </c>
      <c r="D3481" t="inlineStr">
        <is>
          <t>DALARNAS LÄN</t>
        </is>
      </c>
      <c r="E3481" t="inlineStr">
        <is>
          <t>SMEDJEBACKEN</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28049-2021</t>
        </is>
      </c>
      <c r="B3482" s="1" t="n">
        <v>44355</v>
      </c>
      <c r="C3482" s="1" t="n">
        <v>45227</v>
      </c>
      <c r="D3482" t="inlineStr">
        <is>
          <t>DALARNAS LÄN</t>
        </is>
      </c>
      <c r="E3482" t="inlineStr">
        <is>
          <t>SMEDJEBACKEN</t>
        </is>
      </c>
      <c r="F3482" t="inlineStr">
        <is>
          <t>Sveaskog</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28259-2021</t>
        </is>
      </c>
      <c r="B3483" s="1" t="n">
        <v>44355</v>
      </c>
      <c r="C3483" s="1" t="n">
        <v>45227</v>
      </c>
      <c r="D3483" t="inlineStr">
        <is>
          <t>DALARNAS LÄN</t>
        </is>
      </c>
      <c r="E3483" t="inlineStr">
        <is>
          <t>ORSA</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28067-2021</t>
        </is>
      </c>
      <c r="B3484" s="1" t="n">
        <v>44355</v>
      </c>
      <c r="C3484" s="1" t="n">
        <v>45227</v>
      </c>
      <c r="D3484" t="inlineStr">
        <is>
          <t>DALARNAS LÄN</t>
        </is>
      </c>
      <c r="E3484" t="inlineStr">
        <is>
          <t>HEDEMORA</t>
        </is>
      </c>
      <c r="F3484" t="inlineStr">
        <is>
          <t>Sveaskog</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28204-2021</t>
        </is>
      </c>
      <c r="B3485" s="1" t="n">
        <v>44355</v>
      </c>
      <c r="C3485" s="1" t="n">
        <v>45227</v>
      </c>
      <c r="D3485" t="inlineStr">
        <is>
          <t>DALARNAS LÄN</t>
        </is>
      </c>
      <c r="E3485" t="inlineStr">
        <is>
          <t>MALUNG-SÄLEN</t>
        </is>
      </c>
      <c r="F3485" t="inlineStr">
        <is>
          <t>Bergvik skog öst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28514-2021</t>
        </is>
      </c>
      <c r="B3486" s="1" t="n">
        <v>44356</v>
      </c>
      <c r="C3486" s="1" t="n">
        <v>45227</v>
      </c>
      <c r="D3486" t="inlineStr">
        <is>
          <t>DALARNAS LÄN</t>
        </is>
      </c>
      <c r="E3486" t="inlineStr">
        <is>
          <t>AVESTA</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28521-2021</t>
        </is>
      </c>
      <c r="B3487" s="1" t="n">
        <v>44356</v>
      </c>
      <c r="C3487" s="1" t="n">
        <v>45227</v>
      </c>
      <c r="D3487" t="inlineStr">
        <is>
          <t>DALARNAS LÄN</t>
        </is>
      </c>
      <c r="E3487" t="inlineStr">
        <is>
          <t>AVESTA</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28396-2021</t>
        </is>
      </c>
      <c r="B3488" s="1" t="n">
        <v>44356</v>
      </c>
      <c r="C3488" s="1" t="n">
        <v>45227</v>
      </c>
      <c r="D3488" t="inlineStr">
        <is>
          <t>DALARNAS LÄN</t>
        </is>
      </c>
      <c r="E3488" t="inlineStr">
        <is>
          <t>MALUNG-SÄLEN</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28630-2021</t>
        </is>
      </c>
      <c r="B3489" s="1" t="n">
        <v>44356</v>
      </c>
      <c r="C3489" s="1" t="n">
        <v>45227</v>
      </c>
      <c r="D3489" t="inlineStr">
        <is>
          <t>DALARNAS LÄN</t>
        </is>
      </c>
      <c r="E3489" t="inlineStr">
        <is>
          <t>ORSA</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28773-2021</t>
        </is>
      </c>
      <c r="B3490" s="1" t="n">
        <v>44357</v>
      </c>
      <c r="C3490" s="1" t="n">
        <v>45227</v>
      </c>
      <c r="D3490" t="inlineStr">
        <is>
          <t>DALARNAS LÄN</t>
        </is>
      </c>
      <c r="E3490" t="inlineStr">
        <is>
          <t>FALUN</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28675-2021</t>
        </is>
      </c>
      <c r="B3491" s="1" t="n">
        <v>44357</v>
      </c>
      <c r="C3491" s="1" t="n">
        <v>45227</v>
      </c>
      <c r="D3491" t="inlineStr">
        <is>
          <t>DALARNAS LÄN</t>
        </is>
      </c>
      <c r="E3491" t="inlineStr">
        <is>
          <t>SMEDJEBACKEN</t>
        </is>
      </c>
      <c r="F3491" t="inlineStr">
        <is>
          <t>Kommuner</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28712-2021</t>
        </is>
      </c>
      <c r="B3492" s="1" t="n">
        <v>44357</v>
      </c>
      <c r="C3492" s="1" t="n">
        <v>45227</v>
      </c>
      <c r="D3492" t="inlineStr">
        <is>
          <t>DALARNAS LÄN</t>
        </is>
      </c>
      <c r="E3492" t="inlineStr">
        <is>
          <t>ÄLVDALEN</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29123-2021</t>
        </is>
      </c>
      <c r="B3493" s="1" t="n">
        <v>44358</v>
      </c>
      <c r="C3493" s="1" t="n">
        <v>45227</v>
      </c>
      <c r="D3493" t="inlineStr">
        <is>
          <t>DALARNAS LÄN</t>
        </is>
      </c>
      <c r="E3493" t="inlineStr">
        <is>
          <t>HEDEMORA</t>
        </is>
      </c>
      <c r="G3493" t="n">
        <v>5.6</v>
      </c>
      <c r="H3493" t="n">
        <v>0</v>
      </c>
      <c r="I3493" t="n">
        <v>0</v>
      </c>
      <c r="J3493" t="n">
        <v>0</v>
      </c>
      <c r="K3493" t="n">
        <v>0</v>
      </c>
      <c r="L3493" t="n">
        <v>0</v>
      </c>
      <c r="M3493" t="n">
        <v>0</v>
      </c>
      <c r="N3493" t="n">
        <v>0</v>
      </c>
      <c r="O3493" t="n">
        <v>0</v>
      </c>
      <c r="P3493" t="n">
        <v>0</v>
      </c>
      <c r="Q3493" t="n">
        <v>0</v>
      </c>
      <c r="R3493" s="2" t="inlineStr"/>
    </row>
    <row r="3494" ht="15" customHeight="1">
      <c r="A3494" t="inlineStr">
        <is>
          <t>A 29132-2021</t>
        </is>
      </c>
      <c r="B3494" s="1" t="n">
        <v>44358</v>
      </c>
      <c r="C3494" s="1" t="n">
        <v>45227</v>
      </c>
      <c r="D3494" t="inlineStr">
        <is>
          <t>DALARNAS LÄN</t>
        </is>
      </c>
      <c r="E3494" t="inlineStr">
        <is>
          <t>FALUN</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29000-2021</t>
        </is>
      </c>
      <c r="B3495" s="1" t="n">
        <v>44358</v>
      </c>
      <c r="C3495" s="1" t="n">
        <v>45227</v>
      </c>
      <c r="D3495" t="inlineStr">
        <is>
          <t>DALARNAS LÄN</t>
        </is>
      </c>
      <c r="E3495" t="inlineStr">
        <is>
          <t>LUDVIKA</t>
        </is>
      </c>
      <c r="F3495" t="inlineStr">
        <is>
          <t>Bergvik skog väst AB</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29305-2021</t>
        </is>
      </c>
      <c r="B3496" s="1" t="n">
        <v>44361</v>
      </c>
      <c r="C3496" s="1" t="n">
        <v>45227</v>
      </c>
      <c r="D3496" t="inlineStr">
        <is>
          <t>DALARNAS LÄN</t>
        </is>
      </c>
      <c r="E3496" t="inlineStr">
        <is>
          <t>BORLÄNGE</t>
        </is>
      </c>
      <c r="G3496" t="n">
        <v>6.4</v>
      </c>
      <c r="H3496" t="n">
        <v>0</v>
      </c>
      <c r="I3496" t="n">
        <v>0</v>
      </c>
      <c r="J3496" t="n">
        <v>0</v>
      </c>
      <c r="K3496" t="n">
        <v>0</v>
      </c>
      <c r="L3496" t="n">
        <v>0</v>
      </c>
      <c r="M3496" t="n">
        <v>0</v>
      </c>
      <c r="N3496" t="n">
        <v>0</v>
      </c>
      <c r="O3496" t="n">
        <v>0</v>
      </c>
      <c r="P3496" t="n">
        <v>0</v>
      </c>
      <c r="Q3496" t="n">
        <v>0</v>
      </c>
      <c r="R3496" s="2" t="inlineStr"/>
    </row>
    <row r="3497" ht="15" customHeight="1">
      <c r="A3497" t="inlineStr">
        <is>
          <t>A 29323-2021</t>
        </is>
      </c>
      <c r="B3497" s="1" t="n">
        <v>44361</v>
      </c>
      <c r="C3497" s="1" t="n">
        <v>45227</v>
      </c>
      <c r="D3497" t="inlineStr">
        <is>
          <t>DALARNAS LÄN</t>
        </is>
      </c>
      <c r="E3497" t="inlineStr">
        <is>
          <t>VANSBRO</t>
        </is>
      </c>
      <c r="G3497" t="n">
        <v>9.699999999999999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29328-2021</t>
        </is>
      </c>
      <c r="B3498" s="1" t="n">
        <v>44361</v>
      </c>
      <c r="C3498" s="1" t="n">
        <v>45227</v>
      </c>
      <c r="D3498" t="inlineStr">
        <is>
          <t>DALARNAS LÄN</t>
        </is>
      </c>
      <c r="E3498" t="inlineStr">
        <is>
          <t>VANSBRO</t>
        </is>
      </c>
      <c r="G3498" t="n">
        <v>7.7</v>
      </c>
      <c r="H3498" t="n">
        <v>0</v>
      </c>
      <c r="I3498" t="n">
        <v>0</v>
      </c>
      <c r="J3498" t="n">
        <v>0</v>
      </c>
      <c r="K3498" t="n">
        <v>0</v>
      </c>
      <c r="L3498" t="n">
        <v>0</v>
      </c>
      <c r="M3498" t="n">
        <v>0</v>
      </c>
      <c r="N3498" t="n">
        <v>0</v>
      </c>
      <c r="O3498" t="n">
        <v>0</v>
      </c>
      <c r="P3498" t="n">
        <v>0</v>
      </c>
      <c r="Q3498" t="n">
        <v>0</v>
      </c>
      <c r="R3498" s="2" t="inlineStr"/>
    </row>
    <row r="3499" ht="15" customHeight="1">
      <c r="A3499" t="inlineStr">
        <is>
          <t>A 29555-2021</t>
        </is>
      </c>
      <c r="B3499" s="1" t="n">
        <v>44361</v>
      </c>
      <c r="C3499" s="1" t="n">
        <v>45227</v>
      </c>
      <c r="D3499" t="inlineStr">
        <is>
          <t>DALARNAS LÄN</t>
        </is>
      </c>
      <c r="E3499" t="inlineStr">
        <is>
          <t>ORSA</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29769-2021</t>
        </is>
      </c>
      <c r="B3500" s="1" t="n">
        <v>44362</v>
      </c>
      <c r="C3500" s="1" t="n">
        <v>45227</v>
      </c>
      <c r="D3500" t="inlineStr">
        <is>
          <t>DALARNAS LÄN</t>
        </is>
      </c>
      <c r="E3500" t="inlineStr">
        <is>
          <t>FALUN</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29789-2021</t>
        </is>
      </c>
      <c r="B3501" s="1" t="n">
        <v>44362</v>
      </c>
      <c r="C3501" s="1" t="n">
        <v>45227</v>
      </c>
      <c r="D3501" t="inlineStr">
        <is>
          <t>DALARNAS LÄN</t>
        </is>
      </c>
      <c r="E3501" t="inlineStr">
        <is>
          <t>LUDVIKA</t>
        </is>
      </c>
      <c r="F3501" t="inlineStr">
        <is>
          <t>Övriga Aktiebolag</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29880-2021</t>
        </is>
      </c>
      <c r="B3502" s="1" t="n">
        <v>44362</v>
      </c>
      <c r="C3502" s="1" t="n">
        <v>45227</v>
      </c>
      <c r="D3502" t="inlineStr">
        <is>
          <t>DALARNAS LÄN</t>
        </is>
      </c>
      <c r="E3502" t="inlineStr">
        <is>
          <t>FALUN</t>
        </is>
      </c>
      <c r="F3502" t="inlineStr">
        <is>
          <t>Bergvik skog väst AB</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30079-2021</t>
        </is>
      </c>
      <c r="B3503" s="1" t="n">
        <v>44363</v>
      </c>
      <c r="C3503" s="1" t="n">
        <v>45227</v>
      </c>
      <c r="D3503" t="inlineStr">
        <is>
          <t>DALARNAS LÄN</t>
        </is>
      </c>
      <c r="E3503" t="inlineStr">
        <is>
          <t>MALUNG-SÄLEN</t>
        </is>
      </c>
      <c r="G3503" t="n">
        <v>4.9</v>
      </c>
      <c r="H3503" t="n">
        <v>0</v>
      </c>
      <c r="I3503" t="n">
        <v>0</v>
      </c>
      <c r="J3503" t="n">
        <v>0</v>
      </c>
      <c r="K3503" t="n">
        <v>0</v>
      </c>
      <c r="L3503" t="n">
        <v>0</v>
      </c>
      <c r="M3503" t="n">
        <v>0</v>
      </c>
      <c r="N3503" t="n">
        <v>0</v>
      </c>
      <c r="O3503" t="n">
        <v>0</v>
      </c>
      <c r="P3503" t="n">
        <v>0</v>
      </c>
      <c r="Q3503" t="n">
        <v>0</v>
      </c>
      <c r="R3503" s="2" t="inlineStr"/>
    </row>
    <row r="3504" ht="15" customHeight="1">
      <c r="A3504" t="inlineStr">
        <is>
          <t>A 30249-2021</t>
        </is>
      </c>
      <c r="B3504" s="1" t="n">
        <v>44363</v>
      </c>
      <c r="C3504" s="1" t="n">
        <v>45227</v>
      </c>
      <c r="D3504" t="inlineStr">
        <is>
          <t>DALARNAS LÄN</t>
        </is>
      </c>
      <c r="E3504" t="inlineStr">
        <is>
          <t>ÄLVDALEN</t>
        </is>
      </c>
      <c r="F3504" t="inlineStr">
        <is>
          <t>Sveaskog</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30006-2021</t>
        </is>
      </c>
      <c r="B3505" s="1" t="n">
        <v>44363</v>
      </c>
      <c r="C3505" s="1" t="n">
        <v>45227</v>
      </c>
      <c r="D3505" t="inlineStr">
        <is>
          <t>DALARNAS LÄN</t>
        </is>
      </c>
      <c r="E3505" t="inlineStr">
        <is>
          <t>MALUNG-SÄLEN</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30030-2021</t>
        </is>
      </c>
      <c r="B3506" s="1" t="n">
        <v>44363</v>
      </c>
      <c r="C3506" s="1" t="n">
        <v>45227</v>
      </c>
      <c r="D3506" t="inlineStr">
        <is>
          <t>DALARNAS LÄN</t>
        </is>
      </c>
      <c r="E3506" t="inlineStr">
        <is>
          <t>MORA</t>
        </is>
      </c>
      <c r="G3506" t="n">
        <v>7.1</v>
      </c>
      <c r="H3506" t="n">
        <v>0</v>
      </c>
      <c r="I3506" t="n">
        <v>0</v>
      </c>
      <c r="J3506" t="n">
        <v>0</v>
      </c>
      <c r="K3506" t="n">
        <v>0</v>
      </c>
      <c r="L3506" t="n">
        <v>0</v>
      </c>
      <c r="M3506" t="n">
        <v>0</v>
      </c>
      <c r="N3506" t="n">
        <v>0</v>
      </c>
      <c r="O3506" t="n">
        <v>0</v>
      </c>
      <c r="P3506" t="n">
        <v>0</v>
      </c>
      <c r="Q3506" t="n">
        <v>0</v>
      </c>
      <c r="R3506" s="2" t="inlineStr"/>
    </row>
    <row r="3507" ht="15" customHeight="1">
      <c r="A3507" t="inlineStr">
        <is>
          <t>A 30178-2021</t>
        </is>
      </c>
      <c r="B3507" s="1" t="n">
        <v>44363</v>
      </c>
      <c r="C3507" s="1" t="n">
        <v>45227</v>
      </c>
      <c r="D3507" t="inlineStr">
        <is>
          <t>DALARNAS LÄN</t>
        </is>
      </c>
      <c r="E3507" t="inlineStr">
        <is>
          <t>FALUN</t>
        </is>
      </c>
      <c r="F3507" t="inlineStr">
        <is>
          <t>Allmännings- och besparingsskogar</t>
        </is>
      </c>
      <c r="G3507" t="n">
        <v>3.4</v>
      </c>
      <c r="H3507" t="n">
        <v>0</v>
      </c>
      <c r="I3507" t="n">
        <v>0</v>
      </c>
      <c r="J3507" t="n">
        <v>0</v>
      </c>
      <c r="K3507" t="n">
        <v>0</v>
      </c>
      <c r="L3507" t="n">
        <v>0</v>
      </c>
      <c r="M3507" t="n">
        <v>0</v>
      </c>
      <c r="N3507" t="n">
        <v>0</v>
      </c>
      <c r="O3507" t="n">
        <v>0</v>
      </c>
      <c r="P3507" t="n">
        <v>0</v>
      </c>
      <c r="Q3507" t="n">
        <v>0</v>
      </c>
      <c r="R3507" s="2" t="inlineStr"/>
    </row>
    <row r="3508" ht="15" customHeight="1">
      <c r="A3508" t="inlineStr">
        <is>
          <t>A 30255-2021</t>
        </is>
      </c>
      <c r="B3508" s="1" t="n">
        <v>44363</v>
      </c>
      <c r="C3508" s="1" t="n">
        <v>45227</v>
      </c>
      <c r="D3508" t="inlineStr">
        <is>
          <t>DALARNAS LÄN</t>
        </is>
      </c>
      <c r="E3508" t="inlineStr">
        <is>
          <t>ÄLVDALEN</t>
        </is>
      </c>
      <c r="F3508" t="inlineStr">
        <is>
          <t>Sveaskog</t>
        </is>
      </c>
      <c r="G3508" t="n">
        <v>4.1</v>
      </c>
      <c r="H3508" t="n">
        <v>0</v>
      </c>
      <c r="I3508" t="n">
        <v>0</v>
      </c>
      <c r="J3508" t="n">
        <v>0</v>
      </c>
      <c r="K3508" t="n">
        <v>0</v>
      </c>
      <c r="L3508" t="n">
        <v>0</v>
      </c>
      <c r="M3508" t="n">
        <v>0</v>
      </c>
      <c r="N3508" t="n">
        <v>0</v>
      </c>
      <c r="O3508" t="n">
        <v>0</v>
      </c>
      <c r="P3508" t="n">
        <v>0</v>
      </c>
      <c r="Q3508" t="n">
        <v>0</v>
      </c>
      <c r="R3508" s="2" t="inlineStr"/>
    </row>
    <row r="3509" ht="15" customHeight="1">
      <c r="A3509" t="inlineStr">
        <is>
          <t>A 29960-2021</t>
        </is>
      </c>
      <c r="B3509" s="1" t="n">
        <v>44363</v>
      </c>
      <c r="C3509" s="1" t="n">
        <v>45227</v>
      </c>
      <c r="D3509" t="inlineStr">
        <is>
          <t>DALARNAS LÄN</t>
        </is>
      </c>
      <c r="E3509" t="inlineStr">
        <is>
          <t>RÄTTVIK</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30125-2021</t>
        </is>
      </c>
      <c r="B3510" s="1" t="n">
        <v>44363</v>
      </c>
      <c r="C3510" s="1" t="n">
        <v>45227</v>
      </c>
      <c r="D3510" t="inlineStr">
        <is>
          <t>DALARNAS LÄN</t>
        </is>
      </c>
      <c r="E3510" t="inlineStr">
        <is>
          <t>ORSA</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30140-2021</t>
        </is>
      </c>
      <c r="B3511" s="1" t="n">
        <v>44363</v>
      </c>
      <c r="C3511" s="1" t="n">
        <v>45227</v>
      </c>
      <c r="D3511" t="inlineStr">
        <is>
          <t>DALARNAS LÄN</t>
        </is>
      </c>
      <c r="E3511" t="inlineStr">
        <is>
          <t>MALUNG-SÄLEN</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30254-2021</t>
        </is>
      </c>
      <c r="B3512" s="1" t="n">
        <v>44363</v>
      </c>
      <c r="C3512" s="1" t="n">
        <v>45227</v>
      </c>
      <c r="D3512" t="inlineStr">
        <is>
          <t>DALARNAS LÄN</t>
        </is>
      </c>
      <c r="E3512" t="inlineStr">
        <is>
          <t>ÄLVDALEN</t>
        </is>
      </c>
      <c r="F3512" t="inlineStr">
        <is>
          <t>Sveaskog</t>
        </is>
      </c>
      <c r="G3512" t="n">
        <v>8.1</v>
      </c>
      <c r="H3512" t="n">
        <v>0</v>
      </c>
      <c r="I3512" t="n">
        <v>0</v>
      </c>
      <c r="J3512" t="n">
        <v>0</v>
      </c>
      <c r="K3512" t="n">
        <v>0</v>
      </c>
      <c r="L3512" t="n">
        <v>0</v>
      </c>
      <c r="M3512" t="n">
        <v>0</v>
      </c>
      <c r="N3512" t="n">
        <v>0</v>
      </c>
      <c r="O3512" t="n">
        <v>0</v>
      </c>
      <c r="P3512" t="n">
        <v>0</v>
      </c>
      <c r="Q3512" t="n">
        <v>0</v>
      </c>
      <c r="R3512" s="2" t="inlineStr"/>
    </row>
    <row r="3513" ht="15" customHeight="1">
      <c r="A3513" t="inlineStr">
        <is>
          <t>A 30355-2021</t>
        </is>
      </c>
      <c r="B3513" s="1" t="n">
        <v>44364</v>
      </c>
      <c r="C3513" s="1" t="n">
        <v>45227</v>
      </c>
      <c r="D3513" t="inlineStr">
        <is>
          <t>DALARNAS LÄN</t>
        </is>
      </c>
      <c r="E3513" t="inlineStr">
        <is>
          <t>ÄLVDALEN</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30405-2021</t>
        </is>
      </c>
      <c r="B3514" s="1" t="n">
        <v>44364</v>
      </c>
      <c r="C3514" s="1" t="n">
        <v>45227</v>
      </c>
      <c r="D3514" t="inlineStr">
        <is>
          <t>DALARNAS LÄN</t>
        </is>
      </c>
      <c r="E3514" t="inlineStr">
        <is>
          <t>MALUNG-SÄLEN</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30797-2021</t>
        </is>
      </c>
      <c r="B3515" s="1" t="n">
        <v>44365</v>
      </c>
      <c r="C3515" s="1" t="n">
        <v>45227</v>
      </c>
      <c r="D3515" t="inlineStr">
        <is>
          <t>DALARNAS LÄN</t>
        </is>
      </c>
      <c r="E3515" t="inlineStr">
        <is>
          <t>ÄLVDALEN</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30905-2021</t>
        </is>
      </c>
      <c r="B3516" s="1" t="n">
        <v>44365</v>
      </c>
      <c r="C3516" s="1" t="n">
        <v>45227</v>
      </c>
      <c r="D3516" t="inlineStr">
        <is>
          <t>DALARNAS LÄN</t>
        </is>
      </c>
      <c r="E3516" t="inlineStr">
        <is>
          <t>MORA</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30944-2021</t>
        </is>
      </c>
      <c r="B3517" s="1" t="n">
        <v>44365</v>
      </c>
      <c r="C3517" s="1" t="n">
        <v>45227</v>
      </c>
      <c r="D3517" t="inlineStr">
        <is>
          <t>DALARNAS LÄN</t>
        </is>
      </c>
      <c r="E3517" t="inlineStr">
        <is>
          <t>FALUN</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30972-2021</t>
        </is>
      </c>
      <c r="B3518" s="1" t="n">
        <v>44365</v>
      </c>
      <c r="C3518" s="1" t="n">
        <v>45227</v>
      </c>
      <c r="D3518" t="inlineStr">
        <is>
          <t>DALARNAS LÄN</t>
        </is>
      </c>
      <c r="E3518" t="inlineStr">
        <is>
          <t>ÄLVDALEN</t>
        </is>
      </c>
      <c r="F3518" t="inlineStr">
        <is>
          <t>Sveaskog</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31046-2021</t>
        </is>
      </c>
      <c r="B3519" s="1" t="n">
        <v>44368</v>
      </c>
      <c r="C3519" s="1" t="n">
        <v>45227</v>
      </c>
      <c r="D3519" t="inlineStr">
        <is>
          <t>DALARNAS LÄN</t>
        </is>
      </c>
      <c r="E3519" t="inlineStr">
        <is>
          <t>FALUN</t>
        </is>
      </c>
      <c r="G3519" t="n">
        <v>0.2</v>
      </c>
      <c r="H3519" t="n">
        <v>0</v>
      </c>
      <c r="I3519" t="n">
        <v>0</v>
      </c>
      <c r="J3519" t="n">
        <v>0</v>
      </c>
      <c r="K3519" t="n">
        <v>0</v>
      </c>
      <c r="L3519" t="n">
        <v>0</v>
      </c>
      <c r="M3519" t="n">
        <v>0</v>
      </c>
      <c r="N3519" t="n">
        <v>0</v>
      </c>
      <c r="O3519" t="n">
        <v>0</v>
      </c>
      <c r="P3519" t="n">
        <v>0</v>
      </c>
      <c r="Q3519" t="n">
        <v>0</v>
      </c>
      <c r="R3519" s="2" t="inlineStr"/>
    </row>
    <row r="3520" ht="15" customHeight="1">
      <c r="A3520" t="inlineStr">
        <is>
          <t>A 31169-2021</t>
        </is>
      </c>
      <c r="B3520" s="1" t="n">
        <v>44368</v>
      </c>
      <c r="C3520" s="1" t="n">
        <v>45227</v>
      </c>
      <c r="D3520" t="inlineStr">
        <is>
          <t>DALARNAS LÄN</t>
        </is>
      </c>
      <c r="E3520" t="inlineStr">
        <is>
          <t>MORA</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31177-2021</t>
        </is>
      </c>
      <c r="B3521" s="1" t="n">
        <v>44368</v>
      </c>
      <c r="C3521" s="1" t="n">
        <v>45227</v>
      </c>
      <c r="D3521" t="inlineStr">
        <is>
          <t>DALARNAS LÄN</t>
        </is>
      </c>
      <c r="E3521" t="inlineStr">
        <is>
          <t>MORA</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31126-2021</t>
        </is>
      </c>
      <c r="B3522" s="1" t="n">
        <v>44368</v>
      </c>
      <c r="C3522" s="1" t="n">
        <v>45227</v>
      </c>
      <c r="D3522" t="inlineStr">
        <is>
          <t>DALARNAS LÄN</t>
        </is>
      </c>
      <c r="E3522" t="inlineStr">
        <is>
          <t>AVESTA</t>
        </is>
      </c>
      <c r="G3522" t="n">
        <v>6.3</v>
      </c>
      <c r="H3522" t="n">
        <v>0</v>
      </c>
      <c r="I3522" t="n">
        <v>0</v>
      </c>
      <c r="J3522" t="n">
        <v>0</v>
      </c>
      <c r="K3522" t="n">
        <v>0</v>
      </c>
      <c r="L3522" t="n">
        <v>0</v>
      </c>
      <c r="M3522" t="n">
        <v>0</v>
      </c>
      <c r="N3522" t="n">
        <v>0</v>
      </c>
      <c r="O3522" t="n">
        <v>0</v>
      </c>
      <c r="P3522" t="n">
        <v>0</v>
      </c>
      <c r="Q3522" t="n">
        <v>0</v>
      </c>
      <c r="R3522" s="2" t="inlineStr"/>
    </row>
    <row r="3523" ht="15" customHeight="1">
      <c r="A3523" t="inlineStr">
        <is>
          <t>A 31550-2021</t>
        </is>
      </c>
      <c r="B3523" s="1" t="n">
        <v>44369</v>
      </c>
      <c r="C3523" s="1" t="n">
        <v>45227</v>
      </c>
      <c r="D3523" t="inlineStr">
        <is>
          <t>DALARNAS LÄN</t>
        </is>
      </c>
      <c r="E3523" t="inlineStr">
        <is>
          <t>LUDVIKA</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31921-2021</t>
        </is>
      </c>
      <c r="B3524" s="1" t="n">
        <v>44370</v>
      </c>
      <c r="C3524" s="1" t="n">
        <v>45227</v>
      </c>
      <c r="D3524" t="inlineStr">
        <is>
          <t>DALARNAS LÄN</t>
        </is>
      </c>
      <c r="E3524" t="inlineStr">
        <is>
          <t>LUDVIKA</t>
        </is>
      </c>
      <c r="F3524" t="inlineStr">
        <is>
          <t>Övriga Aktiebolag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32054-2021</t>
        </is>
      </c>
      <c r="B3525" s="1" t="n">
        <v>44370</v>
      </c>
      <c r="C3525" s="1" t="n">
        <v>45227</v>
      </c>
      <c r="D3525" t="inlineStr">
        <is>
          <t>DALARNAS LÄN</t>
        </is>
      </c>
      <c r="E3525" t="inlineStr">
        <is>
          <t>LUDVIKA</t>
        </is>
      </c>
      <c r="G3525" t="n">
        <v>28.7</v>
      </c>
      <c r="H3525" t="n">
        <v>0</v>
      </c>
      <c r="I3525" t="n">
        <v>0</v>
      </c>
      <c r="J3525" t="n">
        <v>0</v>
      </c>
      <c r="K3525" t="n">
        <v>0</v>
      </c>
      <c r="L3525" t="n">
        <v>0</v>
      </c>
      <c r="M3525" t="n">
        <v>0</v>
      </c>
      <c r="N3525" t="n">
        <v>0</v>
      </c>
      <c r="O3525" t="n">
        <v>0</v>
      </c>
      <c r="P3525" t="n">
        <v>0</v>
      </c>
      <c r="Q3525" t="n">
        <v>0</v>
      </c>
      <c r="R3525" s="2" t="inlineStr"/>
    </row>
    <row r="3526" ht="15" customHeight="1">
      <c r="A3526" t="inlineStr">
        <is>
          <t>A 31925-2021</t>
        </is>
      </c>
      <c r="B3526" s="1" t="n">
        <v>44370</v>
      </c>
      <c r="C3526" s="1" t="n">
        <v>45227</v>
      </c>
      <c r="D3526" t="inlineStr">
        <is>
          <t>DALARNAS LÄN</t>
        </is>
      </c>
      <c r="E3526" t="inlineStr">
        <is>
          <t>LUDVIKA</t>
        </is>
      </c>
      <c r="F3526" t="inlineStr">
        <is>
          <t>Övriga Aktiebolag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32015-2021</t>
        </is>
      </c>
      <c r="B3527" s="1" t="n">
        <v>44370</v>
      </c>
      <c r="C3527" s="1" t="n">
        <v>45227</v>
      </c>
      <c r="D3527" t="inlineStr">
        <is>
          <t>DALARNAS LÄN</t>
        </is>
      </c>
      <c r="E3527" t="inlineStr">
        <is>
          <t>LUDVIKA</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32158-2021</t>
        </is>
      </c>
      <c r="B3528" s="1" t="n">
        <v>44371</v>
      </c>
      <c r="C3528" s="1" t="n">
        <v>45227</v>
      </c>
      <c r="D3528" t="inlineStr">
        <is>
          <t>DALARNAS LÄN</t>
        </is>
      </c>
      <c r="E3528" t="inlineStr">
        <is>
          <t>VANSBRO</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32301-2021</t>
        </is>
      </c>
      <c r="B3529" s="1" t="n">
        <v>44371</v>
      </c>
      <c r="C3529" s="1" t="n">
        <v>45227</v>
      </c>
      <c r="D3529" t="inlineStr">
        <is>
          <t>DALARNAS LÄN</t>
        </is>
      </c>
      <c r="E3529" t="inlineStr">
        <is>
          <t>MALUNG-SÄLEN</t>
        </is>
      </c>
      <c r="G3529" t="n">
        <v>14.4</v>
      </c>
      <c r="H3529" t="n">
        <v>0</v>
      </c>
      <c r="I3529" t="n">
        <v>0</v>
      </c>
      <c r="J3529" t="n">
        <v>0</v>
      </c>
      <c r="K3529" t="n">
        <v>0</v>
      </c>
      <c r="L3529" t="n">
        <v>0</v>
      </c>
      <c r="M3529" t="n">
        <v>0</v>
      </c>
      <c r="N3529" t="n">
        <v>0</v>
      </c>
      <c r="O3529" t="n">
        <v>0</v>
      </c>
      <c r="P3529" t="n">
        <v>0</v>
      </c>
      <c r="Q3529" t="n">
        <v>0</v>
      </c>
      <c r="R3529" s="2" t="inlineStr"/>
    </row>
    <row r="3530" ht="15" customHeight="1">
      <c r="A3530" t="inlineStr">
        <is>
          <t>A 32362-2021</t>
        </is>
      </c>
      <c r="B3530" s="1" t="n">
        <v>44371</v>
      </c>
      <c r="C3530" s="1" t="n">
        <v>45227</v>
      </c>
      <c r="D3530" t="inlineStr">
        <is>
          <t>DALARNAS LÄN</t>
        </is>
      </c>
      <c r="E3530" t="inlineStr">
        <is>
          <t>ÄLVDALEN</t>
        </is>
      </c>
      <c r="F3530" t="inlineStr">
        <is>
          <t>Sveaskog</t>
        </is>
      </c>
      <c r="G3530" t="n">
        <v>3.7</v>
      </c>
      <c r="H3530" t="n">
        <v>0</v>
      </c>
      <c r="I3530" t="n">
        <v>0</v>
      </c>
      <c r="J3530" t="n">
        <v>0</v>
      </c>
      <c r="K3530" t="n">
        <v>0</v>
      </c>
      <c r="L3530" t="n">
        <v>0</v>
      </c>
      <c r="M3530" t="n">
        <v>0</v>
      </c>
      <c r="N3530" t="n">
        <v>0</v>
      </c>
      <c r="O3530" t="n">
        <v>0</v>
      </c>
      <c r="P3530" t="n">
        <v>0</v>
      </c>
      <c r="Q3530" t="n">
        <v>0</v>
      </c>
      <c r="R3530" s="2" t="inlineStr"/>
    </row>
    <row r="3531" ht="15" customHeight="1">
      <c r="A3531" t="inlineStr">
        <is>
          <t>A 32635-2021</t>
        </is>
      </c>
      <c r="B3531" s="1" t="n">
        <v>44374</v>
      </c>
      <c r="C3531" s="1" t="n">
        <v>45227</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33072-2021</t>
        </is>
      </c>
      <c r="B3532" s="1" t="n">
        <v>44375</v>
      </c>
      <c r="C3532" s="1" t="n">
        <v>45227</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32548-2021</t>
        </is>
      </c>
      <c r="B3533" s="1" t="n">
        <v>44375</v>
      </c>
      <c r="C3533" s="1" t="n">
        <v>45227</v>
      </c>
      <c r="D3533" t="inlineStr">
        <is>
          <t>DALARNAS LÄN</t>
        </is>
      </c>
      <c r="E3533" t="inlineStr">
        <is>
          <t>MALUNG-SÄLEN</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32863-2021</t>
        </is>
      </c>
      <c r="B3534" s="1" t="n">
        <v>44375</v>
      </c>
      <c r="C3534" s="1" t="n">
        <v>45227</v>
      </c>
      <c r="D3534" t="inlineStr">
        <is>
          <t>DALARNAS LÄN</t>
        </is>
      </c>
      <c r="E3534" t="inlineStr">
        <is>
          <t>MALUNG-SÄLEN</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33166-2021</t>
        </is>
      </c>
      <c r="B3535" s="1" t="n">
        <v>44376</v>
      </c>
      <c r="C3535" s="1" t="n">
        <v>45227</v>
      </c>
      <c r="D3535" t="inlineStr">
        <is>
          <t>DALARNAS LÄN</t>
        </is>
      </c>
      <c r="E3535" t="inlineStr">
        <is>
          <t>FALUN</t>
        </is>
      </c>
      <c r="F3535" t="inlineStr">
        <is>
          <t>Bergvik skog väst AB</t>
        </is>
      </c>
      <c r="G3535" t="n">
        <v>4.3</v>
      </c>
      <c r="H3535" t="n">
        <v>0</v>
      </c>
      <c r="I3535" t="n">
        <v>0</v>
      </c>
      <c r="J3535" t="n">
        <v>0</v>
      </c>
      <c r="K3535" t="n">
        <v>0</v>
      </c>
      <c r="L3535" t="n">
        <v>0</v>
      </c>
      <c r="M3535" t="n">
        <v>0</v>
      </c>
      <c r="N3535" t="n">
        <v>0</v>
      </c>
      <c r="O3535" t="n">
        <v>0</v>
      </c>
      <c r="P3535" t="n">
        <v>0</v>
      </c>
      <c r="Q3535" t="n">
        <v>0</v>
      </c>
      <c r="R3535" s="2" t="inlineStr"/>
    </row>
    <row r="3536" ht="15" customHeight="1">
      <c r="A3536" t="inlineStr">
        <is>
          <t>A 32977-2021</t>
        </is>
      </c>
      <c r="B3536" s="1" t="n">
        <v>44376</v>
      </c>
      <c r="C3536" s="1" t="n">
        <v>45227</v>
      </c>
      <c r="D3536" t="inlineStr">
        <is>
          <t>DALARNAS LÄN</t>
        </is>
      </c>
      <c r="E3536" t="inlineStr">
        <is>
          <t>BORLÄNGE</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33034-2021</t>
        </is>
      </c>
      <c r="B3537" s="1" t="n">
        <v>44376</v>
      </c>
      <c r="C3537" s="1" t="n">
        <v>45227</v>
      </c>
      <c r="D3537" t="inlineStr">
        <is>
          <t>DALARNAS LÄN</t>
        </is>
      </c>
      <c r="E3537" t="inlineStr">
        <is>
          <t>GAGNEF</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33170-2021</t>
        </is>
      </c>
      <c r="B3538" s="1" t="n">
        <v>44376</v>
      </c>
      <c r="C3538" s="1" t="n">
        <v>45227</v>
      </c>
      <c r="D3538" t="inlineStr">
        <is>
          <t>DALARNAS LÄN</t>
        </is>
      </c>
      <c r="E3538" t="inlineStr">
        <is>
          <t>LEKSAND</t>
        </is>
      </c>
      <c r="F3538" t="inlineStr">
        <is>
          <t>Bergvik skog väst AB</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33248-2021</t>
        </is>
      </c>
      <c r="B3539" s="1" t="n">
        <v>44377</v>
      </c>
      <c r="C3539" s="1" t="n">
        <v>45227</v>
      </c>
      <c r="D3539" t="inlineStr">
        <is>
          <t>DALARNAS LÄN</t>
        </is>
      </c>
      <c r="E3539" t="inlineStr">
        <is>
          <t>RÄTTVIK</t>
        </is>
      </c>
      <c r="F3539" t="inlineStr">
        <is>
          <t>Kyrkan</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33505-2021</t>
        </is>
      </c>
      <c r="B3540" s="1" t="n">
        <v>44377</v>
      </c>
      <c r="C3540" s="1" t="n">
        <v>45227</v>
      </c>
      <c r="D3540" t="inlineStr">
        <is>
          <t>DALARNAS LÄN</t>
        </is>
      </c>
      <c r="E3540" t="inlineStr">
        <is>
          <t>LUDVIKA</t>
        </is>
      </c>
      <c r="F3540" t="inlineStr">
        <is>
          <t>Bergvik skog väst AB</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33533-2021</t>
        </is>
      </c>
      <c r="B3541" s="1" t="n">
        <v>44377</v>
      </c>
      <c r="C3541" s="1" t="n">
        <v>45227</v>
      </c>
      <c r="D3541" t="inlineStr">
        <is>
          <t>DALARNAS LÄN</t>
        </is>
      </c>
      <c r="E3541" t="inlineStr">
        <is>
          <t>RÄTTVIK</t>
        </is>
      </c>
      <c r="F3541" t="inlineStr">
        <is>
          <t>Kyrkan</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33265-2021</t>
        </is>
      </c>
      <c r="B3542" s="1" t="n">
        <v>44377</v>
      </c>
      <c r="C3542" s="1" t="n">
        <v>45227</v>
      </c>
      <c r="D3542" t="inlineStr">
        <is>
          <t>DALARNAS LÄN</t>
        </is>
      </c>
      <c r="E3542" t="inlineStr">
        <is>
          <t>ORSA</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33460-2021</t>
        </is>
      </c>
      <c r="B3543" s="1" t="n">
        <v>44377</v>
      </c>
      <c r="C3543" s="1" t="n">
        <v>45227</v>
      </c>
      <c r="D3543" t="inlineStr">
        <is>
          <t>DALARNAS LÄN</t>
        </is>
      </c>
      <c r="E3543" t="inlineStr">
        <is>
          <t>BORLÄNGE</t>
        </is>
      </c>
      <c r="F3543" t="inlineStr">
        <is>
          <t>Bergvik skog väst AB</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33480-2021</t>
        </is>
      </c>
      <c r="B3544" s="1" t="n">
        <v>44377</v>
      </c>
      <c r="C3544" s="1" t="n">
        <v>45227</v>
      </c>
      <c r="D3544" t="inlineStr">
        <is>
          <t>DALARNAS LÄN</t>
        </is>
      </c>
      <c r="E3544" t="inlineStr">
        <is>
          <t>ORSA</t>
        </is>
      </c>
      <c r="F3544" t="inlineStr">
        <is>
          <t>Bergvik skog öst AB</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33400-2021</t>
        </is>
      </c>
      <c r="B3545" s="1" t="n">
        <v>44377</v>
      </c>
      <c r="C3545" s="1" t="n">
        <v>45227</v>
      </c>
      <c r="D3545" t="inlineStr">
        <is>
          <t>DALARNAS LÄN</t>
        </is>
      </c>
      <c r="E3545" t="inlineStr">
        <is>
          <t>RÄTTVIK</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33416-2021</t>
        </is>
      </c>
      <c r="B3546" s="1" t="n">
        <v>44377</v>
      </c>
      <c r="C3546" s="1" t="n">
        <v>45227</v>
      </c>
      <c r="D3546" t="inlineStr">
        <is>
          <t>DALARNAS LÄN</t>
        </is>
      </c>
      <c r="E3546" t="inlineStr">
        <is>
          <t>LUDVIKA</t>
        </is>
      </c>
      <c r="F3546" t="inlineStr">
        <is>
          <t>Bergvik skog väst AB</t>
        </is>
      </c>
      <c r="G3546" t="n">
        <v>8</v>
      </c>
      <c r="H3546" t="n">
        <v>0</v>
      </c>
      <c r="I3546" t="n">
        <v>0</v>
      </c>
      <c r="J3546" t="n">
        <v>0</v>
      </c>
      <c r="K3546" t="n">
        <v>0</v>
      </c>
      <c r="L3546" t="n">
        <v>0</v>
      </c>
      <c r="M3546" t="n">
        <v>0</v>
      </c>
      <c r="N3546" t="n">
        <v>0</v>
      </c>
      <c r="O3546" t="n">
        <v>0</v>
      </c>
      <c r="P3546" t="n">
        <v>0</v>
      </c>
      <c r="Q3546" t="n">
        <v>0</v>
      </c>
      <c r="R3546" s="2" t="inlineStr"/>
    </row>
    <row r="3547" ht="15" customHeight="1">
      <c r="A3547" t="inlineStr">
        <is>
          <t>A 33689-2021</t>
        </is>
      </c>
      <c r="B3547" s="1" t="n">
        <v>44378</v>
      </c>
      <c r="C3547" s="1" t="n">
        <v>45227</v>
      </c>
      <c r="D3547" t="inlineStr">
        <is>
          <t>DALARNAS LÄN</t>
        </is>
      </c>
      <c r="E3547" t="inlineStr">
        <is>
          <t>ÄLVDALEN</t>
        </is>
      </c>
      <c r="F3547" t="inlineStr">
        <is>
          <t>Bergvik skog väst AB</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34009-2021</t>
        </is>
      </c>
      <c r="B3548" s="1" t="n">
        <v>44378</v>
      </c>
      <c r="C3548" s="1" t="n">
        <v>45227</v>
      </c>
      <c r="D3548" t="inlineStr">
        <is>
          <t>DALARNAS LÄN</t>
        </is>
      </c>
      <c r="E3548" t="inlineStr">
        <is>
          <t>SÄTER</t>
        </is>
      </c>
      <c r="F3548" t="inlineStr">
        <is>
          <t>Bergvik skog väst AB</t>
        </is>
      </c>
      <c r="G3548" t="n">
        <v>22.5</v>
      </c>
      <c r="H3548" t="n">
        <v>0</v>
      </c>
      <c r="I3548" t="n">
        <v>0</v>
      </c>
      <c r="J3548" t="n">
        <v>0</v>
      </c>
      <c r="K3548" t="n">
        <v>0</v>
      </c>
      <c r="L3548" t="n">
        <v>0</v>
      </c>
      <c r="M3548" t="n">
        <v>0</v>
      </c>
      <c r="N3548" t="n">
        <v>0</v>
      </c>
      <c r="O3548" t="n">
        <v>0</v>
      </c>
      <c r="P3548" t="n">
        <v>0</v>
      </c>
      <c r="Q3548" t="n">
        <v>0</v>
      </c>
      <c r="R3548" s="2" t="inlineStr"/>
    </row>
    <row r="3549" ht="15" customHeight="1">
      <c r="A3549" t="inlineStr">
        <is>
          <t>A 33690-2021</t>
        </is>
      </c>
      <c r="B3549" s="1" t="n">
        <v>44378</v>
      </c>
      <c r="C3549" s="1" t="n">
        <v>45227</v>
      </c>
      <c r="D3549" t="inlineStr">
        <is>
          <t>DALARNAS LÄN</t>
        </is>
      </c>
      <c r="E3549" t="inlineStr">
        <is>
          <t>ÄLVDALEN</t>
        </is>
      </c>
      <c r="F3549" t="inlineStr">
        <is>
          <t>Bergvik skog väst AB</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33754-2021</t>
        </is>
      </c>
      <c r="B3550" s="1" t="n">
        <v>44378</v>
      </c>
      <c r="C3550" s="1" t="n">
        <v>45227</v>
      </c>
      <c r="D3550" t="inlineStr">
        <is>
          <t>DALARNAS LÄN</t>
        </is>
      </c>
      <c r="E3550" t="inlineStr">
        <is>
          <t>GAGNEF</t>
        </is>
      </c>
      <c r="G3550" t="n">
        <v>2.8</v>
      </c>
      <c r="H3550" t="n">
        <v>0</v>
      </c>
      <c r="I3550" t="n">
        <v>0</v>
      </c>
      <c r="J3550" t="n">
        <v>0</v>
      </c>
      <c r="K3550" t="n">
        <v>0</v>
      </c>
      <c r="L3550" t="n">
        <v>0</v>
      </c>
      <c r="M3550" t="n">
        <v>0</v>
      </c>
      <c r="N3550" t="n">
        <v>0</v>
      </c>
      <c r="O3550" t="n">
        <v>0</v>
      </c>
      <c r="P3550" t="n">
        <v>0</v>
      </c>
      <c r="Q3550" t="n">
        <v>0</v>
      </c>
      <c r="R3550" s="2" t="inlineStr"/>
    </row>
    <row r="3551" ht="15" customHeight="1">
      <c r="A3551" t="inlineStr">
        <is>
          <t>A 34322-2021</t>
        </is>
      </c>
      <c r="B3551" s="1" t="n">
        <v>44379</v>
      </c>
      <c r="C3551" s="1" t="n">
        <v>45227</v>
      </c>
      <c r="D3551" t="inlineStr">
        <is>
          <t>DALARNAS LÄN</t>
        </is>
      </c>
      <c r="E3551" t="inlineStr">
        <is>
          <t>GAGNEF</t>
        </is>
      </c>
      <c r="G3551" t="n">
        <v>9.4</v>
      </c>
      <c r="H3551" t="n">
        <v>0</v>
      </c>
      <c r="I3551" t="n">
        <v>0</v>
      </c>
      <c r="J3551" t="n">
        <v>0</v>
      </c>
      <c r="K3551" t="n">
        <v>0</v>
      </c>
      <c r="L3551" t="n">
        <v>0</v>
      </c>
      <c r="M3551" t="n">
        <v>0</v>
      </c>
      <c r="N3551" t="n">
        <v>0</v>
      </c>
      <c r="O3551" t="n">
        <v>0</v>
      </c>
      <c r="P3551" t="n">
        <v>0</v>
      </c>
      <c r="Q3551" t="n">
        <v>0</v>
      </c>
      <c r="R3551" s="2" t="inlineStr"/>
    </row>
    <row r="3552" ht="15" customHeight="1">
      <c r="A3552" t="inlineStr">
        <is>
          <t>A 34087-2021</t>
        </is>
      </c>
      <c r="B3552" s="1" t="n">
        <v>44379</v>
      </c>
      <c r="C3552" s="1" t="n">
        <v>45227</v>
      </c>
      <c r="D3552" t="inlineStr">
        <is>
          <t>DALARNAS LÄN</t>
        </is>
      </c>
      <c r="E3552" t="inlineStr">
        <is>
          <t>BORLÄNGE</t>
        </is>
      </c>
      <c r="G3552" t="n">
        <v>3.3</v>
      </c>
      <c r="H3552" t="n">
        <v>0</v>
      </c>
      <c r="I3552" t="n">
        <v>0</v>
      </c>
      <c r="J3552" t="n">
        <v>0</v>
      </c>
      <c r="K3552" t="n">
        <v>0</v>
      </c>
      <c r="L3552" t="n">
        <v>0</v>
      </c>
      <c r="M3552" t="n">
        <v>0</v>
      </c>
      <c r="N3552" t="n">
        <v>0</v>
      </c>
      <c r="O3552" t="n">
        <v>0</v>
      </c>
      <c r="P3552" t="n">
        <v>0</v>
      </c>
      <c r="Q3552" t="n">
        <v>0</v>
      </c>
      <c r="R3552" s="2" t="inlineStr"/>
    </row>
    <row r="3553" ht="15" customHeight="1">
      <c r="A3553" t="inlineStr">
        <is>
          <t>A 34091-2021</t>
        </is>
      </c>
      <c r="B3553" s="1" t="n">
        <v>44379</v>
      </c>
      <c r="C3553" s="1" t="n">
        <v>45227</v>
      </c>
      <c r="D3553" t="inlineStr">
        <is>
          <t>DALARNAS LÄN</t>
        </is>
      </c>
      <c r="E3553" t="inlineStr">
        <is>
          <t>MALUNG-SÄLEN</t>
        </is>
      </c>
      <c r="G3553" t="n">
        <v>3.7</v>
      </c>
      <c r="H3553" t="n">
        <v>0</v>
      </c>
      <c r="I3553" t="n">
        <v>0</v>
      </c>
      <c r="J3553" t="n">
        <v>0</v>
      </c>
      <c r="K3553" t="n">
        <v>0</v>
      </c>
      <c r="L3553" t="n">
        <v>0</v>
      </c>
      <c r="M3553" t="n">
        <v>0</v>
      </c>
      <c r="N3553" t="n">
        <v>0</v>
      </c>
      <c r="O3553" t="n">
        <v>0</v>
      </c>
      <c r="P3553" t="n">
        <v>0</v>
      </c>
      <c r="Q3553" t="n">
        <v>0</v>
      </c>
      <c r="R3553" s="2" t="inlineStr"/>
    </row>
    <row r="3554" ht="15" customHeight="1">
      <c r="A3554" t="inlineStr">
        <is>
          <t>A 34107-2021</t>
        </is>
      </c>
      <c r="B3554" s="1" t="n">
        <v>44379</v>
      </c>
      <c r="C3554" s="1" t="n">
        <v>45227</v>
      </c>
      <c r="D3554" t="inlineStr">
        <is>
          <t>DALARNAS LÄN</t>
        </is>
      </c>
      <c r="E3554" t="inlineStr">
        <is>
          <t>BORLÄNGE</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34670-2021</t>
        </is>
      </c>
      <c r="B3555" s="1" t="n">
        <v>44382</v>
      </c>
      <c r="C3555" s="1" t="n">
        <v>45227</v>
      </c>
      <c r="D3555" t="inlineStr">
        <is>
          <t>DALARNAS LÄN</t>
        </is>
      </c>
      <c r="E3555" t="inlineStr">
        <is>
          <t>FALUN</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34708-2021</t>
        </is>
      </c>
      <c r="B3556" s="1" t="n">
        <v>44382</v>
      </c>
      <c r="C3556" s="1" t="n">
        <v>45227</v>
      </c>
      <c r="D3556" t="inlineStr">
        <is>
          <t>DALARNAS LÄN</t>
        </is>
      </c>
      <c r="E3556" t="inlineStr">
        <is>
          <t>ORSA</t>
        </is>
      </c>
      <c r="G3556" t="n">
        <v>4.3</v>
      </c>
      <c r="H3556" t="n">
        <v>0</v>
      </c>
      <c r="I3556" t="n">
        <v>0</v>
      </c>
      <c r="J3556" t="n">
        <v>0</v>
      </c>
      <c r="K3556" t="n">
        <v>0</v>
      </c>
      <c r="L3556" t="n">
        <v>0</v>
      </c>
      <c r="M3556" t="n">
        <v>0</v>
      </c>
      <c r="N3556" t="n">
        <v>0</v>
      </c>
      <c r="O3556" t="n">
        <v>0</v>
      </c>
      <c r="P3556" t="n">
        <v>0</v>
      </c>
      <c r="Q3556" t="n">
        <v>0</v>
      </c>
      <c r="R3556" s="2" t="inlineStr"/>
    </row>
    <row r="3557" ht="15" customHeight="1">
      <c r="A3557" t="inlineStr">
        <is>
          <t>A 34713-2021</t>
        </is>
      </c>
      <c r="B3557" s="1" t="n">
        <v>44382</v>
      </c>
      <c r="C3557" s="1" t="n">
        <v>45227</v>
      </c>
      <c r="D3557" t="inlineStr">
        <is>
          <t>DALARNAS LÄN</t>
        </is>
      </c>
      <c r="E3557" t="inlineStr">
        <is>
          <t>ORSA</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34715-2021</t>
        </is>
      </c>
      <c r="B3558" s="1" t="n">
        <v>44382</v>
      </c>
      <c r="C3558" s="1" t="n">
        <v>45227</v>
      </c>
      <c r="D3558" t="inlineStr">
        <is>
          <t>DALARNAS LÄN</t>
        </is>
      </c>
      <c r="E3558" t="inlineStr">
        <is>
          <t>MORA</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35005-2021</t>
        </is>
      </c>
      <c r="B3559" s="1" t="n">
        <v>44383</v>
      </c>
      <c r="C3559" s="1" t="n">
        <v>45227</v>
      </c>
      <c r="D3559" t="inlineStr">
        <is>
          <t>DALARNAS LÄN</t>
        </is>
      </c>
      <c r="E3559" t="inlineStr">
        <is>
          <t>MORA</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34890-2021</t>
        </is>
      </c>
      <c r="B3560" s="1" t="n">
        <v>44383</v>
      </c>
      <c r="C3560" s="1" t="n">
        <v>45227</v>
      </c>
      <c r="D3560" t="inlineStr">
        <is>
          <t>DALARNAS LÄN</t>
        </is>
      </c>
      <c r="E3560" t="inlineStr">
        <is>
          <t>FALUN</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36356-2021</t>
        </is>
      </c>
      <c r="B3561" s="1" t="n">
        <v>44384</v>
      </c>
      <c r="C3561" s="1" t="n">
        <v>45227</v>
      </c>
      <c r="D3561" t="inlineStr">
        <is>
          <t>DALARNAS LÄN</t>
        </is>
      </c>
      <c r="E3561" t="inlineStr">
        <is>
          <t>BORLÄNGE</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35231-2021</t>
        </is>
      </c>
      <c r="B3562" s="1" t="n">
        <v>44384</v>
      </c>
      <c r="C3562" s="1" t="n">
        <v>45227</v>
      </c>
      <c r="D3562" t="inlineStr">
        <is>
          <t>DALARNAS LÄN</t>
        </is>
      </c>
      <c r="E3562" t="inlineStr">
        <is>
          <t>FALUN</t>
        </is>
      </c>
      <c r="F3562" t="inlineStr">
        <is>
          <t>Bergvik skog väst AB</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36349-2021</t>
        </is>
      </c>
      <c r="B3563" s="1" t="n">
        <v>44384</v>
      </c>
      <c r="C3563" s="1" t="n">
        <v>45227</v>
      </c>
      <c r="D3563" t="inlineStr">
        <is>
          <t>DALARNAS LÄN</t>
        </is>
      </c>
      <c r="E3563" t="inlineStr">
        <is>
          <t>BORLÄNGE</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35085-2021</t>
        </is>
      </c>
      <c r="B3564" s="1" t="n">
        <v>44384</v>
      </c>
      <c r="C3564" s="1" t="n">
        <v>45227</v>
      </c>
      <c r="D3564" t="inlineStr">
        <is>
          <t>DALARNAS LÄN</t>
        </is>
      </c>
      <c r="E3564" t="inlineStr">
        <is>
          <t>GAGNEF</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35237-2021</t>
        </is>
      </c>
      <c r="B3565" s="1" t="n">
        <v>44384</v>
      </c>
      <c r="C3565" s="1" t="n">
        <v>45227</v>
      </c>
      <c r="D3565" t="inlineStr">
        <is>
          <t>DALARNAS LÄN</t>
        </is>
      </c>
      <c r="E3565" t="inlineStr">
        <is>
          <t>BORLÄNGE</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35378-2021</t>
        </is>
      </c>
      <c r="B3566" s="1" t="n">
        <v>44385</v>
      </c>
      <c r="C3566" s="1" t="n">
        <v>45227</v>
      </c>
      <c r="D3566" t="inlineStr">
        <is>
          <t>DALARNAS LÄN</t>
        </is>
      </c>
      <c r="E3566" t="inlineStr">
        <is>
          <t>MALUNG-SÄLEN</t>
        </is>
      </c>
      <c r="F3566" t="inlineStr">
        <is>
          <t>Övriga statliga verk och myndigheter</t>
        </is>
      </c>
      <c r="G3566" t="n">
        <v>5.8</v>
      </c>
      <c r="H3566" t="n">
        <v>0</v>
      </c>
      <c r="I3566" t="n">
        <v>0</v>
      </c>
      <c r="J3566" t="n">
        <v>0</v>
      </c>
      <c r="K3566" t="n">
        <v>0</v>
      </c>
      <c r="L3566" t="n">
        <v>0</v>
      </c>
      <c r="M3566" t="n">
        <v>0</v>
      </c>
      <c r="N3566" t="n">
        <v>0</v>
      </c>
      <c r="O3566" t="n">
        <v>0</v>
      </c>
      <c r="P3566" t="n">
        <v>0</v>
      </c>
      <c r="Q3566" t="n">
        <v>0</v>
      </c>
      <c r="R3566" s="2" t="inlineStr"/>
    </row>
    <row r="3567" ht="15" customHeight="1">
      <c r="A3567" t="inlineStr">
        <is>
          <t>A 35720-2021</t>
        </is>
      </c>
      <c r="B3567" s="1" t="n">
        <v>44386</v>
      </c>
      <c r="C3567" s="1" t="n">
        <v>45227</v>
      </c>
      <c r="D3567" t="inlineStr">
        <is>
          <t>DALARNAS LÄN</t>
        </is>
      </c>
      <c r="E3567" t="inlineStr">
        <is>
          <t>LUDVIKA</t>
        </is>
      </c>
      <c r="F3567" t="inlineStr">
        <is>
          <t>Kyrkan</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35789-2021</t>
        </is>
      </c>
      <c r="B3568" s="1" t="n">
        <v>44386</v>
      </c>
      <c r="C3568" s="1" t="n">
        <v>45227</v>
      </c>
      <c r="D3568" t="inlineStr">
        <is>
          <t>DALARNAS LÄN</t>
        </is>
      </c>
      <c r="E3568" t="inlineStr">
        <is>
          <t>RÄTTVIK</t>
        </is>
      </c>
      <c r="F3568" t="inlineStr">
        <is>
          <t>Sveaskog</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35731-2021</t>
        </is>
      </c>
      <c r="B3569" s="1" t="n">
        <v>44386</v>
      </c>
      <c r="C3569" s="1" t="n">
        <v>45227</v>
      </c>
      <c r="D3569" t="inlineStr">
        <is>
          <t>DALARNAS LÄN</t>
        </is>
      </c>
      <c r="E3569" t="inlineStr">
        <is>
          <t>LUDVIKA</t>
        </is>
      </c>
      <c r="F3569" t="inlineStr">
        <is>
          <t>Kyrkan</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35788-2021</t>
        </is>
      </c>
      <c r="B3570" s="1" t="n">
        <v>44386</v>
      </c>
      <c r="C3570" s="1" t="n">
        <v>45227</v>
      </c>
      <c r="D3570" t="inlineStr">
        <is>
          <t>DALARNAS LÄN</t>
        </is>
      </c>
      <c r="E3570" t="inlineStr">
        <is>
          <t>RÄTTVIK</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35855-2021</t>
        </is>
      </c>
      <c r="B3571" s="1" t="n">
        <v>44386</v>
      </c>
      <c r="C3571" s="1" t="n">
        <v>45227</v>
      </c>
      <c r="D3571" t="inlineStr">
        <is>
          <t>DALARNAS LÄN</t>
        </is>
      </c>
      <c r="E3571" t="inlineStr">
        <is>
          <t>AVESTA</t>
        </is>
      </c>
      <c r="F3571" t="inlineStr">
        <is>
          <t>Sveaskog</t>
        </is>
      </c>
      <c r="G3571" t="n">
        <v>3.8</v>
      </c>
      <c r="H3571" t="n">
        <v>0</v>
      </c>
      <c r="I3571" t="n">
        <v>0</v>
      </c>
      <c r="J3571" t="n">
        <v>0</v>
      </c>
      <c r="K3571" t="n">
        <v>0</v>
      </c>
      <c r="L3571" t="n">
        <v>0</v>
      </c>
      <c r="M3571" t="n">
        <v>0</v>
      </c>
      <c r="N3571" t="n">
        <v>0</v>
      </c>
      <c r="O3571" t="n">
        <v>0</v>
      </c>
      <c r="P3571" t="n">
        <v>0</v>
      </c>
      <c r="Q3571" t="n">
        <v>0</v>
      </c>
      <c r="R3571" s="2" t="inlineStr"/>
    </row>
    <row r="3572" ht="15" customHeight="1">
      <c r="A3572" t="inlineStr">
        <is>
          <t>A 35892-2021</t>
        </is>
      </c>
      <c r="B3572" s="1" t="n">
        <v>44387</v>
      </c>
      <c r="C3572" s="1" t="n">
        <v>45227</v>
      </c>
      <c r="D3572" t="inlineStr">
        <is>
          <t>DALARNAS LÄN</t>
        </is>
      </c>
      <c r="E3572" t="inlineStr">
        <is>
          <t>LUDVIKA</t>
        </is>
      </c>
      <c r="F3572" t="inlineStr">
        <is>
          <t>Kyrkan</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36269-2021</t>
        </is>
      </c>
      <c r="B3573" s="1" t="n">
        <v>44389</v>
      </c>
      <c r="C3573" s="1" t="n">
        <v>45227</v>
      </c>
      <c r="D3573" t="inlineStr">
        <is>
          <t>DALARNAS LÄN</t>
        </is>
      </c>
      <c r="E3573" t="inlineStr">
        <is>
          <t>BORLÄNGE</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36261-2021</t>
        </is>
      </c>
      <c r="B3574" s="1" t="n">
        <v>44389</v>
      </c>
      <c r="C3574" s="1" t="n">
        <v>45227</v>
      </c>
      <c r="D3574" t="inlineStr">
        <is>
          <t>DALARNAS LÄN</t>
        </is>
      </c>
      <c r="E3574" t="inlineStr">
        <is>
          <t>BORLÄNGE</t>
        </is>
      </c>
      <c r="G3574" t="n">
        <v>3.9</v>
      </c>
      <c r="H3574" t="n">
        <v>0</v>
      </c>
      <c r="I3574" t="n">
        <v>0</v>
      </c>
      <c r="J3574" t="n">
        <v>0</v>
      </c>
      <c r="K3574" t="n">
        <v>0</v>
      </c>
      <c r="L3574" t="n">
        <v>0</v>
      </c>
      <c r="M3574" t="n">
        <v>0</v>
      </c>
      <c r="N3574" t="n">
        <v>0</v>
      </c>
      <c r="O3574" t="n">
        <v>0</v>
      </c>
      <c r="P3574" t="n">
        <v>0</v>
      </c>
      <c r="Q3574" t="n">
        <v>0</v>
      </c>
      <c r="R3574" s="2" t="inlineStr"/>
    </row>
    <row r="3575" ht="15" customHeight="1">
      <c r="A3575" t="inlineStr">
        <is>
          <t>A 36132-2021</t>
        </is>
      </c>
      <c r="B3575" s="1" t="n">
        <v>44389</v>
      </c>
      <c r="C3575" s="1" t="n">
        <v>45227</v>
      </c>
      <c r="D3575" t="inlineStr">
        <is>
          <t>DALARNAS LÄN</t>
        </is>
      </c>
      <c r="E3575" t="inlineStr">
        <is>
          <t>FALUN</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36184-2021</t>
        </is>
      </c>
      <c r="B3576" s="1" t="n">
        <v>44389</v>
      </c>
      <c r="C3576" s="1" t="n">
        <v>45227</v>
      </c>
      <c r="D3576" t="inlineStr">
        <is>
          <t>DALARNAS LÄN</t>
        </is>
      </c>
      <c r="E3576" t="inlineStr">
        <is>
          <t>MORA</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36393-2021</t>
        </is>
      </c>
      <c r="B3577" s="1" t="n">
        <v>44390</v>
      </c>
      <c r="C3577" s="1" t="n">
        <v>45227</v>
      </c>
      <c r="D3577" t="inlineStr">
        <is>
          <t>DALARNAS LÄN</t>
        </is>
      </c>
      <c r="E3577" t="inlineStr">
        <is>
          <t>SMEDJEBACKEN</t>
        </is>
      </c>
      <c r="F3577" t="inlineStr">
        <is>
          <t>Bergvik skog väst AB</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36360-2021</t>
        </is>
      </c>
      <c r="B3578" s="1" t="n">
        <v>44390</v>
      </c>
      <c r="C3578" s="1" t="n">
        <v>45227</v>
      </c>
      <c r="D3578" t="inlineStr">
        <is>
          <t>DALARNAS LÄN</t>
        </is>
      </c>
      <c r="E3578" t="inlineStr">
        <is>
          <t>SMEDJEBACKEN</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36574-2021</t>
        </is>
      </c>
      <c r="B3579" s="1" t="n">
        <v>44391</v>
      </c>
      <c r="C3579" s="1" t="n">
        <v>45227</v>
      </c>
      <c r="D3579" t="inlineStr">
        <is>
          <t>DALARNAS LÄN</t>
        </is>
      </c>
      <c r="E3579" t="inlineStr">
        <is>
          <t>ÄLVDALEN</t>
        </is>
      </c>
      <c r="F3579" t="inlineStr">
        <is>
          <t>Sveaskog</t>
        </is>
      </c>
      <c r="G3579" t="n">
        <v>26.2</v>
      </c>
      <c r="H3579" t="n">
        <v>0</v>
      </c>
      <c r="I3579" t="n">
        <v>0</v>
      </c>
      <c r="J3579" t="n">
        <v>0</v>
      </c>
      <c r="K3579" t="n">
        <v>0</v>
      </c>
      <c r="L3579" t="n">
        <v>0</v>
      </c>
      <c r="M3579" t="n">
        <v>0</v>
      </c>
      <c r="N3579" t="n">
        <v>0</v>
      </c>
      <c r="O3579" t="n">
        <v>0</v>
      </c>
      <c r="P3579" t="n">
        <v>0</v>
      </c>
      <c r="Q3579" t="n">
        <v>0</v>
      </c>
      <c r="R3579" s="2" t="inlineStr"/>
    </row>
    <row r="3580" ht="15" customHeight="1">
      <c r="A3580" t="inlineStr">
        <is>
          <t>A 36569-2021</t>
        </is>
      </c>
      <c r="B3580" s="1" t="n">
        <v>44391</v>
      </c>
      <c r="C3580" s="1" t="n">
        <v>45227</v>
      </c>
      <c r="D3580" t="inlineStr">
        <is>
          <t>DALARNAS LÄN</t>
        </is>
      </c>
      <c r="E3580" t="inlineStr">
        <is>
          <t>ORSA</t>
        </is>
      </c>
      <c r="G3580" t="n">
        <v>8.800000000000001</v>
      </c>
      <c r="H3580" t="n">
        <v>0</v>
      </c>
      <c r="I3580" t="n">
        <v>0</v>
      </c>
      <c r="J3580" t="n">
        <v>0</v>
      </c>
      <c r="K3580" t="n">
        <v>0</v>
      </c>
      <c r="L3580" t="n">
        <v>0</v>
      </c>
      <c r="M3580" t="n">
        <v>0</v>
      </c>
      <c r="N3580" t="n">
        <v>0</v>
      </c>
      <c r="O3580" t="n">
        <v>0</v>
      </c>
      <c r="P3580" t="n">
        <v>0</v>
      </c>
      <c r="Q3580" t="n">
        <v>0</v>
      </c>
      <c r="R3580" s="2" t="inlineStr"/>
    </row>
    <row r="3581" ht="15" customHeight="1">
      <c r="A3581" t="inlineStr">
        <is>
          <t>A 36671-2021</t>
        </is>
      </c>
      <c r="B3581" s="1" t="n">
        <v>44392</v>
      </c>
      <c r="C3581" s="1" t="n">
        <v>45227</v>
      </c>
      <c r="D3581" t="inlineStr">
        <is>
          <t>DALARNAS LÄN</t>
        </is>
      </c>
      <c r="E3581" t="inlineStr">
        <is>
          <t>ÄLVDALEN</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36826-2021</t>
        </is>
      </c>
      <c r="B3582" s="1" t="n">
        <v>44393</v>
      </c>
      <c r="C3582" s="1" t="n">
        <v>45227</v>
      </c>
      <c r="D3582" t="inlineStr">
        <is>
          <t>DALARNAS LÄN</t>
        </is>
      </c>
      <c r="E3582" t="inlineStr">
        <is>
          <t>ÄLVDALEN</t>
        </is>
      </c>
      <c r="F3582" t="inlineStr">
        <is>
          <t>Sveaskog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36863-2021</t>
        </is>
      </c>
      <c r="B3583" s="1" t="n">
        <v>44393</v>
      </c>
      <c r="C3583" s="1" t="n">
        <v>45227</v>
      </c>
      <c r="D3583" t="inlineStr">
        <is>
          <t>DALARNAS LÄN</t>
        </is>
      </c>
      <c r="E3583" t="inlineStr">
        <is>
          <t>BORLÄNGE</t>
        </is>
      </c>
      <c r="G3583" t="n">
        <v>5.5</v>
      </c>
      <c r="H3583" t="n">
        <v>0</v>
      </c>
      <c r="I3583" t="n">
        <v>0</v>
      </c>
      <c r="J3583" t="n">
        <v>0</v>
      </c>
      <c r="K3583" t="n">
        <v>0</v>
      </c>
      <c r="L3583" t="n">
        <v>0</v>
      </c>
      <c r="M3583" t="n">
        <v>0</v>
      </c>
      <c r="N3583" t="n">
        <v>0</v>
      </c>
      <c r="O3583" t="n">
        <v>0</v>
      </c>
      <c r="P3583" t="n">
        <v>0</v>
      </c>
      <c r="Q3583" t="n">
        <v>0</v>
      </c>
      <c r="R3583" s="2" t="inlineStr"/>
    </row>
    <row r="3584" ht="15" customHeight="1">
      <c r="A3584" t="inlineStr">
        <is>
          <t>A 36824-2021</t>
        </is>
      </c>
      <c r="B3584" s="1" t="n">
        <v>44393</v>
      </c>
      <c r="C3584" s="1" t="n">
        <v>45227</v>
      </c>
      <c r="D3584" t="inlineStr">
        <is>
          <t>DALARNAS LÄN</t>
        </is>
      </c>
      <c r="E3584" t="inlineStr">
        <is>
          <t>ÄLVDALEN</t>
        </is>
      </c>
      <c r="F3584" t="inlineStr">
        <is>
          <t>Sveaskog</t>
        </is>
      </c>
      <c r="G3584" t="n">
        <v>8.300000000000001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36846-2021</t>
        </is>
      </c>
      <c r="B3585" s="1" t="n">
        <v>44393</v>
      </c>
      <c r="C3585" s="1" t="n">
        <v>45227</v>
      </c>
      <c r="D3585" t="inlineStr">
        <is>
          <t>DALARNAS LÄN</t>
        </is>
      </c>
      <c r="E3585" t="inlineStr">
        <is>
          <t>ÄLVDALEN</t>
        </is>
      </c>
      <c r="F3585" t="inlineStr">
        <is>
          <t>Sveaskog</t>
        </is>
      </c>
      <c r="G3585" t="n">
        <v>10.8</v>
      </c>
      <c r="H3585" t="n">
        <v>0</v>
      </c>
      <c r="I3585" t="n">
        <v>0</v>
      </c>
      <c r="J3585" t="n">
        <v>0</v>
      </c>
      <c r="K3585" t="n">
        <v>0</v>
      </c>
      <c r="L3585" t="n">
        <v>0</v>
      </c>
      <c r="M3585" t="n">
        <v>0</v>
      </c>
      <c r="N3585" t="n">
        <v>0</v>
      </c>
      <c r="O3585" t="n">
        <v>0</v>
      </c>
      <c r="P3585" t="n">
        <v>0</v>
      </c>
      <c r="Q3585" t="n">
        <v>0</v>
      </c>
      <c r="R3585" s="2" t="inlineStr"/>
    </row>
    <row r="3586" ht="15" customHeight="1">
      <c r="A3586" t="inlineStr">
        <is>
          <t>A 36860-2021</t>
        </is>
      </c>
      <c r="B3586" s="1" t="n">
        <v>44393</v>
      </c>
      <c r="C3586" s="1" t="n">
        <v>45227</v>
      </c>
      <c r="D3586" t="inlineStr">
        <is>
          <t>DALARNAS LÄN</t>
        </is>
      </c>
      <c r="E3586" t="inlineStr">
        <is>
          <t>BORLÄNGE</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36825-2021</t>
        </is>
      </c>
      <c r="B3587" s="1" t="n">
        <v>44393</v>
      </c>
      <c r="C3587" s="1" t="n">
        <v>45227</v>
      </c>
      <c r="D3587" t="inlineStr">
        <is>
          <t>DALARNAS LÄN</t>
        </is>
      </c>
      <c r="E3587" t="inlineStr">
        <is>
          <t>ÄLVDALEN</t>
        </is>
      </c>
      <c r="F3587" t="inlineStr">
        <is>
          <t>Sveaskog</t>
        </is>
      </c>
      <c r="G3587" t="n">
        <v>12.2</v>
      </c>
      <c r="H3587" t="n">
        <v>0</v>
      </c>
      <c r="I3587" t="n">
        <v>0</v>
      </c>
      <c r="J3587" t="n">
        <v>0</v>
      </c>
      <c r="K3587" t="n">
        <v>0</v>
      </c>
      <c r="L3587" t="n">
        <v>0</v>
      </c>
      <c r="M3587" t="n">
        <v>0</v>
      </c>
      <c r="N3587" t="n">
        <v>0</v>
      </c>
      <c r="O3587" t="n">
        <v>0</v>
      </c>
      <c r="P3587" t="n">
        <v>0</v>
      </c>
      <c r="Q3587" t="n">
        <v>0</v>
      </c>
      <c r="R3587" s="2" t="inlineStr"/>
    </row>
    <row r="3588" ht="15" customHeight="1">
      <c r="A3588" t="inlineStr">
        <is>
          <t>A 36862-2021</t>
        </is>
      </c>
      <c r="B3588" s="1" t="n">
        <v>44393</v>
      </c>
      <c r="C3588" s="1" t="n">
        <v>45227</v>
      </c>
      <c r="D3588" t="inlineStr">
        <is>
          <t>DALARNAS LÄN</t>
        </is>
      </c>
      <c r="E3588" t="inlineStr">
        <is>
          <t>LUDVIKA</t>
        </is>
      </c>
      <c r="F3588" t="inlineStr">
        <is>
          <t>Bergvik skog väst AB</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37073-2021</t>
        </is>
      </c>
      <c r="B3589" s="1" t="n">
        <v>44394</v>
      </c>
      <c r="C3589" s="1" t="n">
        <v>45227</v>
      </c>
      <c r="D3589" t="inlineStr">
        <is>
          <t>DALARNAS LÄN</t>
        </is>
      </c>
      <c r="E3589" t="inlineStr">
        <is>
          <t>LEKSAND</t>
        </is>
      </c>
      <c r="F3589" t="inlineStr">
        <is>
          <t>Bergvik skog väst AB</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37131-2021</t>
        </is>
      </c>
      <c r="B3590" s="1" t="n">
        <v>44396</v>
      </c>
      <c r="C3590" s="1" t="n">
        <v>45227</v>
      </c>
      <c r="D3590" t="inlineStr">
        <is>
          <t>DALARNAS LÄN</t>
        </is>
      </c>
      <c r="E3590" t="inlineStr">
        <is>
          <t>GAGNEF</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37245-2021</t>
        </is>
      </c>
      <c r="B3591" s="1" t="n">
        <v>44396</v>
      </c>
      <c r="C3591" s="1" t="n">
        <v>45227</v>
      </c>
      <c r="D3591" t="inlineStr">
        <is>
          <t>DALARNAS LÄN</t>
        </is>
      </c>
      <c r="E3591" t="inlineStr">
        <is>
          <t>GAGNEF</t>
        </is>
      </c>
      <c r="G3591" t="n">
        <v>9.199999999999999</v>
      </c>
      <c r="H3591" t="n">
        <v>0</v>
      </c>
      <c r="I3591" t="n">
        <v>0</v>
      </c>
      <c r="J3591" t="n">
        <v>0</v>
      </c>
      <c r="K3591" t="n">
        <v>0</v>
      </c>
      <c r="L3591" t="n">
        <v>0</v>
      </c>
      <c r="M3591" t="n">
        <v>0</v>
      </c>
      <c r="N3591" t="n">
        <v>0</v>
      </c>
      <c r="O3591" t="n">
        <v>0</v>
      </c>
      <c r="P3591" t="n">
        <v>0</v>
      </c>
      <c r="Q3591" t="n">
        <v>0</v>
      </c>
      <c r="R3591" s="2" t="inlineStr"/>
    </row>
    <row r="3592" ht="15" customHeight="1">
      <c r="A3592" t="inlineStr">
        <is>
          <t>A 37246-2021</t>
        </is>
      </c>
      <c r="B3592" s="1" t="n">
        <v>44396</v>
      </c>
      <c r="C3592" s="1" t="n">
        <v>45227</v>
      </c>
      <c r="D3592" t="inlineStr">
        <is>
          <t>DALARNAS LÄN</t>
        </is>
      </c>
      <c r="E3592" t="inlineStr">
        <is>
          <t>GAGNEF</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37293-2021</t>
        </is>
      </c>
      <c r="B3593" s="1" t="n">
        <v>44397</v>
      </c>
      <c r="C3593" s="1" t="n">
        <v>45227</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37300-2021</t>
        </is>
      </c>
      <c r="B3594" s="1" t="n">
        <v>44397</v>
      </c>
      <c r="C3594" s="1" t="n">
        <v>45227</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37283-2021</t>
        </is>
      </c>
      <c r="B3595" s="1" t="n">
        <v>44397</v>
      </c>
      <c r="C3595" s="1" t="n">
        <v>45227</v>
      </c>
      <c r="D3595" t="inlineStr">
        <is>
          <t>DALARNAS LÄN</t>
        </is>
      </c>
      <c r="E3595" t="inlineStr">
        <is>
          <t>LEKSAND</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37291-2021</t>
        </is>
      </c>
      <c r="B3596" s="1" t="n">
        <v>44397</v>
      </c>
      <c r="C3596" s="1" t="n">
        <v>45227</v>
      </c>
      <c r="D3596" t="inlineStr">
        <is>
          <t>DALARNAS LÄN</t>
        </is>
      </c>
      <c r="E3596" t="inlineStr">
        <is>
          <t>FALUN</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37384-2021</t>
        </is>
      </c>
      <c r="B3597" s="1" t="n">
        <v>44397</v>
      </c>
      <c r="C3597" s="1" t="n">
        <v>45227</v>
      </c>
      <c r="D3597" t="inlineStr">
        <is>
          <t>DALARNAS LÄN</t>
        </is>
      </c>
      <c r="E3597" t="inlineStr">
        <is>
          <t>LUDVIKA</t>
        </is>
      </c>
      <c r="F3597" t="inlineStr">
        <is>
          <t>Kommuner</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37489-2021</t>
        </is>
      </c>
      <c r="B3598" s="1" t="n">
        <v>44398</v>
      </c>
      <c r="C3598" s="1" t="n">
        <v>45227</v>
      </c>
      <c r="D3598" t="inlineStr">
        <is>
          <t>DALARNAS LÄN</t>
        </is>
      </c>
      <c r="E3598" t="inlineStr">
        <is>
          <t>FALUN</t>
        </is>
      </c>
      <c r="G3598" t="n">
        <v>10</v>
      </c>
      <c r="H3598" t="n">
        <v>0</v>
      </c>
      <c r="I3598" t="n">
        <v>0</v>
      </c>
      <c r="J3598" t="n">
        <v>0</v>
      </c>
      <c r="K3598" t="n">
        <v>0</v>
      </c>
      <c r="L3598" t="n">
        <v>0</v>
      </c>
      <c r="M3598" t="n">
        <v>0</v>
      </c>
      <c r="N3598" t="n">
        <v>0</v>
      </c>
      <c r="O3598" t="n">
        <v>0</v>
      </c>
      <c r="P3598" t="n">
        <v>0</v>
      </c>
      <c r="Q3598" t="n">
        <v>0</v>
      </c>
      <c r="R3598" s="2" t="inlineStr"/>
    </row>
    <row r="3599" ht="15" customHeight="1">
      <c r="A3599" t="inlineStr">
        <is>
          <t>A 37535-2021</t>
        </is>
      </c>
      <c r="B3599" s="1" t="n">
        <v>44399</v>
      </c>
      <c r="C3599" s="1" t="n">
        <v>45227</v>
      </c>
      <c r="D3599" t="inlineStr">
        <is>
          <t>DALARNAS LÄN</t>
        </is>
      </c>
      <c r="E3599" t="inlineStr">
        <is>
          <t>BORLÄNGE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37560-2021</t>
        </is>
      </c>
      <c r="B3600" s="1" t="n">
        <v>44399</v>
      </c>
      <c r="C3600" s="1" t="n">
        <v>45227</v>
      </c>
      <c r="D3600" t="inlineStr">
        <is>
          <t>DALARNAS LÄN</t>
        </is>
      </c>
      <c r="E3600" t="inlineStr">
        <is>
          <t>RÄTTVIK</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37490-2021</t>
        </is>
      </c>
      <c r="B3601" s="1" t="n">
        <v>44399</v>
      </c>
      <c r="C3601" s="1" t="n">
        <v>45227</v>
      </c>
      <c r="D3601" t="inlineStr">
        <is>
          <t>DALARNAS LÄN</t>
        </is>
      </c>
      <c r="E3601" t="inlineStr">
        <is>
          <t>ÄLVDALEN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37531-2021</t>
        </is>
      </c>
      <c r="B3602" s="1" t="n">
        <v>44399</v>
      </c>
      <c r="C3602" s="1" t="n">
        <v>45227</v>
      </c>
      <c r="D3602" t="inlineStr">
        <is>
          <t>DALARNAS LÄN</t>
        </is>
      </c>
      <c r="E3602" t="inlineStr">
        <is>
          <t>LEKSAND</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37534-2021</t>
        </is>
      </c>
      <c r="B3603" s="1" t="n">
        <v>44399</v>
      </c>
      <c r="C3603" s="1" t="n">
        <v>45227</v>
      </c>
      <c r="D3603" t="inlineStr">
        <is>
          <t>DALARNAS LÄN</t>
        </is>
      </c>
      <c r="E3603" t="inlineStr">
        <is>
          <t>BORLÄNGE</t>
        </is>
      </c>
      <c r="F3603" t="inlineStr">
        <is>
          <t>Bergvik skog väst AB</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37851-2021</t>
        </is>
      </c>
      <c r="B3604" s="1" t="n">
        <v>44403</v>
      </c>
      <c r="C3604" s="1" t="n">
        <v>45227</v>
      </c>
      <c r="D3604" t="inlineStr">
        <is>
          <t>DALARNAS LÄN</t>
        </is>
      </c>
      <c r="E3604" t="inlineStr">
        <is>
          <t>SMEDJEBACKEN</t>
        </is>
      </c>
      <c r="G3604" t="n">
        <v>2.9</v>
      </c>
      <c r="H3604" t="n">
        <v>0</v>
      </c>
      <c r="I3604" t="n">
        <v>0</v>
      </c>
      <c r="J3604" t="n">
        <v>0</v>
      </c>
      <c r="K3604" t="n">
        <v>0</v>
      </c>
      <c r="L3604" t="n">
        <v>0</v>
      </c>
      <c r="M3604" t="n">
        <v>0</v>
      </c>
      <c r="N3604" t="n">
        <v>0</v>
      </c>
      <c r="O3604" t="n">
        <v>0</v>
      </c>
      <c r="P3604" t="n">
        <v>0</v>
      </c>
      <c r="Q3604" t="n">
        <v>0</v>
      </c>
      <c r="R3604" s="2" t="inlineStr"/>
    </row>
    <row r="3605" ht="15" customHeight="1">
      <c r="A3605" t="inlineStr">
        <is>
          <t>A 38193-2021</t>
        </is>
      </c>
      <c r="B3605" s="1" t="n">
        <v>44405</v>
      </c>
      <c r="C3605" s="1" t="n">
        <v>45227</v>
      </c>
      <c r="D3605" t="inlineStr">
        <is>
          <t>DALARNAS LÄN</t>
        </is>
      </c>
      <c r="E3605" t="inlineStr">
        <is>
          <t>MALUNG-SÄLEN</t>
        </is>
      </c>
      <c r="F3605" t="inlineStr">
        <is>
          <t>Naturvårdsverket</t>
        </is>
      </c>
      <c r="G3605" t="n">
        <v>7.1</v>
      </c>
      <c r="H3605" t="n">
        <v>0</v>
      </c>
      <c r="I3605" t="n">
        <v>0</v>
      </c>
      <c r="J3605" t="n">
        <v>0</v>
      </c>
      <c r="K3605" t="n">
        <v>0</v>
      </c>
      <c r="L3605" t="n">
        <v>0</v>
      </c>
      <c r="M3605" t="n">
        <v>0</v>
      </c>
      <c r="N3605" t="n">
        <v>0</v>
      </c>
      <c r="O3605" t="n">
        <v>0</v>
      </c>
      <c r="P3605" t="n">
        <v>0</v>
      </c>
      <c r="Q3605" t="n">
        <v>0</v>
      </c>
      <c r="R3605" s="2" t="inlineStr"/>
    </row>
    <row r="3606" ht="15" customHeight="1">
      <c r="A3606" t="inlineStr">
        <is>
          <t>A 38204-2021</t>
        </is>
      </c>
      <c r="B3606" s="1" t="n">
        <v>44405</v>
      </c>
      <c r="C3606" s="1" t="n">
        <v>45227</v>
      </c>
      <c r="D3606" t="inlineStr">
        <is>
          <t>DALARNAS LÄN</t>
        </is>
      </c>
      <c r="E3606" t="inlineStr">
        <is>
          <t>MALUNG-SÄLEN</t>
        </is>
      </c>
      <c r="F3606" t="inlineStr">
        <is>
          <t>Naturvårdsverket</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38492-2021</t>
        </is>
      </c>
      <c r="B3607" s="1" t="n">
        <v>44405</v>
      </c>
      <c r="C3607" s="1" t="n">
        <v>45227</v>
      </c>
      <c r="D3607" t="inlineStr">
        <is>
          <t>DALARNAS LÄN</t>
        </is>
      </c>
      <c r="E3607" t="inlineStr">
        <is>
          <t>MALUNG-SÄLEN</t>
        </is>
      </c>
      <c r="F3607" t="inlineStr">
        <is>
          <t>Naturvårdsverket</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38192-2021</t>
        </is>
      </c>
      <c r="B3608" s="1" t="n">
        <v>44405</v>
      </c>
      <c r="C3608" s="1" t="n">
        <v>45227</v>
      </c>
      <c r="D3608" t="inlineStr">
        <is>
          <t>DALARNAS LÄN</t>
        </is>
      </c>
      <c r="E3608" t="inlineStr">
        <is>
          <t>LEKSAND</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38371-2021</t>
        </is>
      </c>
      <c r="B3609" s="1" t="n">
        <v>44406</v>
      </c>
      <c r="C3609" s="1" t="n">
        <v>45227</v>
      </c>
      <c r="D3609" t="inlineStr">
        <is>
          <t>DALARNAS LÄN</t>
        </is>
      </c>
      <c r="E3609" t="inlineStr">
        <is>
          <t>LUDVIKA</t>
        </is>
      </c>
      <c r="F3609" t="inlineStr">
        <is>
          <t>Bergvik skog väst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38454-2021</t>
        </is>
      </c>
      <c r="B3610" s="1" t="n">
        <v>44407</v>
      </c>
      <c r="C3610" s="1" t="n">
        <v>45227</v>
      </c>
      <c r="D3610" t="inlineStr">
        <is>
          <t>DALARNAS LÄN</t>
        </is>
      </c>
      <c r="E3610" t="inlineStr">
        <is>
          <t>FALUN</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38512-2021</t>
        </is>
      </c>
      <c r="B3611" s="1" t="n">
        <v>44407</v>
      </c>
      <c r="C3611" s="1" t="n">
        <v>45227</v>
      </c>
      <c r="D3611" t="inlineStr">
        <is>
          <t>DALARNAS LÄN</t>
        </is>
      </c>
      <c r="E3611" t="inlineStr">
        <is>
          <t>FALUN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38561-2021</t>
        </is>
      </c>
      <c r="B3612" s="1" t="n">
        <v>44407</v>
      </c>
      <c r="C3612" s="1" t="n">
        <v>45227</v>
      </c>
      <c r="D3612" t="inlineStr">
        <is>
          <t>DALARNAS LÄN</t>
        </is>
      </c>
      <c r="E3612" t="inlineStr">
        <is>
          <t>FALUN</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38602-2021</t>
        </is>
      </c>
      <c r="B3613" s="1" t="n">
        <v>44408</v>
      </c>
      <c r="C3613" s="1" t="n">
        <v>45227</v>
      </c>
      <c r="D3613" t="inlineStr">
        <is>
          <t>DALARNAS LÄN</t>
        </is>
      </c>
      <c r="E3613" t="inlineStr">
        <is>
          <t>RÄTTVIK</t>
        </is>
      </c>
      <c r="F3613" t="inlineStr">
        <is>
          <t>Bergvik skog väst AB</t>
        </is>
      </c>
      <c r="G3613" t="n">
        <v>6.1</v>
      </c>
      <c r="H3613" t="n">
        <v>0</v>
      </c>
      <c r="I3613" t="n">
        <v>0</v>
      </c>
      <c r="J3613" t="n">
        <v>0</v>
      </c>
      <c r="K3613" t="n">
        <v>0</v>
      </c>
      <c r="L3613" t="n">
        <v>0</v>
      </c>
      <c r="M3613" t="n">
        <v>0</v>
      </c>
      <c r="N3613" t="n">
        <v>0</v>
      </c>
      <c r="O3613" t="n">
        <v>0</v>
      </c>
      <c r="P3613" t="n">
        <v>0</v>
      </c>
      <c r="Q3613" t="n">
        <v>0</v>
      </c>
      <c r="R3613" s="2" t="inlineStr"/>
    </row>
    <row r="3614" ht="15" customHeight="1">
      <c r="A3614" t="inlineStr">
        <is>
          <t>A 38619-2021</t>
        </is>
      </c>
      <c r="B3614" s="1" t="n">
        <v>44409</v>
      </c>
      <c r="C3614" s="1" t="n">
        <v>45227</v>
      </c>
      <c r="D3614" t="inlineStr">
        <is>
          <t>DALARNAS LÄN</t>
        </is>
      </c>
      <c r="E3614" t="inlineStr">
        <is>
          <t>LEKSAND</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38620-2021</t>
        </is>
      </c>
      <c r="B3615" s="1" t="n">
        <v>44409</v>
      </c>
      <c r="C3615" s="1" t="n">
        <v>45227</v>
      </c>
      <c r="D3615" t="inlineStr">
        <is>
          <t>DALARNAS LÄN</t>
        </is>
      </c>
      <c r="E3615" t="inlineStr">
        <is>
          <t>FALUN</t>
        </is>
      </c>
      <c r="G3615" t="n">
        <v>4.4</v>
      </c>
      <c r="H3615" t="n">
        <v>0</v>
      </c>
      <c r="I3615" t="n">
        <v>0</v>
      </c>
      <c r="J3615" t="n">
        <v>0</v>
      </c>
      <c r="K3615" t="n">
        <v>0</v>
      </c>
      <c r="L3615" t="n">
        <v>0</v>
      </c>
      <c r="M3615" t="n">
        <v>0</v>
      </c>
      <c r="N3615" t="n">
        <v>0</v>
      </c>
      <c r="O3615" t="n">
        <v>0</v>
      </c>
      <c r="P3615" t="n">
        <v>0</v>
      </c>
      <c r="Q3615" t="n">
        <v>0</v>
      </c>
      <c r="R3615" s="2" t="inlineStr"/>
    </row>
    <row r="3616" ht="15" customHeight="1">
      <c r="A3616" t="inlineStr">
        <is>
          <t>A 38797-2021</t>
        </is>
      </c>
      <c r="B3616" s="1" t="n">
        <v>44410</v>
      </c>
      <c r="C3616" s="1" t="n">
        <v>45227</v>
      </c>
      <c r="D3616" t="inlineStr">
        <is>
          <t>DALARNAS LÄN</t>
        </is>
      </c>
      <c r="E3616" t="inlineStr">
        <is>
          <t>SMEDJEBACKEN</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38769-2021</t>
        </is>
      </c>
      <c r="B3617" s="1" t="n">
        <v>44410</v>
      </c>
      <c r="C3617" s="1" t="n">
        <v>45227</v>
      </c>
      <c r="D3617" t="inlineStr">
        <is>
          <t>DALARNAS LÄN</t>
        </is>
      </c>
      <c r="E3617" t="inlineStr">
        <is>
          <t>MORA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38800-2021</t>
        </is>
      </c>
      <c r="B3618" s="1" t="n">
        <v>44410</v>
      </c>
      <c r="C3618" s="1" t="n">
        <v>45227</v>
      </c>
      <c r="D3618" t="inlineStr">
        <is>
          <t>DALARNAS LÄN</t>
        </is>
      </c>
      <c r="E3618" t="inlineStr">
        <is>
          <t>SMEDJEBACKEN</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38680-2021</t>
        </is>
      </c>
      <c r="B3619" s="1" t="n">
        <v>44410</v>
      </c>
      <c r="C3619" s="1" t="n">
        <v>45227</v>
      </c>
      <c r="D3619" t="inlineStr">
        <is>
          <t>DALARNAS LÄN</t>
        </is>
      </c>
      <c r="E3619" t="inlineStr">
        <is>
          <t>SMEDJEBACKEN</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38803-2021</t>
        </is>
      </c>
      <c r="B3620" s="1" t="n">
        <v>44410</v>
      </c>
      <c r="C3620" s="1" t="n">
        <v>45227</v>
      </c>
      <c r="D3620" t="inlineStr">
        <is>
          <t>DALARNAS LÄN</t>
        </is>
      </c>
      <c r="E3620" t="inlineStr">
        <is>
          <t>SMEDJEBACKEN</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39064-2021</t>
        </is>
      </c>
      <c r="B3621" s="1" t="n">
        <v>44411</v>
      </c>
      <c r="C3621" s="1" t="n">
        <v>45227</v>
      </c>
      <c r="D3621" t="inlineStr">
        <is>
          <t>DALARNAS LÄN</t>
        </is>
      </c>
      <c r="E3621" t="inlineStr">
        <is>
          <t>ÄLVDALEN</t>
        </is>
      </c>
      <c r="F3621" t="inlineStr">
        <is>
          <t>Övriga statliga verk och myndigheter</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38957-2021</t>
        </is>
      </c>
      <c r="B3622" s="1" t="n">
        <v>44411</v>
      </c>
      <c r="C3622" s="1" t="n">
        <v>45227</v>
      </c>
      <c r="D3622" t="inlineStr">
        <is>
          <t>DALARNAS LÄN</t>
        </is>
      </c>
      <c r="E3622" t="inlineStr">
        <is>
          <t>ÄLVDALEN</t>
        </is>
      </c>
      <c r="G3622" t="n">
        <v>4.6</v>
      </c>
      <c r="H3622" t="n">
        <v>0</v>
      </c>
      <c r="I3622" t="n">
        <v>0</v>
      </c>
      <c r="J3622" t="n">
        <v>0</v>
      </c>
      <c r="K3622" t="n">
        <v>0</v>
      </c>
      <c r="L3622" t="n">
        <v>0</v>
      </c>
      <c r="M3622" t="n">
        <v>0</v>
      </c>
      <c r="N3622" t="n">
        <v>0</v>
      </c>
      <c r="O3622" t="n">
        <v>0</v>
      </c>
      <c r="P3622" t="n">
        <v>0</v>
      </c>
      <c r="Q3622" t="n">
        <v>0</v>
      </c>
      <c r="R3622" s="2" t="inlineStr"/>
    </row>
    <row r="3623" ht="15" customHeight="1">
      <c r="A3623" t="inlineStr">
        <is>
          <t>A 39164-2021</t>
        </is>
      </c>
      <c r="B3623" s="1" t="n">
        <v>44412</v>
      </c>
      <c r="C3623" s="1" t="n">
        <v>45227</v>
      </c>
      <c r="D3623" t="inlineStr">
        <is>
          <t>DALARNAS LÄN</t>
        </is>
      </c>
      <c r="E3623" t="inlineStr">
        <is>
          <t>AVESTA</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39199-2021</t>
        </is>
      </c>
      <c r="B3624" s="1" t="n">
        <v>44412</v>
      </c>
      <c r="C3624" s="1" t="n">
        <v>45227</v>
      </c>
      <c r="D3624" t="inlineStr">
        <is>
          <t>DALARNAS LÄN</t>
        </is>
      </c>
      <c r="E3624" t="inlineStr">
        <is>
          <t>ÄLVDALEN</t>
        </is>
      </c>
      <c r="F3624" t="inlineStr">
        <is>
          <t>Övriga statliga verk och myndigheter</t>
        </is>
      </c>
      <c r="G3624" t="n">
        <v>5.2</v>
      </c>
      <c r="H3624" t="n">
        <v>0</v>
      </c>
      <c r="I3624" t="n">
        <v>0</v>
      </c>
      <c r="J3624" t="n">
        <v>0</v>
      </c>
      <c r="K3624" t="n">
        <v>0</v>
      </c>
      <c r="L3624" t="n">
        <v>0</v>
      </c>
      <c r="M3624" t="n">
        <v>0</v>
      </c>
      <c r="N3624" t="n">
        <v>0</v>
      </c>
      <c r="O3624" t="n">
        <v>0</v>
      </c>
      <c r="P3624" t="n">
        <v>0</v>
      </c>
      <c r="Q3624" t="n">
        <v>0</v>
      </c>
      <c r="R3624" s="2" t="inlineStr"/>
    </row>
    <row r="3625" ht="15" customHeight="1">
      <c r="A3625" t="inlineStr">
        <is>
          <t>A 39096-2021</t>
        </is>
      </c>
      <c r="B3625" s="1" t="n">
        <v>44412</v>
      </c>
      <c r="C3625" s="1" t="n">
        <v>45227</v>
      </c>
      <c r="D3625" t="inlineStr">
        <is>
          <t>DALARNAS LÄN</t>
        </is>
      </c>
      <c r="E3625" t="inlineStr">
        <is>
          <t>FALUN</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39128-2021</t>
        </is>
      </c>
      <c r="B3626" s="1" t="n">
        <v>44412</v>
      </c>
      <c r="C3626" s="1" t="n">
        <v>45227</v>
      </c>
      <c r="D3626" t="inlineStr">
        <is>
          <t>DALARNAS LÄN</t>
        </is>
      </c>
      <c r="E3626" t="inlineStr">
        <is>
          <t>VANSBRO</t>
        </is>
      </c>
      <c r="G3626" t="n">
        <v>7.3</v>
      </c>
      <c r="H3626" t="n">
        <v>0</v>
      </c>
      <c r="I3626" t="n">
        <v>0</v>
      </c>
      <c r="J3626" t="n">
        <v>0</v>
      </c>
      <c r="K3626" t="n">
        <v>0</v>
      </c>
      <c r="L3626" t="n">
        <v>0</v>
      </c>
      <c r="M3626" t="n">
        <v>0</v>
      </c>
      <c r="N3626" t="n">
        <v>0</v>
      </c>
      <c r="O3626" t="n">
        <v>0</v>
      </c>
      <c r="P3626" t="n">
        <v>0</v>
      </c>
      <c r="Q3626" t="n">
        <v>0</v>
      </c>
      <c r="R3626" s="2" t="inlineStr"/>
    </row>
    <row r="3627" ht="15" customHeight="1">
      <c r="A3627" t="inlineStr">
        <is>
          <t>A 39267-2021</t>
        </is>
      </c>
      <c r="B3627" s="1" t="n">
        <v>44413</v>
      </c>
      <c r="C3627" s="1" t="n">
        <v>45227</v>
      </c>
      <c r="D3627" t="inlineStr">
        <is>
          <t>DALARNAS LÄN</t>
        </is>
      </c>
      <c r="E3627" t="inlineStr">
        <is>
          <t>ÄLVDALEN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39299-2021</t>
        </is>
      </c>
      <c r="B3628" s="1" t="n">
        <v>44413</v>
      </c>
      <c r="C3628" s="1" t="n">
        <v>45227</v>
      </c>
      <c r="D3628" t="inlineStr">
        <is>
          <t>DALARNAS LÄN</t>
        </is>
      </c>
      <c r="E3628" t="inlineStr">
        <is>
          <t>ÄLVDALEN</t>
        </is>
      </c>
      <c r="F3628" t="inlineStr">
        <is>
          <t>Övriga statliga verk och myndigheter</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39247-2021</t>
        </is>
      </c>
      <c r="B3629" s="1" t="n">
        <v>44413</v>
      </c>
      <c r="C3629" s="1" t="n">
        <v>45227</v>
      </c>
      <c r="D3629" t="inlineStr">
        <is>
          <t>DALARNAS LÄN</t>
        </is>
      </c>
      <c r="E3629" t="inlineStr">
        <is>
          <t>LUDVIKA</t>
        </is>
      </c>
      <c r="G3629" t="n">
        <v>6</v>
      </c>
      <c r="H3629" t="n">
        <v>0</v>
      </c>
      <c r="I3629" t="n">
        <v>0</v>
      </c>
      <c r="J3629" t="n">
        <v>0</v>
      </c>
      <c r="K3629" t="n">
        <v>0</v>
      </c>
      <c r="L3629" t="n">
        <v>0</v>
      </c>
      <c r="M3629" t="n">
        <v>0</v>
      </c>
      <c r="N3629" t="n">
        <v>0</v>
      </c>
      <c r="O3629" t="n">
        <v>0</v>
      </c>
      <c r="P3629" t="n">
        <v>0</v>
      </c>
      <c r="Q3629" t="n">
        <v>0</v>
      </c>
      <c r="R3629" s="2" t="inlineStr"/>
    </row>
    <row r="3630" ht="15" customHeight="1">
      <c r="A3630" t="inlineStr">
        <is>
          <t>A 39227-2021</t>
        </is>
      </c>
      <c r="B3630" s="1" t="n">
        <v>44413</v>
      </c>
      <c r="C3630" s="1" t="n">
        <v>45227</v>
      </c>
      <c r="D3630" t="inlineStr">
        <is>
          <t>DALARNAS LÄN</t>
        </is>
      </c>
      <c r="E3630" t="inlineStr">
        <is>
          <t>MORA</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39301-2021</t>
        </is>
      </c>
      <c r="B3631" s="1" t="n">
        <v>44413</v>
      </c>
      <c r="C3631" s="1" t="n">
        <v>45227</v>
      </c>
      <c r="D3631" t="inlineStr">
        <is>
          <t>DALARNAS LÄN</t>
        </is>
      </c>
      <c r="E3631" t="inlineStr">
        <is>
          <t>ÄLVDALEN</t>
        </is>
      </c>
      <c r="F3631" t="inlineStr">
        <is>
          <t>Övriga statliga verk och myndigheter</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39198-2021</t>
        </is>
      </c>
      <c r="B3632" s="1" t="n">
        <v>44413</v>
      </c>
      <c r="C3632" s="1" t="n">
        <v>45227</v>
      </c>
      <c r="D3632" t="inlineStr">
        <is>
          <t>DALARNAS LÄN</t>
        </is>
      </c>
      <c r="E3632" t="inlineStr">
        <is>
          <t>MORA</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39262-2021</t>
        </is>
      </c>
      <c r="B3633" s="1" t="n">
        <v>44413</v>
      </c>
      <c r="C3633" s="1" t="n">
        <v>45227</v>
      </c>
      <c r="D3633" t="inlineStr">
        <is>
          <t>DALARNAS LÄN</t>
        </is>
      </c>
      <c r="E3633" t="inlineStr">
        <is>
          <t>SÄTER</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39304-2021</t>
        </is>
      </c>
      <c r="B3634" s="1" t="n">
        <v>44413</v>
      </c>
      <c r="C3634" s="1" t="n">
        <v>45227</v>
      </c>
      <c r="D3634" t="inlineStr">
        <is>
          <t>DALARNAS LÄN</t>
        </is>
      </c>
      <c r="E3634" t="inlineStr">
        <is>
          <t>ÄLVDALEN</t>
        </is>
      </c>
      <c r="F3634" t="inlineStr">
        <is>
          <t>Övriga statliga verk och myndigheter</t>
        </is>
      </c>
      <c r="G3634" t="n">
        <v>7.6</v>
      </c>
      <c r="H3634" t="n">
        <v>0</v>
      </c>
      <c r="I3634" t="n">
        <v>0</v>
      </c>
      <c r="J3634" t="n">
        <v>0</v>
      </c>
      <c r="K3634" t="n">
        <v>0</v>
      </c>
      <c r="L3634" t="n">
        <v>0</v>
      </c>
      <c r="M3634" t="n">
        <v>0</v>
      </c>
      <c r="N3634" t="n">
        <v>0</v>
      </c>
      <c r="O3634" t="n">
        <v>0</v>
      </c>
      <c r="P3634" t="n">
        <v>0</v>
      </c>
      <c r="Q3634" t="n">
        <v>0</v>
      </c>
      <c r="R3634" s="2" t="inlineStr"/>
    </row>
    <row r="3635" ht="15" customHeight="1">
      <c r="A3635" t="inlineStr">
        <is>
          <t>A 39433-2021</t>
        </is>
      </c>
      <c r="B3635" s="1" t="n">
        <v>44414</v>
      </c>
      <c r="C3635" s="1" t="n">
        <v>45227</v>
      </c>
      <c r="D3635" t="inlineStr">
        <is>
          <t>DALARNAS LÄN</t>
        </is>
      </c>
      <c r="E3635" t="inlineStr">
        <is>
          <t>RÄTTVIK</t>
        </is>
      </c>
      <c r="F3635" t="inlineStr">
        <is>
          <t>Kyrkan</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39486-2021</t>
        </is>
      </c>
      <c r="B3636" s="1" t="n">
        <v>44414</v>
      </c>
      <c r="C3636" s="1" t="n">
        <v>45227</v>
      </c>
      <c r="D3636" t="inlineStr">
        <is>
          <t>DALARNAS LÄN</t>
        </is>
      </c>
      <c r="E3636" t="inlineStr">
        <is>
          <t>RÄTTVIK</t>
        </is>
      </c>
      <c r="F3636" t="inlineStr">
        <is>
          <t>Sveaskog</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39731-2021</t>
        </is>
      </c>
      <c r="B3637" s="1" t="n">
        <v>44414</v>
      </c>
      <c r="C3637" s="1" t="n">
        <v>45227</v>
      </c>
      <c r="D3637" t="inlineStr">
        <is>
          <t>DALARNAS LÄN</t>
        </is>
      </c>
      <c r="E3637" t="inlineStr">
        <is>
          <t>SMEDJEBACKEN</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39719-2021</t>
        </is>
      </c>
      <c r="B3638" s="1" t="n">
        <v>44414</v>
      </c>
      <c r="C3638" s="1" t="n">
        <v>45227</v>
      </c>
      <c r="D3638" t="inlineStr">
        <is>
          <t>DALARNAS LÄN</t>
        </is>
      </c>
      <c r="E3638" t="inlineStr">
        <is>
          <t>SMEDJEBACKEN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39734-2021</t>
        </is>
      </c>
      <c r="B3639" s="1" t="n">
        <v>44414</v>
      </c>
      <c r="C3639" s="1" t="n">
        <v>45227</v>
      </c>
      <c r="D3639" t="inlineStr">
        <is>
          <t>DALARNAS LÄN</t>
        </is>
      </c>
      <c r="E3639" t="inlineStr">
        <is>
          <t>SMEDJEBACKEN</t>
        </is>
      </c>
      <c r="G3639" t="n">
        <v>4.4</v>
      </c>
      <c r="H3639" t="n">
        <v>0</v>
      </c>
      <c r="I3639" t="n">
        <v>0</v>
      </c>
      <c r="J3639" t="n">
        <v>0</v>
      </c>
      <c r="K3639" t="n">
        <v>0</v>
      </c>
      <c r="L3639" t="n">
        <v>0</v>
      </c>
      <c r="M3639" t="n">
        <v>0</v>
      </c>
      <c r="N3639" t="n">
        <v>0</v>
      </c>
      <c r="O3639" t="n">
        <v>0</v>
      </c>
      <c r="P3639" t="n">
        <v>0</v>
      </c>
      <c r="Q3639" t="n">
        <v>0</v>
      </c>
      <c r="R3639" s="2" t="inlineStr"/>
    </row>
    <row r="3640" ht="15" customHeight="1">
      <c r="A3640" t="inlineStr">
        <is>
          <t>A 39726-2021</t>
        </is>
      </c>
      <c r="B3640" s="1" t="n">
        <v>44414</v>
      </c>
      <c r="C3640" s="1" t="n">
        <v>45227</v>
      </c>
      <c r="D3640" t="inlineStr">
        <is>
          <t>DALARNAS LÄN</t>
        </is>
      </c>
      <c r="E3640" t="inlineStr">
        <is>
          <t>SMEDJEBACKEN</t>
        </is>
      </c>
      <c r="G3640" t="n">
        <v>10.6</v>
      </c>
      <c r="H3640" t="n">
        <v>0</v>
      </c>
      <c r="I3640" t="n">
        <v>0</v>
      </c>
      <c r="J3640" t="n">
        <v>0</v>
      </c>
      <c r="K3640" t="n">
        <v>0</v>
      </c>
      <c r="L3640" t="n">
        <v>0</v>
      </c>
      <c r="M3640" t="n">
        <v>0</v>
      </c>
      <c r="N3640" t="n">
        <v>0</v>
      </c>
      <c r="O3640" t="n">
        <v>0</v>
      </c>
      <c r="P3640" t="n">
        <v>0</v>
      </c>
      <c r="Q3640" t="n">
        <v>0</v>
      </c>
      <c r="R3640" s="2" t="inlineStr"/>
    </row>
    <row r="3641" ht="15" customHeight="1">
      <c r="A3641" t="inlineStr">
        <is>
          <t>A 39438-2021</t>
        </is>
      </c>
      <c r="B3641" s="1" t="n">
        <v>44414</v>
      </c>
      <c r="C3641" s="1" t="n">
        <v>45227</v>
      </c>
      <c r="D3641" t="inlineStr">
        <is>
          <t>DALARNAS LÄN</t>
        </is>
      </c>
      <c r="E3641" t="inlineStr">
        <is>
          <t>VANSBRO</t>
        </is>
      </c>
      <c r="F3641" t="inlineStr">
        <is>
          <t>Kyrkan</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39713-2021</t>
        </is>
      </c>
      <c r="B3642" s="1" t="n">
        <v>44414</v>
      </c>
      <c r="C3642" s="1" t="n">
        <v>45227</v>
      </c>
      <c r="D3642" t="inlineStr">
        <is>
          <t>DALARNAS LÄN</t>
        </is>
      </c>
      <c r="E3642" t="inlineStr">
        <is>
          <t>SMEDJEBACKEN</t>
        </is>
      </c>
      <c r="G3642" t="n">
        <v>4.1</v>
      </c>
      <c r="H3642" t="n">
        <v>0</v>
      </c>
      <c r="I3642" t="n">
        <v>0</v>
      </c>
      <c r="J3642" t="n">
        <v>0</v>
      </c>
      <c r="K3642" t="n">
        <v>0</v>
      </c>
      <c r="L3642" t="n">
        <v>0</v>
      </c>
      <c r="M3642" t="n">
        <v>0</v>
      </c>
      <c r="N3642" t="n">
        <v>0</v>
      </c>
      <c r="O3642" t="n">
        <v>0</v>
      </c>
      <c r="P3642" t="n">
        <v>0</v>
      </c>
      <c r="Q3642" t="n">
        <v>0</v>
      </c>
      <c r="R3642" s="2" t="inlineStr"/>
    </row>
    <row r="3643" ht="15" customHeight="1">
      <c r="A3643" t="inlineStr">
        <is>
          <t>A 39599-2021</t>
        </is>
      </c>
      <c r="B3643" s="1" t="n">
        <v>44417</v>
      </c>
      <c r="C3643" s="1" t="n">
        <v>45227</v>
      </c>
      <c r="D3643" t="inlineStr">
        <is>
          <t>DALARNAS LÄN</t>
        </is>
      </c>
      <c r="E3643" t="inlineStr">
        <is>
          <t>SMEDJEBACKEN</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39710-2021</t>
        </is>
      </c>
      <c r="B3644" s="1" t="n">
        <v>44417</v>
      </c>
      <c r="C3644" s="1" t="n">
        <v>45227</v>
      </c>
      <c r="D3644" t="inlineStr">
        <is>
          <t>DALARNAS LÄN</t>
        </is>
      </c>
      <c r="E3644" t="inlineStr">
        <is>
          <t>FALUN</t>
        </is>
      </c>
      <c r="G3644" t="n">
        <v>0.1</v>
      </c>
      <c r="H3644" t="n">
        <v>0</v>
      </c>
      <c r="I3644" t="n">
        <v>0</v>
      </c>
      <c r="J3644" t="n">
        <v>0</v>
      </c>
      <c r="K3644" t="n">
        <v>0</v>
      </c>
      <c r="L3644" t="n">
        <v>0</v>
      </c>
      <c r="M3644" t="n">
        <v>0</v>
      </c>
      <c r="N3644" t="n">
        <v>0</v>
      </c>
      <c r="O3644" t="n">
        <v>0</v>
      </c>
      <c r="P3644" t="n">
        <v>0</v>
      </c>
      <c r="Q3644" t="n">
        <v>0</v>
      </c>
      <c r="R3644" s="2" t="inlineStr"/>
    </row>
    <row r="3645" ht="15" customHeight="1">
      <c r="A3645" t="inlineStr">
        <is>
          <t>A 39604-2021</t>
        </is>
      </c>
      <c r="B3645" s="1" t="n">
        <v>44417</v>
      </c>
      <c r="C3645" s="1" t="n">
        <v>45227</v>
      </c>
      <c r="D3645" t="inlineStr">
        <is>
          <t>DALARNAS LÄN</t>
        </is>
      </c>
      <c r="E3645" t="inlineStr">
        <is>
          <t>SMEDJEBACKEN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39920-2021</t>
        </is>
      </c>
      <c r="B3646" s="1" t="n">
        <v>44417</v>
      </c>
      <c r="C3646" s="1" t="n">
        <v>45227</v>
      </c>
      <c r="D3646" t="inlineStr">
        <is>
          <t>DALARNAS LÄN</t>
        </is>
      </c>
      <c r="E3646" t="inlineStr">
        <is>
          <t>ORSA</t>
        </is>
      </c>
      <c r="F3646" t="inlineStr">
        <is>
          <t>Kyrkan</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39970-2021</t>
        </is>
      </c>
      <c r="B3647" s="1" t="n">
        <v>44417</v>
      </c>
      <c r="C3647" s="1" t="n">
        <v>45227</v>
      </c>
      <c r="D3647" t="inlineStr">
        <is>
          <t>DALARNAS LÄN</t>
        </is>
      </c>
      <c r="E3647" t="inlineStr">
        <is>
          <t>BORLÄNGE</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40135-2021</t>
        </is>
      </c>
      <c r="B3648" s="1" t="n">
        <v>44418</v>
      </c>
      <c r="C3648" s="1" t="n">
        <v>45227</v>
      </c>
      <c r="D3648" t="inlineStr">
        <is>
          <t>DALARNAS LÄN</t>
        </is>
      </c>
      <c r="E3648" t="inlineStr">
        <is>
          <t>FALUN</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40020-2021</t>
        </is>
      </c>
      <c r="B3649" s="1" t="n">
        <v>44418</v>
      </c>
      <c r="C3649" s="1" t="n">
        <v>45227</v>
      </c>
      <c r="D3649" t="inlineStr">
        <is>
          <t>DALARNAS LÄN</t>
        </is>
      </c>
      <c r="E3649" t="inlineStr">
        <is>
          <t>RÄTTVIK</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40385-2021</t>
        </is>
      </c>
      <c r="B3650" s="1" t="n">
        <v>44419</v>
      </c>
      <c r="C3650" s="1" t="n">
        <v>45227</v>
      </c>
      <c r="D3650" t="inlineStr">
        <is>
          <t>DALARNAS LÄN</t>
        </is>
      </c>
      <c r="E3650" t="inlineStr">
        <is>
          <t>FALUN</t>
        </is>
      </c>
      <c r="G3650" t="n">
        <v>0.2</v>
      </c>
      <c r="H3650" t="n">
        <v>0</v>
      </c>
      <c r="I3650" t="n">
        <v>0</v>
      </c>
      <c r="J3650" t="n">
        <v>0</v>
      </c>
      <c r="K3650" t="n">
        <v>0</v>
      </c>
      <c r="L3650" t="n">
        <v>0</v>
      </c>
      <c r="M3650" t="n">
        <v>0</v>
      </c>
      <c r="N3650" t="n">
        <v>0</v>
      </c>
      <c r="O3650" t="n">
        <v>0</v>
      </c>
      <c r="P3650" t="n">
        <v>0</v>
      </c>
      <c r="Q3650" t="n">
        <v>0</v>
      </c>
      <c r="R3650" s="2" t="inlineStr"/>
    </row>
    <row r="3651" ht="15" customHeight="1">
      <c r="A3651" t="inlineStr">
        <is>
          <t>A 40234-2021</t>
        </is>
      </c>
      <c r="B3651" s="1" t="n">
        <v>44419</v>
      </c>
      <c r="C3651" s="1" t="n">
        <v>45227</v>
      </c>
      <c r="D3651" t="inlineStr">
        <is>
          <t>DALARNAS LÄN</t>
        </is>
      </c>
      <c r="E3651" t="inlineStr">
        <is>
          <t>ÄLVDALEN</t>
        </is>
      </c>
      <c r="F3651" t="inlineStr">
        <is>
          <t>Sveaskog</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40320-2021</t>
        </is>
      </c>
      <c r="B3652" s="1" t="n">
        <v>44419</v>
      </c>
      <c r="C3652" s="1" t="n">
        <v>45227</v>
      </c>
      <c r="D3652" t="inlineStr">
        <is>
          <t>DALARNAS LÄN</t>
        </is>
      </c>
      <c r="E3652" t="inlineStr">
        <is>
          <t>MALUNG-SÄLEN</t>
        </is>
      </c>
      <c r="G3652" t="n">
        <v>0.1</v>
      </c>
      <c r="H3652" t="n">
        <v>0</v>
      </c>
      <c r="I3652" t="n">
        <v>0</v>
      </c>
      <c r="J3652" t="n">
        <v>0</v>
      </c>
      <c r="K3652" t="n">
        <v>0</v>
      </c>
      <c r="L3652" t="n">
        <v>0</v>
      </c>
      <c r="M3652" t="n">
        <v>0</v>
      </c>
      <c r="N3652" t="n">
        <v>0</v>
      </c>
      <c r="O3652" t="n">
        <v>0</v>
      </c>
      <c r="P3652" t="n">
        <v>0</v>
      </c>
      <c r="Q3652" t="n">
        <v>0</v>
      </c>
      <c r="R3652" s="2" t="inlineStr"/>
    </row>
    <row r="3653" ht="15" customHeight="1">
      <c r="A3653" t="inlineStr">
        <is>
          <t>A 40374-2021</t>
        </is>
      </c>
      <c r="B3653" s="1" t="n">
        <v>44419</v>
      </c>
      <c r="C3653" s="1" t="n">
        <v>45227</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40393-2021</t>
        </is>
      </c>
      <c r="B3654" s="1" t="n">
        <v>44419</v>
      </c>
      <c r="C3654" s="1" t="n">
        <v>45227</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40441-2021</t>
        </is>
      </c>
      <c r="B3655" s="1" t="n">
        <v>44419</v>
      </c>
      <c r="C3655" s="1" t="n">
        <v>45227</v>
      </c>
      <c r="D3655" t="inlineStr">
        <is>
          <t>DALARNAS LÄN</t>
        </is>
      </c>
      <c r="E3655" t="inlineStr">
        <is>
          <t>FALUN</t>
        </is>
      </c>
      <c r="F3655" t="inlineStr">
        <is>
          <t>Bergvik skog väst AB</t>
        </is>
      </c>
      <c r="G3655" t="n">
        <v>4.2</v>
      </c>
      <c r="H3655" t="n">
        <v>0</v>
      </c>
      <c r="I3655" t="n">
        <v>0</v>
      </c>
      <c r="J3655" t="n">
        <v>0</v>
      </c>
      <c r="K3655" t="n">
        <v>0</v>
      </c>
      <c r="L3655" t="n">
        <v>0</v>
      </c>
      <c r="M3655" t="n">
        <v>0</v>
      </c>
      <c r="N3655" t="n">
        <v>0</v>
      </c>
      <c r="O3655" t="n">
        <v>0</v>
      </c>
      <c r="P3655" t="n">
        <v>0</v>
      </c>
      <c r="Q3655" t="n">
        <v>0</v>
      </c>
      <c r="R3655" s="2" t="inlineStr"/>
    </row>
    <row r="3656" ht="15" customHeight="1">
      <c r="A3656" t="inlineStr">
        <is>
          <t>A 40584-2021</t>
        </is>
      </c>
      <c r="B3656" s="1" t="n">
        <v>44420</v>
      </c>
      <c r="C3656" s="1" t="n">
        <v>45227</v>
      </c>
      <c r="D3656" t="inlineStr">
        <is>
          <t>DALARNAS LÄN</t>
        </is>
      </c>
      <c r="E3656" t="inlineStr">
        <is>
          <t>LEKSAND</t>
        </is>
      </c>
      <c r="G3656" t="n">
        <v>6</v>
      </c>
      <c r="H3656" t="n">
        <v>0</v>
      </c>
      <c r="I3656" t="n">
        <v>0</v>
      </c>
      <c r="J3656" t="n">
        <v>0</v>
      </c>
      <c r="K3656" t="n">
        <v>0</v>
      </c>
      <c r="L3656" t="n">
        <v>0</v>
      </c>
      <c r="M3656" t="n">
        <v>0</v>
      </c>
      <c r="N3656" t="n">
        <v>0</v>
      </c>
      <c r="O3656" t="n">
        <v>0</v>
      </c>
      <c r="P3656" t="n">
        <v>0</v>
      </c>
      <c r="Q3656" t="n">
        <v>0</v>
      </c>
      <c r="R3656" s="2" t="inlineStr"/>
    </row>
    <row r="3657" ht="15" customHeight="1">
      <c r="A3657" t="inlineStr">
        <is>
          <t>A 40768-2021</t>
        </is>
      </c>
      <c r="B3657" s="1" t="n">
        <v>44420</v>
      </c>
      <c r="C3657" s="1" t="n">
        <v>45227</v>
      </c>
      <c r="D3657" t="inlineStr">
        <is>
          <t>DALARNAS LÄN</t>
        </is>
      </c>
      <c r="E3657" t="inlineStr">
        <is>
          <t>SMEDJEBACKEN</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40561-2021</t>
        </is>
      </c>
      <c r="B3658" s="1" t="n">
        <v>44420</v>
      </c>
      <c r="C3658" s="1" t="n">
        <v>45227</v>
      </c>
      <c r="D3658" t="inlineStr">
        <is>
          <t>DALARNAS LÄN</t>
        </is>
      </c>
      <c r="E3658" t="inlineStr">
        <is>
          <t>SMEDJEBACKEN</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40570-2021</t>
        </is>
      </c>
      <c r="B3659" s="1" t="n">
        <v>44420</v>
      </c>
      <c r="C3659" s="1" t="n">
        <v>45227</v>
      </c>
      <c r="D3659" t="inlineStr">
        <is>
          <t>DALARNAS LÄN</t>
        </is>
      </c>
      <c r="E3659" t="inlineStr">
        <is>
          <t>BORLÄNGE</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40498-2021</t>
        </is>
      </c>
      <c r="B3660" s="1" t="n">
        <v>44420</v>
      </c>
      <c r="C3660" s="1" t="n">
        <v>45227</v>
      </c>
      <c r="D3660" t="inlineStr">
        <is>
          <t>DALARNAS LÄN</t>
        </is>
      </c>
      <c r="E3660" t="inlineStr">
        <is>
          <t>RÄTTVIK</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40582-2021</t>
        </is>
      </c>
      <c r="B3661" s="1" t="n">
        <v>44420</v>
      </c>
      <c r="C3661" s="1" t="n">
        <v>45227</v>
      </c>
      <c r="D3661" t="inlineStr">
        <is>
          <t>DALARNAS LÄN</t>
        </is>
      </c>
      <c r="E3661" t="inlineStr">
        <is>
          <t>LUDVIKA</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41022-2021</t>
        </is>
      </c>
      <c r="B3662" s="1" t="n">
        <v>44421</v>
      </c>
      <c r="C3662" s="1" t="n">
        <v>45227</v>
      </c>
      <c r="D3662" t="inlineStr">
        <is>
          <t>DALARNAS LÄN</t>
        </is>
      </c>
      <c r="E3662" t="inlineStr">
        <is>
          <t>MORA</t>
        </is>
      </c>
      <c r="G3662" t="n">
        <v>11.9</v>
      </c>
      <c r="H3662" t="n">
        <v>0</v>
      </c>
      <c r="I3662" t="n">
        <v>0</v>
      </c>
      <c r="J3662" t="n">
        <v>0</v>
      </c>
      <c r="K3662" t="n">
        <v>0</v>
      </c>
      <c r="L3662" t="n">
        <v>0</v>
      </c>
      <c r="M3662" t="n">
        <v>0</v>
      </c>
      <c r="N3662" t="n">
        <v>0</v>
      </c>
      <c r="O3662" t="n">
        <v>0</v>
      </c>
      <c r="P3662" t="n">
        <v>0</v>
      </c>
      <c r="Q3662" t="n">
        <v>0</v>
      </c>
      <c r="R3662" s="2" t="inlineStr"/>
    </row>
    <row r="3663" ht="15" customHeight="1">
      <c r="A3663" t="inlineStr">
        <is>
          <t>A 41047-2021</t>
        </is>
      </c>
      <c r="B3663" s="1" t="n">
        <v>44421</v>
      </c>
      <c r="C3663" s="1" t="n">
        <v>45227</v>
      </c>
      <c r="D3663" t="inlineStr">
        <is>
          <t>DALARNAS LÄN</t>
        </is>
      </c>
      <c r="E3663" t="inlineStr">
        <is>
          <t>HEDEMORA</t>
        </is>
      </c>
      <c r="F3663" t="inlineStr">
        <is>
          <t>Sveaskog</t>
        </is>
      </c>
      <c r="G3663" t="n">
        <v>3.2</v>
      </c>
      <c r="H3663" t="n">
        <v>0</v>
      </c>
      <c r="I3663" t="n">
        <v>0</v>
      </c>
      <c r="J3663" t="n">
        <v>0</v>
      </c>
      <c r="K3663" t="n">
        <v>0</v>
      </c>
      <c r="L3663" t="n">
        <v>0</v>
      </c>
      <c r="M3663" t="n">
        <v>0</v>
      </c>
      <c r="N3663" t="n">
        <v>0</v>
      </c>
      <c r="O3663" t="n">
        <v>0</v>
      </c>
      <c r="P3663" t="n">
        <v>0</v>
      </c>
      <c r="Q3663" t="n">
        <v>0</v>
      </c>
      <c r="R3663" s="2" t="inlineStr"/>
      <c r="U3663">
        <f>HYPERLINK("https://klasma.github.io/Logging_2083/knärot/A 41047-2021 karta knärot.png", "A 41047-2021")</f>
        <v/>
      </c>
      <c r="V3663">
        <f>HYPERLINK("https://klasma.github.io/Logging_2083/klagomål/A 41047-2021 FSC-klagomål.docx", "A 41047-2021")</f>
        <v/>
      </c>
      <c r="W3663">
        <f>HYPERLINK("https://klasma.github.io/Logging_2083/klagomålsmail/A 41047-2021 FSC-klagomål mail.docx", "A 41047-2021")</f>
        <v/>
      </c>
      <c r="X3663">
        <f>HYPERLINK("https://klasma.github.io/Logging_2083/tillsyn/A 41047-2021 tillsynsbegäran.docx", "A 41047-2021")</f>
        <v/>
      </c>
      <c r="Y3663">
        <f>HYPERLINK("https://klasma.github.io/Logging_2083/tillsynsmail/A 41047-2021 tillsynsbegäran mail.docx", "A 41047-2021")</f>
        <v/>
      </c>
    </row>
    <row r="3664" ht="15" customHeight="1">
      <c r="A3664" t="inlineStr">
        <is>
          <t>A 40930-2021</t>
        </is>
      </c>
      <c r="B3664" s="1" t="n">
        <v>44421</v>
      </c>
      <c r="C3664" s="1" t="n">
        <v>45227</v>
      </c>
      <c r="D3664" t="inlineStr">
        <is>
          <t>DALARNAS LÄN</t>
        </is>
      </c>
      <c r="E3664" t="inlineStr">
        <is>
          <t>HEDEMORA</t>
        </is>
      </c>
      <c r="G3664" t="n">
        <v>6.5</v>
      </c>
      <c r="H3664" t="n">
        <v>0</v>
      </c>
      <c r="I3664" t="n">
        <v>0</v>
      </c>
      <c r="J3664" t="n">
        <v>0</v>
      </c>
      <c r="K3664" t="n">
        <v>0</v>
      </c>
      <c r="L3664" t="n">
        <v>0</v>
      </c>
      <c r="M3664" t="n">
        <v>0</v>
      </c>
      <c r="N3664" t="n">
        <v>0</v>
      </c>
      <c r="O3664" t="n">
        <v>0</v>
      </c>
      <c r="P3664" t="n">
        <v>0</v>
      </c>
      <c r="Q3664" t="n">
        <v>0</v>
      </c>
      <c r="R3664" s="2" t="inlineStr"/>
    </row>
    <row r="3665" ht="15" customHeight="1">
      <c r="A3665" t="inlineStr">
        <is>
          <t>A 40919-2021</t>
        </is>
      </c>
      <c r="B3665" s="1" t="n">
        <v>44421</v>
      </c>
      <c r="C3665" s="1" t="n">
        <v>45227</v>
      </c>
      <c r="D3665" t="inlineStr">
        <is>
          <t>DALARNAS LÄN</t>
        </is>
      </c>
      <c r="E3665" t="inlineStr">
        <is>
          <t>ÄLVDALEN</t>
        </is>
      </c>
      <c r="F3665" t="inlineStr">
        <is>
          <t>Kyrkan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41028-2021</t>
        </is>
      </c>
      <c r="B3666" s="1" t="n">
        <v>44421</v>
      </c>
      <c r="C3666" s="1" t="n">
        <v>45227</v>
      </c>
      <c r="D3666" t="inlineStr">
        <is>
          <t>DALARNAS LÄN</t>
        </is>
      </c>
      <c r="E3666" t="inlineStr">
        <is>
          <t>MORA</t>
        </is>
      </c>
      <c r="G3666" t="n">
        <v>7.2</v>
      </c>
      <c r="H3666" t="n">
        <v>0</v>
      </c>
      <c r="I3666" t="n">
        <v>0</v>
      </c>
      <c r="J3666" t="n">
        <v>0</v>
      </c>
      <c r="K3666" t="n">
        <v>0</v>
      </c>
      <c r="L3666" t="n">
        <v>0</v>
      </c>
      <c r="M3666" t="n">
        <v>0</v>
      </c>
      <c r="N3666" t="n">
        <v>0</v>
      </c>
      <c r="O3666" t="n">
        <v>0</v>
      </c>
      <c r="P3666" t="n">
        <v>0</v>
      </c>
      <c r="Q3666" t="n">
        <v>0</v>
      </c>
      <c r="R3666" s="2" t="inlineStr"/>
    </row>
    <row r="3667" ht="15" customHeight="1">
      <c r="A3667" t="inlineStr">
        <is>
          <t>A 41039-2021</t>
        </is>
      </c>
      <c r="B3667" s="1" t="n">
        <v>44421</v>
      </c>
      <c r="C3667" s="1" t="n">
        <v>45227</v>
      </c>
      <c r="D3667" t="inlineStr">
        <is>
          <t>DALARNAS LÄN</t>
        </is>
      </c>
      <c r="E3667" t="inlineStr">
        <is>
          <t>RÄTTVIK</t>
        </is>
      </c>
      <c r="F3667" t="inlineStr">
        <is>
          <t>Sveaskog</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40915-2021</t>
        </is>
      </c>
      <c r="B3668" s="1" t="n">
        <v>44421</v>
      </c>
      <c r="C3668" s="1" t="n">
        <v>45227</v>
      </c>
      <c r="D3668" t="inlineStr">
        <is>
          <t>DALARNAS LÄN</t>
        </is>
      </c>
      <c r="E3668" t="inlineStr">
        <is>
          <t>FALUN</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41020-2021</t>
        </is>
      </c>
      <c r="B3669" s="1" t="n">
        <v>44421</v>
      </c>
      <c r="C3669" s="1" t="n">
        <v>45227</v>
      </c>
      <c r="D3669" t="inlineStr">
        <is>
          <t>DALARNAS LÄN</t>
        </is>
      </c>
      <c r="E3669" t="inlineStr">
        <is>
          <t>ÄLVDALEN</t>
        </is>
      </c>
      <c r="G3669" t="n">
        <v>5.5</v>
      </c>
      <c r="H3669" t="n">
        <v>0</v>
      </c>
      <c r="I3669" t="n">
        <v>0</v>
      </c>
      <c r="J3669" t="n">
        <v>0</v>
      </c>
      <c r="K3669" t="n">
        <v>0</v>
      </c>
      <c r="L3669" t="n">
        <v>0</v>
      </c>
      <c r="M3669" t="n">
        <v>0</v>
      </c>
      <c r="N3669" t="n">
        <v>0</v>
      </c>
      <c r="O3669" t="n">
        <v>0</v>
      </c>
      <c r="P3669" t="n">
        <v>0</v>
      </c>
      <c r="Q3669" t="n">
        <v>0</v>
      </c>
      <c r="R3669" s="2" t="inlineStr"/>
    </row>
    <row r="3670" ht="15" customHeight="1">
      <c r="A3670" t="inlineStr">
        <is>
          <t>A 41032-2021</t>
        </is>
      </c>
      <c r="B3670" s="1" t="n">
        <v>44421</v>
      </c>
      <c r="C3670" s="1" t="n">
        <v>45227</v>
      </c>
      <c r="D3670" t="inlineStr">
        <is>
          <t>DALARNAS LÄN</t>
        </is>
      </c>
      <c r="E3670" t="inlineStr">
        <is>
          <t>MORA</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41295-2021</t>
        </is>
      </c>
      <c r="B3671" s="1" t="n">
        <v>44424</v>
      </c>
      <c r="C3671" s="1" t="n">
        <v>45227</v>
      </c>
      <c r="D3671" t="inlineStr">
        <is>
          <t>DALARNAS LÄN</t>
        </is>
      </c>
      <c r="E3671" t="inlineStr">
        <is>
          <t>ORSA</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41303-2021</t>
        </is>
      </c>
      <c r="B3672" s="1" t="n">
        <v>44424</v>
      </c>
      <c r="C3672" s="1" t="n">
        <v>45227</v>
      </c>
      <c r="D3672" t="inlineStr">
        <is>
          <t>DALARNAS LÄN</t>
        </is>
      </c>
      <c r="E3672" t="inlineStr">
        <is>
          <t>SMEDJEBACKEN</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41200-2021</t>
        </is>
      </c>
      <c r="B3673" s="1" t="n">
        <v>44424</v>
      </c>
      <c r="C3673" s="1" t="n">
        <v>45227</v>
      </c>
      <c r="D3673" t="inlineStr">
        <is>
          <t>DALARNAS LÄN</t>
        </is>
      </c>
      <c r="E3673" t="inlineStr">
        <is>
          <t>MALUNG-SÄLEN</t>
        </is>
      </c>
      <c r="F3673" t="inlineStr">
        <is>
          <t>Bergvik skog öst AB</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41291-2021</t>
        </is>
      </c>
      <c r="B3674" s="1" t="n">
        <v>44424</v>
      </c>
      <c r="C3674" s="1" t="n">
        <v>45227</v>
      </c>
      <c r="D3674" t="inlineStr">
        <is>
          <t>DALARNAS LÄN</t>
        </is>
      </c>
      <c r="E3674" t="inlineStr">
        <is>
          <t>ORSA</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41199-2021</t>
        </is>
      </c>
      <c r="B3675" s="1" t="n">
        <v>44424</v>
      </c>
      <c r="C3675" s="1" t="n">
        <v>45227</v>
      </c>
      <c r="D3675" t="inlineStr">
        <is>
          <t>DALARNAS LÄN</t>
        </is>
      </c>
      <c r="E3675" t="inlineStr">
        <is>
          <t>RÄTTVIK</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41238-2021</t>
        </is>
      </c>
      <c r="B3676" s="1" t="n">
        <v>44424</v>
      </c>
      <c r="C3676" s="1" t="n">
        <v>45227</v>
      </c>
      <c r="D3676" t="inlineStr">
        <is>
          <t>DALARNAS LÄN</t>
        </is>
      </c>
      <c r="E3676" t="inlineStr">
        <is>
          <t>MALUNG-SÄLEN</t>
        </is>
      </c>
      <c r="F3676" t="inlineStr">
        <is>
          <t>Bergvik skog öst AB</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41454-2021</t>
        </is>
      </c>
      <c r="B3677" s="1" t="n">
        <v>44424</v>
      </c>
      <c r="C3677" s="1" t="n">
        <v>45227</v>
      </c>
      <c r="D3677" t="inlineStr">
        <is>
          <t>DALARNAS LÄN</t>
        </is>
      </c>
      <c r="E3677" t="inlineStr">
        <is>
          <t>FALUN</t>
        </is>
      </c>
      <c r="F3677" t="inlineStr">
        <is>
          <t>Bergvik skog väst AB</t>
        </is>
      </c>
      <c r="G3677" t="n">
        <v>10.4</v>
      </c>
      <c r="H3677" t="n">
        <v>0</v>
      </c>
      <c r="I3677" t="n">
        <v>0</v>
      </c>
      <c r="J3677" t="n">
        <v>0</v>
      </c>
      <c r="K3677" t="n">
        <v>0</v>
      </c>
      <c r="L3677" t="n">
        <v>0</v>
      </c>
      <c r="M3677" t="n">
        <v>0</v>
      </c>
      <c r="N3677" t="n">
        <v>0</v>
      </c>
      <c r="O3677" t="n">
        <v>0</v>
      </c>
      <c r="P3677" t="n">
        <v>0</v>
      </c>
      <c r="Q3677" t="n">
        <v>0</v>
      </c>
      <c r="R3677" s="2" t="inlineStr"/>
    </row>
    <row r="3678" ht="15" customHeight="1">
      <c r="A3678" t="inlineStr">
        <is>
          <t>A 41556-2021</t>
        </is>
      </c>
      <c r="B3678" s="1" t="n">
        <v>44425</v>
      </c>
      <c r="C3678" s="1" t="n">
        <v>45227</v>
      </c>
      <c r="D3678" t="inlineStr">
        <is>
          <t>DALARNAS LÄN</t>
        </is>
      </c>
      <c r="E3678" t="inlineStr">
        <is>
          <t>SÄTER</t>
        </is>
      </c>
      <c r="G3678" t="n">
        <v>10.8</v>
      </c>
      <c r="H3678" t="n">
        <v>0</v>
      </c>
      <c r="I3678" t="n">
        <v>0</v>
      </c>
      <c r="J3678" t="n">
        <v>0</v>
      </c>
      <c r="K3678" t="n">
        <v>0</v>
      </c>
      <c r="L3678" t="n">
        <v>0</v>
      </c>
      <c r="M3678" t="n">
        <v>0</v>
      </c>
      <c r="N3678" t="n">
        <v>0</v>
      </c>
      <c r="O3678" t="n">
        <v>0</v>
      </c>
      <c r="P3678" t="n">
        <v>0</v>
      </c>
      <c r="Q3678" t="n">
        <v>0</v>
      </c>
      <c r="R3678" s="2" t="inlineStr"/>
    </row>
    <row r="3679" ht="15" customHeight="1">
      <c r="A3679" t="inlineStr">
        <is>
          <t>A 41950-2021</t>
        </is>
      </c>
      <c r="B3679" s="1" t="n">
        <v>44426</v>
      </c>
      <c r="C3679" s="1" t="n">
        <v>45227</v>
      </c>
      <c r="D3679" t="inlineStr">
        <is>
          <t>DALARNAS LÄN</t>
        </is>
      </c>
      <c r="E3679" t="inlineStr">
        <is>
          <t>MALUNG-SÄLEN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42207-2021</t>
        </is>
      </c>
      <c r="B3680" s="1" t="n">
        <v>44426</v>
      </c>
      <c r="C3680" s="1" t="n">
        <v>45227</v>
      </c>
      <c r="D3680" t="inlineStr">
        <is>
          <t>DALARNAS LÄN</t>
        </is>
      </c>
      <c r="E3680" t="inlineStr">
        <is>
          <t>VANSBRO</t>
        </is>
      </c>
      <c r="G3680" t="n">
        <v>25.5</v>
      </c>
      <c r="H3680" t="n">
        <v>0</v>
      </c>
      <c r="I3680" t="n">
        <v>0</v>
      </c>
      <c r="J3680" t="n">
        <v>0</v>
      </c>
      <c r="K3680" t="n">
        <v>0</v>
      </c>
      <c r="L3680" t="n">
        <v>0</v>
      </c>
      <c r="M3680" t="n">
        <v>0</v>
      </c>
      <c r="N3680" t="n">
        <v>0</v>
      </c>
      <c r="O3680" t="n">
        <v>0</v>
      </c>
      <c r="P3680" t="n">
        <v>0</v>
      </c>
      <c r="Q3680" t="n">
        <v>0</v>
      </c>
      <c r="R3680" s="2" t="inlineStr"/>
    </row>
    <row r="3681" ht="15" customHeight="1">
      <c r="A3681" t="inlineStr">
        <is>
          <t>A 42290-2021</t>
        </is>
      </c>
      <c r="B3681" s="1" t="n">
        <v>44426</v>
      </c>
      <c r="C3681" s="1" t="n">
        <v>45227</v>
      </c>
      <c r="D3681" t="inlineStr">
        <is>
          <t>DALARNAS LÄN</t>
        </is>
      </c>
      <c r="E3681" t="inlineStr">
        <is>
          <t>SMEDJEBACKEN</t>
        </is>
      </c>
      <c r="F3681" t="inlineStr">
        <is>
          <t>Bergvik skog väst AB</t>
        </is>
      </c>
      <c r="G3681" t="n">
        <v>5.5</v>
      </c>
      <c r="H3681" t="n">
        <v>0</v>
      </c>
      <c r="I3681" t="n">
        <v>0</v>
      </c>
      <c r="J3681" t="n">
        <v>0</v>
      </c>
      <c r="K3681" t="n">
        <v>0</v>
      </c>
      <c r="L3681" t="n">
        <v>0</v>
      </c>
      <c r="M3681" t="n">
        <v>0</v>
      </c>
      <c r="N3681" t="n">
        <v>0</v>
      </c>
      <c r="O3681" t="n">
        <v>0</v>
      </c>
      <c r="P3681" t="n">
        <v>0</v>
      </c>
      <c r="Q3681" t="n">
        <v>0</v>
      </c>
      <c r="R3681" s="2" t="inlineStr"/>
    </row>
    <row r="3682" ht="15" customHeight="1">
      <c r="A3682" t="inlineStr">
        <is>
          <t>A 41857-2021</t>
        </is>
      </c>
      <c r="B3682" s="1" t="n">
        <v>44426</v>
      </c>
      <c r="C3682" s="1" t="n">
        <v>45227</v>
      </c>
      <c r="D3682" t="inlineStr">
        <is>
          <t>DALARNAS LÄN</t>
        </is>
      </c>
      <c r="E3682" t="inlineStr">
        <is>
          <t>BORLÄNGE</t>
        </is>
      </c>
      <c r="G3682" t="n">
        <v>5.3</v>
      </c>
      <c r="H3682" t="n">
        <v>0</v>
      </c>
      <c r="I3682" t="n">
        <v>0</v>
      </c>
      <c r="J3682" t="n">
        <v>0</v>
      </c>
      <c r="K3682" t="n">
        <v>0</v>
      </c>
      <c r="L3682" t="n">
        <v>0</v>
      </c>
      <c r="M3682" t="n">
        <v>0</v>
      </c>
      <c r="N3682" t="n">
        <v>0</v>
      </c>
      <c r="O3682" t="n">
        <v>0</v>
      </c>
      <c r="P3682" t="n">
        <v>0</v>
      </c>
      <c r="Q3682" t="n">
        <v>0</v>
      </c>
      <c r="R3682" s="2" t="inlineStr"/>
    </row>
    <row r="3683" ht="15" customHeight="1">
      <c r="A3683" t="inlineStr">
        <is>
          <t>A 42508-2021</t>
        </is>
      </c>
      <c r="B3683" s="1" t="n">
        <v>44427</v>
      </c>
      <c r="C3683" s="1" t="n">
        <v>45227</v>
      </c>
      <c r="D3683" t="inlineStr">
        <is>
          <t>DALARNAS LÄN</t>
        </is>
      </c>
      <c r="E3683" t="inlineStr">
        <is>
          <t>MORA</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42431-2021</t>
        </is>
      </c>
      <c r="B3684" s="1" t="n">
        <v>44427</v>
      </c>
      <c r="C3684" s="1" t="n">
        <v>45227</v>
      </c>
      <c r="D3684" t="inlineStr">
        <is>
          <t>DALARNAS LÄN</t>
        </is>
      </c>
      <c r="E3684" t="inlineStr">
        <is>
          <t>VANSBRO</t>
        </is>
      </c>
      <c r="F3684" t="inlineStr">
        <is>
          <t>Bergvik skog väst AB</t>
        </is>
      </c>
      <c r="G3684" t="n">
        <v>7.6</v>
      </c>
      <c r="H3684" t="n">
        <v>0</v>
      </c>
      <c r="I3684" t="n">
        <v>0</v>
      </c>
      <c r="J3684" t="n">
        <v>0</v>
      </c>
      <c r="K3684" t="n">
        <v>0</v>
      </c>
      <c r="L3684" t="n">
        <v>0</v>
      </c>
      <c r="M3684" t="n">
        <v>0</v>
      </c>
      <c r="N3684" t="n">
        <v>0</v>
      </c>
      <c r="O3684" t="n">
        <v>0</v>
      </c>
      <c r="P3684" t="n">
        <v>0</v>
      </c>
      <c r="Q3684" t="n">
        <v>0</v>
      </c>
      <c r="R3684" s="2" t="inlineStr"/>
    </row>
    <row r="3685" ht="15" customHeight="1">
      <c r="A3685" t="inlineStr">
        <is>
          <t>A 42418-2021</t>
        </is>
      </c>
      <c r="B3685" s="1" t="n">
        <v>44427</v>
      </c>
      <c r="C3685" s="1" t="n">
        <v>45227</v>
      </c>
      <c r="D3685" t="inlineStr">
        <is>
          <t>DALARNAS LÄN</t>
        </is>
      </c>
      <c r="E3685" t="inlineStr">
        <is>
          <t>SMEDJEBACKEN</t>
        </is>
      </c>
      <c r="F3685" t="inlineStr">
        <is>
          <t>Bergvik skog väst AB</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42478-2021</t>
        </is>
      </c>
      <c r="B3686" s="1" t="n">
        <v>44427</v>
      </c>
      <c r="C3686" s="1" t="n">
        <v>45227</v>
      </c>
      <c r="D3686" t="inlineStr">
        <is>
          <t>DALARNAS LÄN</t>
        </is>
      </c>
      <c r="E3686" t="inlineStr">
        <is>
          <t>BORLÄNGE</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42505-2021</t>
        </is>
      </c>
      <c r="B3687" s="1" t="n">
        <v>44427</v>
      </c>
      <c r="C3687" s="1" t="n">
        <v>45227</v>
      </c>
      <c r="D3687" t="inlineStr">
        <is>
          <t>DALARNAS LÄN</t>
        </is>
      </c>
      <c r="E3687" t="inlineStr">
        <is>
          <t>MORA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42786-2021</t>
        </is>
      </c>
      <c r="B3688" s="1" t="n">
        <v>44428</v>
      </c>
      <c r="C3688" s="1" t="n">
        <v>45227</v>
      </c>
      <c r="D3688" t="inlineStr">
        <is>
          <t>DALARNAS LÄN</t>
        </is>
      </c>
      <c r="E3688" t="inlineStr">
        <is>
          <t>VANSBRO</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43135-2021</t>
        </is>
      </c>
      <c r="B3689" s="1" t="n">
        <v>44431</v>
      </c>
      <c r="C3689" s="1" t="n">
        <v>45227</v>
      </c>
      <c r="D3689" t="inlineStr">
        <is>
          <t>DALARNAS LÄN</t>
        </is>
      </c>
      <c r="E3689" t="inlineStr">
        <is>
          <t>SMEDJEBACKEN</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42948-2021</t>
        </is>
      </c>
      <c r="B3690" s="1" t="n">
        <v>44431</v>
      </c>
      <c r="C3690" s="1" t="n">
        <v>45227</v>
      </c>
      <c r="D3690" t="inlineStr">
        <is>
          <t>DALARNAS LÄN</t>
        </is>
      </c>
      <c r="E3690" t="inlineStr">
        <is>
          <t>FALUN</t>
        </is>
      </c>
      <c r="G3690" t="n">
        <v>13.1</v>
      </c>
      <c r="H3690" t="n">
        <v>0</v>
      </c>
      <c r="I3690" t="n">
        <v>0</v>
      </c>
      <c r="J3690" t="n">
        <v>0</v>
      </c>
      <c r="K3690" t="n">
        <v>0</v>
      </c>
      <c r="L3690" t="n">
        <v>0</v>
      </c>
      <c r="M3690" t="n">
        <v>0</v>
      </c>
      <c r="N3690" t="n">
        <v>0</v>
      </c>
      <c r="O3690" t="n">
        <v>0</v>
      </c>
      <c r="P3690" t="n">
        <v>0</v>
      </c>
      <c r="Q3690" t="n">
        <v>0</v>
      </c>
      <c r="R3690" s="2" t="inlineStr"/>
    </row>
    <row r="3691" ht="15" customHeight="1">
      <c r="A3691" t="inlineStr">
        <is>
          <t>A 43137-2021</t>
        </is>
      </c>
      <c r="B3691" s="1" t="n">
        <v>44431</v>
      </c>
      <c r="C3691" s="1" t="n">
        <v>45227</v>
      </c>
      <c r="D3691" t="inlineStr">
        <is>
          <t>DALARNAS LÄN</t>
        </is>
      </c>
      <c r="E3691" t="inlineStr">
        <is>
          <t>SMEDJEBACKEN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43375-2021</t>
        </is>
      </c>
      <c r="B3692" s="1" t="n">
        <v>44432</v>
      </c>
      <c r="C3692" s="1" t="n">
        <v>45227</v>
      </c>
      <c r="D3692" t="inlineStr">
        <is>
          <t>DALARNAS LÄN</t>
        </is>
      </c>
      <c r="E3692" t="inlineStr">
        <is>
          <t>SMEDJEBACKEN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43391-2021</t>
        </is>
      </c>
      <c r="B3693" s="1" t="n">
        <v>44432</v>
      </c>
      <c r="C3693" s="1" t="n">
        <v>45227</v>
      </c>
      <c r="D3693" t="inlineStr">
        <is>
          <t>DALARNAS LÄN</t>
        </is>
      </c>
      <c r="E3693" t="inlineStr">
        <is>
          <t>ORSA</t>
        </is>
      </c>
      <c r="F3693" t="inlineStr">
        <is>
          <t>Bergvik skog öst AB</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43417-2021</t>
        </is>
      </c>
      <c r="B3694" s="1" t="n">
        <v>44432</v>
      </c>
      <c r="C3694" s="1" t="n">
        <v>45227</v>
      </c>
      <c r="D3694" t="inlineStr">
        <is>
          <t>DALARNAS LÄN</t>
        </is>
      </c>
      <c r="E3694" t="inlineStr">
        <is>
          <t>RÄTTVIK</t>
        </is>
      </c>
      <c r="F3694" t="inlineStr">
        <is>
          <t>Kyrkan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43458-2021</t>
        </is>
      </c>
      <c r="B3695" s="1" t="n">
        <v>44432</v>
      </c>
      <c r="C3695" s="1" t="n">
        <v>45227</v>
      </c>
      <c r="D3695" t="inlineStr">
        <is>
          <t>DALARNAS LÄN</t>
        </is>
      </c>
      <c r="E3695" t="inlineStr">
        <is>
          <t>MORA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43531-2021</t>
        </is>
      </c>
      <c r="B3696" s="1" t="n">
        <v>44433</v>
      </c>
      <c r="C3696" s="1" t="n">
        <v>45227</v>
      </c>
      <c r="D3696" t="inlineStr">
        <is>
          <t>DALARNAS LÄN</t>
        </is>
      </c>
      <c r="E3696" t="inlineStr">
        <is>
          <t>BORLÄNGE</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43672-2021</t>
        </is>
      </c>
      <c r="B3697" s="1" t="n">
        <v>44433</v>
      </c>
      <c r="C3697" s="1" t="n">
        <v>45227</v>
      </c>
      <c r="D3697" t="inlineStr">
        <is>
          <t>DALARNAS LÄN</t>
        </is>
      </c>
      <c r="E3697" t="inlineStr">
        <is>
          <t>MALUNG-SÄLEN</t>
        </is>
      </c>
      <c r="F3697" t="inlineStr">
        <is>
          <t>Övriga statliga verk och myndigheter</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43725-2021</t>
        </is>
      </c>
      <c r="B3698" s="1" t="n">
        <v>44433</v>
      </c>
      <c r="C3698" s="1" t="n">
        <v>45227</v>
      </c>
      <c r="D3698" t="inlineStr">
        <is>
          <t>DALARNAS LÄN</t>
        </is>
      </c>
      <c r="E3698" t="inlineStr">
        <is>
          <t>SÄTER</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44249-2021</t>
        </is>
      </c>
      <c r="B3699" s="1" t="n">
        <v>44434</v>
      </c>
      <c r="C3699" s="1" t="n">
        <v>45227</v>
      </c>
      <c r="D3699" t="inlineStr">
        <is>
          <t>DALARNAS LÄN</t>
        </is>
      </c>
      <c r="E3699" t="inlineStr">
        <is>
          <t>SMEDJEBACKEN</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43944-2021</t>
        </is>
      </c>
      <c r="B3700" s="1" t="n">
        <v>44434</v>
      </c>
      <c r="C3700" s="1" t="n">
        <v>45227</v>
      </c>
      <c r="D3700" t="inlineStr">
        <is>
          <t>DALARNAS LÄN</t>
        </is>
      </c>
      <c r="E3700" t="inlineStr">
        <is>
          <t>BORLÄNGE</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43907-2021</t>
        </is>
      </c>
      <c r="B3701" s="1" t="n">
        <v>44434</v>
      </c>
      <c r="C3701" s="1" t="n">
        <v>45227</v>
      </c>
      <c r="D3701" t="inlineStr">
        <is>
          <t>DALARNAS LÄN</t>
        </is>
      </c>
      <c r="E3701" t="inlineStr">
        <is>
          <t>LUDVIKA</t>
        </is>
      </c>
      <c r="F3701" t="inlineStr">
        <is>
          <t>Bergvik skog väst AB</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44065-2021</t>
        </is>
      </c>
      <c r="B3702" s="1" t="n">
        <v>44434</v>
      </c>
      <c r="C3702" s="1" t="n">
        <v>45227</v>
      </c>
      <c r="D3702" t="inlineStr">
        <is>
          <t>DALARNAS LÄN</t>
        </is>
      </c>
      <c r="E3702" t="inlineStr">
        <is>
          <t>HEDEMORA</t>
        </is>
      </c>
      <c r="F3702" t="inlineStr">
        <is>
          <t>Bergvik skog väst AB</t>
        </is>
      </c>
      <c r="G3702" t="n">
        <v>9.1</v>
      </c>
      <c r="H3702" t="n">
        <v>0</v>
      </c>
      <c r="I3702" t="n">
        <v>0</v>
      </c>
      <c r="J3702" t="n">
        <v>0</v>
      </c>
      <c r="K3702" t="n">
        <v>0</v>
      </c>
      <c r="L3702" t="n">
        <v>0</v>
      </c>
      <c r="M3702" t="n">
        <v>0</v>
      </c>
      <c r="N3702" t="n">
        <v>0</v>
      </c>
      <c r="O3702" t="n">
        <v>0</v>
      </c>
      <c r="P3702" t="n">
        <v>0</v>
      </c>
      <c r="Q3702" t="n">
        <v>0</v>
      </c>
      <c r="R3702" s="2" t="inlineStr"/>
    </row>
    <row r="3703" ht="15" customHeight="1">
      <c r="A3703" t="inlineStr">
        <is>
          <t>A 44250-2021</t>
        </is>
      </c>
      <c r="B3703" s="1" t="n">
        <v>44434</v>
      </c>
      <c r="C3703" s="1" t="n">
        <v>45227</v>
      </c>
      <c r="D3703" t="inlineStr">
        <is>
          <t>DALARNAS LÄN</t>
        </is>
      </c>
      <c r="E3703" t="inlineStr">
        <is>
          <t>SMEDJEBACKEN</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44307-2021</t>
        </is>
      </c>
      <c r="B3704" s="1" t="n">
        <v>44435</v>
      </c>
      <c r="C3704" s="1" t="n">
        <v>45227</v>
      </c>
      <c r="D3704" t="inlineStr">
        <is>
          <t>DALARNAS LÄN</t>
        </is>
      </c>
      <c r="E3704" t="inlineStr">
        <is>
          <t>MORA</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44426-2021</t>
        </is>
      </c>
      <c r="B3705" s="1" t="n">
        <v>44435</v>
      </c>
      <c r="C3705" s="1" t="n">
        <v>45227</v>
      </c>
      <c r="D3705" t="inlineStr">
        <is>
          <t>DALARNAS LÄN</t>
        </is>
      </c>
      <c r="E3705" t="inlineStr">
        <is>
          <t>MORA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44386-2021</t>
        </is>
      </c>
      <c r="B3706" s="1" t="n">
        <v>44435</v>
      </c>
      <c r="C3706" s="1" t="n">
        <v>45227</v>
      </c>
      <c r="D3706" t="inlineStr">
        <is>
          <t>DALARNAS LÄN</t>
        </is>
      </c>
      <c r="E3706" t="inlineStr">
        <is>
          <t>ÄLVDALEN</t>
        </is>
      </c>
      <c r="F3706" t="inlineStr">
        <is>
          <t>Sveaskog</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44413-2021</t>
        </is>
      </c>
      <c r="B3707" s="1" t="n">
        <v>44435</v>
      </c>
      <c r="C3707" s="1" t="n">
        <v>45227</v>
      </c>
      <c r="D3707" t="inlineStr">
        <is>
          <t>DALARNAS LÄN</t>
        </is>
      </c>
      <c r="E3707" t="inlineStr">
        <is>
          <t>ÄLVDALEN</t>
        </is>
      </c>
      <c r="F3707" t="inlineStr">
        <is>
          <t>Sveaskog</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44505-2021</t>
        </is>
      </c>
      <c r="B3708" s="1" t="n">
        <v>44435</v>
      </c>
      <c r="C3708" s="1" t="n">
        <v>45227</v>
      </c>
      <c r="D3708" t="inlineStr">
        <is>
          <t>DALARNAS LÄN</t>
        </is>
      </c>
      <c r="E3708" t="inlineStr">
        <is>
          <t>MALUNG-SÄLEN</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44756-2021</t>
        </is>
      </c>
      <c r="B3709" s="1" t="n">
        <v>44438</v>
      </c>
      <c r="C3709" s="1" t="n">
        <v>45227</v>
      </c>
      <c r="D3709" t="inlineStr">
        <is>
          <t>DALARNAS LÄN</t>
        </is>
      </c>
      <c r="E3709" t="inlineStr">
        <is>
          <t>MORA</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44765-2021</t>
        </is>
      </c>
      <c r="B3710" s="1" t="n">
        <v>44438</v>
      </c>
      <c r="C3710" s="1" t="n">
        <v>45227</v>
      </c>
      <c r="D3710" t="inlineStr">
        <is>
          <t>DALARNAS LÄN</t>
        </is>
      </c>
      <c r="E3710" t="inlineStr">
        <is>
          <t>MORA</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44860-2021</t>
        </is>
      </c>
      <c r="B3711" s="1" t="n">
        <v>44438</v>
      </c>
      <c r="C3711" s="1" t="n">
        <v>45227</v>
      </c>
      <c r="D3711" t="inlineStr">
        <is>
          <t>DALARNAS LÄN</t>
        </is>
      </c>
      <c r="E3711" t="inlineStr">
        <is>
          <t>MALUNG-SÄLEN</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44946-2021</t>
        </is>
      </c>
      <c r="B3712" s="1" t="n">
        <v>44438</v>
      </c>
      <c r="C3712" s="1" t="n">
        <v>45227</v>
      </c>
      <c r="D3712" t="inlineStr">
        <is>
          <t>DALARNAS LÄN</t>
        </is>
      </c>
      <c r="E3712" t="inlineStr">
        <is>
          <t>MALUNG-SÄLEN</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50325-2021</t>
        </is>
      </c>
      <c r="B3713" s="1" t="n">
        <v>44438</v>
      </c>
      <c r="C3713" s="1" t="n">
        <v>45227</v>
      </c>
      <c r="D3713" t="inlineStr">
        <is>
          <t>DALARNAS LÄN</t>
        </is>
      </c>
      <c r="E3713" t="inlineStr">
        <is>
          <t>BORLÄNGE</t>
        </is>
      </c>
      <c r="F3713" t="inlineStr">
        <is>
          <t>Bergvik skog väst AB</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44769-2021</t>
        </is>
      </c>
      <c r="B3714" s="1" t="n">
        <v>44438</v>
      </c>
      <c r="C3714" s="1" t="n">
        <v>45227</v>
      </c>
      <c r="D3714" t="inlineStr">
        <is>
          <t>DALARNAS LÄN</t>
        </is>
      </c>
      <c r="E3714" t="inlineStr">
        <is>
          <t>MORA</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50418-2021</t>
        </is>
      </c>
      <c r="B3715" s="1" t="n">
        <v>44438</v>
      </c>
      <c r="C3715" s="1" t="n">
        <v>45227</v>
      </c>
      <c r="D3715" t="inlineStr">
        <is>
          <t>DALARNAS LÄN</t>
        </is>
      </c>
      <c r="E3715" t="inlineStr">
        <is>
          <t>BORLÄNGE</t>
        </is>
      </c>
      <c r="F3715" t="inlineStr">
        <is>
          <t>Bergvik skog väst AB</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44867-2021</t>
        </is>
      </c>
      <c r="B3716" s="1" t="n">
        <v>44438</v>
      </c>
      <c r="C3716" s="1" t="n">
        <v>45227</v>
      </c>
      <c r="D3716" t="inlineStr">
        <is>
          <t>DALARNAS LÄN</t>
        </is>
      </c>
      <c r="E3716" t="inlineStr">
        <is>
          <t>MALUNG-SÄLEN</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45083-2021</t>
        </is>
      </c>
      <c r="B3717" s="1" t="n">
        <v>44438</v>
      </c>
      <c r="C3717" s="1" t="n">
        <v>45227</v>
      </c>
      <c r="D3717" t="inlineStr">
        <is>
          <t>DALARNAS LÄN</t>
        </is>
      </c>
      <c r="E3717" t="inlineStr">
        <is>
          <t>BORLÄNGE</t>
        </is>
      </c>
      <c r="F3717" t="inlineStr">
        <is>
          <t>Bergvik skog väst AB</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45085-2021</t>
        </is>
      </c>
      <c r="B3718" s="1" t="n">
        <v>44439</v>
      </c>
      <c r="C3718" s="1" t="n">
        <v>45227</v>
      </c>
      <c r="D3718" t="inlineStr">
        <is>
          <t>DALARNAS LÄN</t>
        </is>
      </c>
      <c r="E3718" t="inlineStr">
        <is>
          <t>BORLÄNGE</t>
        </is>
      </c>
      <c r="G3718" t="n">
        <v>7.5</v>
      </c>
      <c r="H3718" t="n">
        <v>0</v>
      </c>
      <c r="I3718" t="n">
        <v>0</v>
      </c>
      <c r="J3718" t="n">
        <v>0</v>
      </c>
      <c r="K3718" t="n">
        <v>0</v>
      </c>
      <c r="L3718" t="n">
        <v>0</v>
      </c>
      <c r="M3718" t="n">
        <v>0</v>
      </c>
      <c r="N3718" t="n">
        <v>0</v>
      </c>
      <c r="O3718" t="n">
        <v>0</v>
      </c>
      <c r="P3718" t="n">
        <v>0</v>
      </c>
      <c r="Q3718" t="n">
        <v>0</v>
      </c>
      <c r="R3718" s="2" t="inlineStr"/>
    </row>
    <row r="3719" ht="15" customHeight="1">
      <c r="A3719" t="inlineStr">
        <is>
          <t>A 45313-2021</t>
        </is>
      </c>
      <c r="B3719" s="1" t="n">
        <v>44439</v>
      </c>
      <c r="C3719" s="1" t="n">
        <v>45227</v>
      </c>
      <c r="D3719" t="inlineStr">
        <is>
          <t>DALARNAS LÄN</t>
        </is>
      </c>
      <c r="E3719" t="inlineStr">
        <is>
          <t>LUDVIKA</t>
        </is>
      </c>
      <c r="G3719" t="n">
        <v>2.6</v>
      </c>
      <c r="H3719" t="n">
        <v>0</v>
      </c>
      <c r="I3719" t="n">
        <v>0</v>
      </c>
      <c r="J3719" t="n">
        <v>0</v>
      </c>
      <c r="K3719" t="n">
        <v>0</v>
      </c>
      <c r="L3719" t="n">
        <v>0</v>
      </c>
      <c r="M3719" t="n">
        <v>0</v>
      </c>
      <c r="N3719" t="n">
        <v>0</v>
      </c>
      <c r="O3719" t="n">
        <v>0</v>
      </c>
      <c r="P3719" t="n">
        <v>0</v>
      </c>
      <c r="Q3719" t="n">
        <v>0</v>
      </c>
      <c r="R3719" s="2" t="inlineStr"/>
    </row>
    <row r="3720" ht="15" customHeight="1">
      <c r="A3720" t="inlineStr">
        <is>
          <t>A 45195-2021</t>
        </is>
      </c>
      <c r="B3720" s="1" t="n">
        <v>44439</v>
      </c>
      <c r="C3720" s="1" t="n">
        <v>45227</v>
      </c>
      <c r="D3720" t="inlineStr">
        <is>
          <t>DALARNAS LÄN</t>
        </is>
      </c>
      <c r="E3720" t="inlineStr">
        <is>
          <t>MALUNG-SÄLEN</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45155-2021</t>
        </is>
      </c>
      <c r="B3721" s="1" t="n">
        <v>44439</v>
      </c>
      <c r="C3721" s="1" t="n">
        <v>45227</v>
      </c>
      <c r="D3721" t="inlineStr">
        <is>
          <t>DALARNAS LÄN</t>
        </is>
      </c>
      <c r="E3721" t="inlineStr">
        <is>
          <t>LEKSAND</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45167-2021</t>
        </is>
      </c>
      <c r="B3722" s="1" t="n">
        <v>44439</v>
      </c>
      <c r="C3722" s="1" t="n">
        <v>45227</v>
      </c>
      <c r="D3722" t="inlineStr">
        <is>
          <t>DALARNAS LÄN</t>
        </is>
      </c>
      <c r="E3722" t="inlineStr">
        <is>
          <t>FALUN</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45193-2021</t>
        </is>
      </c>
      <c r="B3723" s="1" t="n">
        <v>44439</v>
      </c>
      <c r="C3723" s="1" t="n">
        <v>45227</v>
      </c>
      <c r="D3723" t="inlineStr">
        <is>
          <t>DALARNAS LÄN</t>
        </is>
      </c>
      <c r="E3723" t="inlineStr">
        <is>
          <t>MALUNG-SÄLEN</t>
        </is>
      </c>
      <c r="G3723" t="n">
        <v>5.2</v>
      </c>
      <c r="H3723" t="n">
        <v>0</v>
      </c>
      <c r="I3723" t="n">
        <v>0</v>
      </c>
      <c r="J3723" t="n">
        <v>0</v>
      </c>
      <c r="K3723" t="n">
        <v>0</v>
      </c>
      <c r="L3723" t="n">
        <v>0</v>
      </c>
      <c r="M3723" t="n">
        <v>0</v>
      </c>
      <c r="N3723" t="n">
        <v>0</v>
      </c>
      <c r="O3723" t="n">
        <v>0</v>
      </c>
      <c r="P3723" t="n">
        <v>0</v>
      </c>
      <c r="Q3723" t="n">
        <v>0</v>
      </c>
      <c r="R3723" s="2" t="inlineStr"/>
    </row>
    <row r="3724" ht="15" customHeight="1">
      <c r="A3724" t="inlineStr">
        <is>
          <t>A 45382-2021</t>
        </is>
      </c>
      <c r="B3724" s="1" t="n">
        <v>44440</v>
      </c>
      <c r="C3724" s="1" t="n">
        <v>45227</v>
      </c>
      <c r="D3724" t="inlineStr">
        <is>
          <t>DALARNAS LÄN</t>
        </is>
      </c>
      <c r="E3724" t="inlineStr">
        <is>
          <t>SMEDJEBACKEN</t>
        </is>
      </c>
      <c r="F3724" t="inlineStr">
        <is>
          <t>Kyrkan</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45440-2021</t>
        </is>
      </c>
      <c r="B3725" s="1" t="n">
        <v>44440</v>
      </c>
      <c r="C3725" s="1" t="n">
        <v>45227</v>
      </c>
      <c r="D3725" t="inlineStr">
        <is>
          <t>DALARNAS LÄN</t>
        </is>
      </c>
      <c r="E3725" t="inlineStr">
        <is>
          <t>MALUNG-SÄLEN</t>
        </is>
      </c>
      <c r="F3725" t="inlineStr">
        <is>
          <t>Kommuner</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45453-2021</t>
        </is>
      </c>
      <c r="B3726" s="1" t="n">
        <v>44440</v>
      </c>
      <c r="C3726" s="1" t="n">
        <v>45227</v>
      </c>
      <c r="D3726" t="inlineStr">
        <is>
          <t>DALARNAS LÄN</t>
        </is>
      </c>
      <c r="E3726" t="inlineStr">
        <is>
          <t>MORA</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45788-2021</t>
        </is>
      </c>
      <c r="B3727" s="1" t="n">
        <v>44441</v>
      </c>
      <c r="C3727" s="1" t="n">
        <v>45227</v>
      </c>
      <c r="D3727" t="inlineStr">
        <is>
          <t>DALARNAS LÄN</t>
        </is>
      </c>
      <c r="E3727" t="inlineStr">
        <is>
          <t>LEKSAND</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45770-2021</t>
        </is>
      </c>
      <c r="B3728" s="1" t="n">
        <v>44441</v>
      </c>
      <c r="C3728" s="1" t="n">
        <v>45227</v>
      </c>
      <c r="D3728" t="inlineStr">
        <is>
          <t>DALARNAS LÄN</t>
        </is>
      </c>
      <c r="E3728" t="inlineStr">
        <is>
          <t>MORA</t>
        </is>
      </c>
      <c r="G3728" t="n">
        <v>23.1</v>
      </c>
      <c r="H3728" t="n">
        <v>0</v>
      </c>
      <c r="I3728" t="n">
        <v>0</v>
      </c>
      <c r="J3728" t="n">
        <v>0</v>
      </c>
      <c r="K3728" t="n">
        <v>0</v>
      </c>
      <c r="L3728" t="n">
        <v>0</v>
      </c>
      <c r="M3728" t="n">
        <v>0</v>
      </c>
      <c r="N3728" t="n">
        <v>0</v>
      </c>
      <c r="O3728" t="n">
        <v>0</v>
      </c>
      <c r="P3728" t="n">
        <v>0</v>
      </c>
      <c r="Q3728" t="n">
        <v>0</v>
      </c>
      <c r="R3728" s="2" t="inlineStr"/>
    </row>
    <row r="3729" ht="15" customHeight="1">
      <c r="A3729" t="inlineStr">
        <is>
          <t>A 45755-2021</t>
        </is>
      </c>
      <c r="B3729" s="1" t="n">
        <v>44441</v>
      </c>
      <c r="C3729" s="1" t="n">
        <v>45227</v>
      </c>
      <c r="D3729" t="inlineStr">
        <is>
          <t>DALARNAS LÄN</t>
        </is>
      </c>
      <c r="E3729" t="inlineStr">
        <is>
          <t>BORLÄNGE</t>
        </is>
      </c>
      <c r="G3729" t="n">
        <v>2.7</v>
      </c>
      <c r="H3729" t="n">
        <v>0</v>
      </c>
      <c r="I3729" t="n">
        <v>0</v>
      </c>
      <c r="J3729" t="n">
        <v>0</v>
      </c>
      <c r="K3729" t="n">
        <v>0</v>
      </c>
      <c r="L3729" t="n">
        <v>0</v>
      </c>
      <c r="M3729" t="n">
        <v>0</v>
      </c>
      <c r="N3729" t="n">
        <v>0</v>
      </c>
      <c r="O3729" t="n">
        <v>0</v>
      </c>
      <c r="P3729" t="n">
        <v>0</v>
      </c>
      <c r="Q3729" t="n">
        <v>0</v>
      </c>
      <c r="R3729" s="2" t="inlineStr"/>
    </row>
    <row r="3730" ht="15" customHeight="1">
      <c r="A3730" t="inlineStr">
        <is>
          <t>A 45765-2021</t>
        </is>
      </c>
      <c r="B3730" s="1" t="n">
        <v>44441</v>
      </c>
      <c r="C3730" s="1" t="n">
        <v>45227</v>
      </c>
      <c r="D3730" t="inlineStr">
        <is>
          <t>DALARNAS LÄN</t>
        </is>
      </c>
      <c r="E3730" t="inlineStr">
        <is>
          <t>MORA</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45776-2021</t>
        </is>
      </c>
      <c r="B3731" s="1" t="n">
        <v>44441</v>
      </c>
      <c r="C3731" s="1" t="n">
        <v>45227</v>
      </c>
      <c r="D3731" t="inlineStr">
        <is>
          <t>DALARNAS LÄN</t>
        </is>
      </c>
      <c r="E3731" t="inlineStr">
        <is>
          <t>RÄTTVIK</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45849-2021</t>
        </is>
      </c>
      <c r="B3732" s="1" t="n">
        <v>44441</v>
      </c>
      <c r="C3732" s="1" t="n">
        <v>45227</v>
      </c>
      <c r="D3732" t="inlineStr">
        <is>
          <t>DALARNAS LÄN</t>
        </is>
      </c>
      <c r="E3732" t="inlineStr">
        <is>
          <t>VANSBRO</t>
        </is>
      </c>
      <c r="G3732" t="n">
        <v>2.1</v>
      </c>
      <c r="H3732" t="n">
        <v>0</v>
      </c>
      <c r="I3732" t="n">
        <v>0</v>
      </c>
      <c r="J3732" t="n">
        <v>0</v>
      </c>
      <c r="K3732" t="n">
        <v>0</v>
      </c>
      <c r="L3732" t="n">
        <v>0</v>
      </c>
      <c r="M3732" t="n">
        <v>0</v>
      </c>
      <c r="N3732" t="n">
        <v>0</v>
      </c>
      <c r="O3732" t="n">
        <v>0</v>
      </c>
      <c r="P3732" t="n">
        <v>0</v>
      </c>
      <c r="Q3732" t="n">
        <v>0</v>
      </c>
      <c r="R3732" s="2" t="inlineStr"/>
    </row>
    <row r="3733" ht="15" customHeight="1">
      <c r="A3733" t="inlineStr">
        <is>
          <t>A 45983-2021</t>
        </is>
      </c>
      <c r="B3733" s="1" t="n">
        <v>44441</v>
      </c>
      <c r="C3733" s="1" t="n">
        <v>45227</v>
      </c>
      <c r="D3733" t="inlineStr">
        <is>
          <t>DALARNAS LÄN</t>
        </is>
      </c>
      <c r="E3733" t="inlineStr">
        <is>
          <t>RÄTTVIK</t>
        </is>
      </c>
      <c r="F3733" t="inlineStr">
        <is>
          <t>Sveaskog</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45995-2021</t>
        </is>
      </c>
      <c r="B3734" s="1" t="n">
        <v>44441</v>
      </c>
      <c r="C3734" s="1" t="n">
        <v>45227</v>
      </c>
      <c r="D3734" t="inlineStr">
        <is>
          <t>DALARNAS LÄN</t>
        </is>
      </c>
      <c r="E3734" t="inlineStr">
        <is>
          <t>LUDVIKA</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46130-2021</t>
        </is>
      </c>
      <c r="B3735" s="1" t="n">
        <v>44442</v>
      </c>
      <c r="C3735" s="1" t="n">
        <v>45227</v>
      </c>
      <c r="D3735" t="inlineStr">
        <is>
          <t>DALARNAS LÄN</t>
        </is>
      </c>
      <c r="E3735" t="inlineStr">
        <is>
          <t>SMEDJEBACKEN</t>
        </is>
      </c>
      <c r="F3735" t="inlineStr">
        <is>
          <t>Sveaskog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46235-2021</t>
        </is>
      </c>
      <c r="B3736" s="1" t="n">
        <v>44442</v>
      </c>
      <c r="C3736" s="1" t="n">
        <v>45227</v>
      </c>
      <c r="D3736" t="inlineStr">
        <is>
          <t>DALARNAS LÄN</t>
        </is>
      </c>
      <c r="E3736" t="inlineStr">
        <is>
          <t>HEDEMORA</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46116-2021</t>
        </is>
      </c>
      <c r="B3737" s="1" t="n">
        <v>44442</v>
      </c>
      <c r="C3737" s="1" t="n">
        <v>45227</v>
      </c>
      <c r="D3737" t="inlineStr">
        <is>
          <t>DALARNAS LÄN</t>
        </is>
      </c>
      <c r="E3737" t="inlineStr">
        <is>
          <t>SMEDJEBACKEN</t>
        </is>
      </c>
      <c r="F3737" t="inlineStr">
        <is>
          <t>Sveaskog</t>
        </is>
      </c>
      <c r="G3737" t="n">
        <v>11.3</v>
      </c>
      <c r="H3737" t="n">
        <v>0</v>
      </c>
      <c r="I3737" t="n">
        <v>0</v>
      </c>
      <c r="J3737" t="n">
        <v>0</v>
      </c>
      <c r="K3737" t="n">
        <v>0</v>
      </c>
      <c r="L3737" t="n">
        <v>0</v>
      </c>
      <c r="M3737" t="n">
        <v>0</v>
      </c>
      <c r="N3737" t="n">
        <v>0</v>
      </c>
      <c r="O3737" t="n">
        <v>0</v>
      </c>
      <c r="P3737" t="n">
        <v>0</v>
      </c>
      <c r="Q3737" t="n">
        <v>0</v>
      </c>
      <c r="R3737" s="2" t="inlineStr"/>
    </row>
    <row r="3738" ht="15" customHeight="1">
      <c r="A3738" t="inlineStr">
        <is>
          <t>A 46165-2021</t>
        </is>
      </c>
      <c r="B3738" s="1" t="n">
        <v>44442</v>
      </c>
      <c r="C3738" s="1" t="n">
        <v>45227</v>
      </c>
      <c r="D3738" t="inlineStr">
        <is>
          <t>DALARNAS LÄN</t>
        </is>
      </c>
      <c r="E3738" t="inlineStr">
        <is>
          <t>VANSBRO</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46221-2021</t>
        </is>
      </c>
      <c r="B3739" s="1" t="n">
        <v>44442</v>
      </c>
      <c r="C3739" s="1" t="n">
        <v>45227</v>
      </c>
      <c r="D3739" t="inlineStr">
        <is>
          <t>DALARNAS LÄN</t>
        </is>
      </c>
      <c r="E3739" t="inlineStr">
        <is>
          <t>AVESTA</t>
        </is>
      </c>
      <c r="G3739" t="n">
        <v>2.4</v>
      </c>
      <c r="H3739" t="n">
        <v>0</v>
      </c>
      <c r="I3739" t="n">
        <v>0</v>
      </c>
      <c r="J3739" t="n">
        <v>0</v>
      </c>
      <c r="K3739" t="n">
        <v>0</v>
      </c>
      <c r="L3739" t="n">
        <v>0</v>
      </c>
      <c r="M3739" t="n">
        <v>0</v>
      </c>
      <c r="N3739" t="n">
        <v>0</v>
      </c>
      <c r="O3739" t="n">
        <v>0</v>
      </c>
      <c r="P3739" t="n">
        <v>0</v>
      </c>
      <c r="Q3739" t="n">
        <v>0</v>
      </c>
      <c r="R3739" s="2" t="inlineStr"/>
    </row>
    <row r="3740" ht="15" customHeight="1">
      <c r="A3740" t="inlineStr">
        <is>
          <t>A 46125-2021</t>
        </is>
      </c>
      <c r="B3740" s="1" t="n">
        <v>44442</v>
      </c>
      <c r="C3740" s="1" t="n">
        <v>45227</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47386-2021</t>
        </is>
      </c>
      <c r="B3741" s="1" t="n">
        <v>44442</v>
      </c>
      <c r="C3741" s="1" t="n">
        <v>45227</v>
      </c>
      <c r="D3741" t="inlineStr">
        <is>
          <t>DALARNAS LÄN</t>
        </is>
      </c>
      <c r="E3741" t="inlineStr">
        <is>
          <t>MALUNG-SÄLEN</t>
        </is>
      </c>
      <c r="G3741" t="n">
        <v>4.3</v>
      </c>
      <c r="H3741" t="n">
        <v>0</v>
      </c>
      <c r="I3741" t="n">
        <v>0</v>
      </c>
      <c r="J3741" t="n">
        <v>0</v>
      </c>
      <c r="K3741" t="n">
        <v>0</v>
      </c>
      <c r="L3741" t="n">
        <v>0</v>
      </c>
      <c r="M3741" t="n">
        <v>0</v>
      </c>
      <c r="N3741" t="n">
        <v>0</v>
      </c>
      <c r="O3741" t="n">
        <v>0</v>
      </c>
      <c r="P3741" t="n">
        <v>0</v>
      </c>
      <c r="Q3741" t="n">
        <v>0</v>
      </c>
      <c r="R3741" s="2" t="inlineStr"/>
    </row>
    <row r="3742" ht="15" customHeight="1">
      <c r="A3742" t="inlineStr">
        <is>
          <t>A 46132-2021</t>
        </is>
      </c>
      <c r="B3742" s="1" t="n">
        <v>44442</v>
      </c>
      <c r="C3742" s="1" t="n">
        <v>45227</v>
      </c>
      <c r="D3742" t="inlineStr">
        <is>
          <t>DALARNAS LÄN</t>
        </is>
      </c>
      <c r="E3742" t="inlineStr">
        <is>
          <t>SMEDJEBACKEN</t>
        </is>
      </c>
      <c r="F3742" t="inlineStr">
        <is>
          <t>Sveaskog</t>
        </is>
      </c>
      <c r="G3742" t="n">
        <v>5.7</v>
      </c>
      <c r="H3742" t="n">
        <v>0</v>
      </c>
      <c r="I3742" t="n">
        <v>0</v>
      </c>
      <c r="J3742" t="n">
        <v>0</v>
      </c>
      <c r="K3742" t="n">
        <v>0</v>
      </c>
      <c r="L3742" t="n">
        <v>0</v>
      </c>
      <c r="M3742" t="n">
        <v>0</v>
      </c>
      <c r="N3742" t="n">
        <v>0</v>
      </c>
      <c r="O3742" t="n">
        <v>0</v>
      </c>
      <c r="P3742" t="n">
        <v>0</v>
      </c>
      <c r="Q3742" t="n">
        <v>0</v>
      </c>
      <c r="R3742" s="2" t="inlineStr"/>
    </row>
    <row r="3743" ht="15" customHeight="1">
      <c r="A3743" t="inlineStr">
        <is>
          <t>A 46409-2021</t>
        </is>
      </c>
      <c r="B3743" s="1" t="n">
        <v>44444</v>
      </c>
      <c r="C3743" s="1" t="n">
        <v>45227</v>
      </c>
      <c r="D3743" t="inlineStr">
        <is>
          <t>DALARNAS LÄN</t>
        </is>
      </c>
      <c r="E3743" t="inlineStr">
        <is>
          <t>VANSBRO</t>
        </is>
      </c>
      <c r="G3743" t="n">
        <v>6.7</v>
      </c>
      <c r="H3743" t="n">
        <v>0</v>
      </c>
      <c r="I3743" t="n">
        <v>0</v>
      </c>
      <c r="J3743" t="n">
        <v>0</v>
      </c>
      <c r="K3743" t="n">
        <v>0</v>
      </c>
      <c r="L3743" t="n">
        <v>0</v>
      </c>
      <c r="M3743" t="n">
        <v>0</v>
      </c>
      <c r="N3743" t="n">
        <v>0</v>
      </c>
      <c r="O3743" t="n">
        <v>0</v>
      </c>
      <c r="P3743" t="n">
        <v>0</v>
      </c>
      <c r="Q3743" t="n">
        <v>0</v>
      </c>
      <c r="R3743" s="2" t="inlineStr"/>
    </row>
    <row r="3744" ht="15" customHeight="1">
      <c r="A3744" t="inlineStr">
        <is>
          <t>A 46559-2021</t>
        </is>
      </c>
      <c r="B3744" s="1" t="n">
        <v>44445</v>
      </c>
      <c r="C3744" s="1" t="n">
        <v>45227</v>
      </c>
      <c r="D3744" t="inlineStr">
        <is>
          <t>DALARNAS LÄN</t>
        </is>
      </c>
      <c r="E3744" t="inlineStr">
        <is>
          <t>SÄTER</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46850-2021</t>
        </is>
      </c>
      <c r="B3745" s="1" t="n">
        <v>44445</v>
      </c>
      <c r="C3745" s="1" t="n">
        <v>45227</v>
      </c>
      <c r="D3745" t="inlineStr">
        <is>
          <t>DALARNAS LÄN</t>
        </is>
      </c>
      <c r="E3745" t="inlineStr">
        <is>
          <t>MALUNG-SÄLEN</t>
        </is>
      </c>
      <c r="F3745" t="inlineStr">
        <is>
          <t>Allmännings- och besparingsskogar</t>
        </is>
      </c>
      <c r="G3745" t="n">
        <v>10.3</v>
      </c>
      <c r="H3745" t="n">
        <v>0</v>
      </c>
      <c r="I3745" t="n">
        <v>0</v>
      </c>
      <c r="J3745" t="n">
        <v>0</v>
      </c>
      <c r="K3745" t="n">
        <v>0</v>
      </c>
      <c r="L3745" t="n">
        <v>0</v>
      </c>
      <c r="M3745" t="n">
        <v>0</v>
      </c>
      <c r="N3745" t="n">
        <v>0</v>
      </c>
      <c r="O3745" t="n">
        <v>0</v>
      </c>
      <c r="P3745" t="n">
        <v>0</v>
      </c>
      <c r="Q3745" t="n">
        <v>0</v>
      </c>
      <c r="R3745" s="2" t="inlineStr"/>
    </row>
    <row r="3746" ht="15" customHeight="1">
      <c r="A3746" t="inlineStr">
        <is>
          <t>A 46845-2021</t>
        </is>
      </c>
      <c r="B3746" s="1" t="n">
        <v>44445</v>
      </c>
      <c r="C3746" s="1" t="n">
        <v>45227</v>
      </c>
      <c r="D3746" t="inlineStr">
        <is>
          <t>DALARNAS LÄN</t>
        </is>
      </c>
      <c r="E3746" t="inlineStr">
        <is>
          <t>MALUNG-SÄLEN</t>
        </is>
      </c>
      <c r="F3746" t="inlineStr">
        <is>
          <t>Allmännings- och besparingsskogar</t>
        </is>
      </c>
      <c r="G3746" t="n">
        <v>15.4</v>
      </c>
      <c r="H3746" t="n">
        <v>0</v>
      </c>
      <c r="I3746" t="n">
        <v>0</v>
      </c>
      <c r="J3746" t="n">
        <v>0</v>
      </c>
      <c r="K3746" t="n">
        <v>0</v>
      </c>
      <c r="L3746" t="n">
        <v>0</v>
      </c>
      <c r="M3746" t="n">
        <v>0</v>
      </c>
      <c r="N3746" t="n">
        <v>0</v>
      </c>
      <c r="O3746" t="n">
        <v>0</v>
      </c>
      <c r="P3746" t="n">
        <v>0</v>
      </c>
      <c r="Q3746" t="n">
        <v>0</v>
      </c>
      <c r="R3746" s="2" t="inlineStr"/>
    </row>
    <row r="3747" ht="15" customHeight="1">
      <c r="A3747" t="inlineStr">
        <is>
          <t>A 46820-2021</t>
        </is>
      </c>
      <c r="B3747" s="1" t="n">
        <v>44445</v>
      </c>
      <c r="C3747" s="1" t="n">
        <v>45227</v>
      </c>
      <c r="D3747" t="inlineStr">
        <is>
          <t>DALARNAS LÄN</t>
        </is>
      </c>
      <c r="E3747" t="inlineStr">
        <is>
          <t>MALUNG-SÄLEN</t>
        </is>
      </c>
      <c r="F3747" t="inlineStr">
        <is>
          <t>Allmännings- och besparingsskogar</t>
        </is>
      </c>
      <c r="G3747" t="n">
        <v>10.6</v>
      </c>
      <c r="H3747" t="n">
        <v>0</v>
      </c>
      <c r="I3747" t="n">
        <v>0</v>
      </c>
      <c r="J3747" t="n">
        <v>0</v>
      </c>
      <c r="K3747" t="n">
        <v>0</v>
      </c>
      <c r="L3747" t="n">
        <v>0</v>
      </c>
      <c r="M3747" t="n">
        <v>0</v>
      </c>
      <c r="N3747" t="n">
        <v>0</v>
      </c>
      <c r="O3747" t="n">
        <v>0</v>
      </c>
      <c r="P3747" t="n">
        <v>0</v>
      </c>
      <c r="Q3747" t="n">
        <v>0</v>
      </c>
      <c r="R3747" s="2" t="inlineStr"/>
    </row>
    <row r="3748" ht="15" customHeight="1">
      <c r="A3748" t="inlineStr">
        <is>
          <t>A 46567-2021</t>
        </is>
      </c>
      <c r="B3748" s="1" t="n">
        <v>44445</v>
      </c>
      <c r="C3748" s="1" t="n">
        <v>45227</v>
      </c>
      <c r="D3748" t="inlineStr">
        <is>
          <t>DALARNAS LÄN</t>
        </is>
      </c>
      <c r="E3748" t="inlineStr">
        <is>
          <t>GAGNEF</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46809-2021</t>
        </is>
      </c>
      <c r="B3749" s="1" t="n">
        <v>44445</v>
      </c>
      <c r="C3749" s="1" t="n">
        <v>45227</v>
      </c>
      <c r="D3749" t="inlineStr">
        <is>
          <t>DALARNAS LÄN</t>
        </is>
      </c>
      <c r="E3749" t="inlineStr">
        <is>
          <t>MALUNG-SÄLEN</t>
        </is>
      </c>
      <c r="F3749" t="inlineStr">
        <is>
          <t>Allmännings- och besparingsskogar</t>
        </is>
      </c>
      <c r="G3749" t="n">
        <v>18.7</v>
      </c>
      <c r="H3749" t="n">
        <v>0</v>
      </c>
      <c r="I3749" t="n">
        <v>0</v>
      </c>
      <c r="J3749" t="n">
        <v>0</v>
      </c>
      <c r="K3749" t="n">
        <v>0</v>
      </c>
      <c r="L3749" t="n">
        <v>0</v>
      </c>
      <c r="M3749" t="n">
        <v>0</v>
      </c>
      <c r="N3749" t="n">
        <v>0</v>
      </c>
      <c r="O3749" t="n">
        <v>0</v>
      </c>
      <c r="P3749" t="n">
        <v>0</v>
      </c>
      <c r="Q3749" t="n">
        <v>0</v>
      </c>
      <c r="R3749" s="2" t="inlineStr"/>
    </row>
    <row r="3750" ht="15" customHeight="1">
      <c r="A3750" t="inlineStr">
        <is>
          <t>A 46823-2021</t>
        </is>
      </c>
      <c r="B3750" s="1" t="n">
        <v>44445</v>
      </c>
      <c r="C3750" s="1" t="n">
        <v>45227</v>
      </c>
      <c r="D3750" t="inlineStr">
        <is>
          <t>DALARNAS LÄN</t>
        </is>
      </c>
      <c r="E3750" t="inlineStr">
        <is>
          <t>MALUNG-SÄLEN</t>
        </is>
      </c>
      <c r="F3750" t="inlineStr">
        <is>
          <t>Allmännings- och besparingsskogar</t>
        </is>
      </c>
      <c r="G3750" t="n">
        <v>26.2</v>
      </c>
      <c r="H3750" t="n">
        <v>0</v>
      </c>
      <c r="I3750" t="n">
        <v>0</v>
      </c>
      <c r="J3750" t="n">
        <v>0</v>
      </c>
      <c r="K3750" t="n">
        <v>0</v>
      </c>
      <c r="L3750" t="n">
        <v>0</v>
      </c>
      <c r="M3750" t="n">
        <v>0</v>
      </c>
      <c r="N3750" t="n">
        <v>0</v>
      </c>
      <c r="O3750" t="n">
        <v>0</v>
      </c>
      <c r="P3750" t="n">
        <v>0</v>
      </c>
      <c r="Q3750" t="n">
        <v>0</v>
      </c>
      <c r="R3750" s="2" t="inlineStr"/>
    </row>
    <row r="3751" ht="15" customHeight="1">
      <c r="A3751" t="inlineStr">
        <is>
          <t>A 47121-2021</t>
        </is>
      </c>
      <c r="B3751" s="1" t="n">
        <v>44446</v>
      </c>
      <c r="C3751" s="1" t="n">
        <v>45227</v>
      </c>
      <c r="D3751" t="inlineStr">
        <is>
          <t>DALARNAS LÄN</t>
        </is>
      </c>
      <c r="E3751" t="inlineStr">
        <is>
          <t>LEKSAND</t>
        </is>
      </c>
      <c r="G3751" t="n">
        <v>3.5</v>
      </c>
      <c r="H3751" t="n">
        <v>0</v>
      </c>
      <c r="I3751" t="n">
        <v>0</v>
      </c>
      <c r="J3751" t="n">
        <v>0</v>
      </c>
      <c r="K3751" t="n">
        <v>0</v>
      </c>
      <c r="L3751" t="n">
        <v>0</v>
      </c>
      <c r="M3751" t="n">
        <v>0</v>
      </c>
      <c r="N3751" t="n">
        <v>0</v>
      </c>
      <c r="O3751" t="n">
        <v>0</v>
      </c>
      <c r="P3751" t="n">
        <v>0</v>
      </c>
      <c r="Q3751" t="n">
        <v>0</v>
      </c>
      <c r="R3751" s="2" t="inlineStr"/>
    </row>
    <row r="3752" ht="15" customHeight="1">
      <c r="A3752" t="inlineStr">
        <is>
          <t>A 47086-2021</t>
        </is>
      </c>
      <c r="B3752" s="1" t="n">
        <v>44446</v>
      </c>
      <c r="C3752" s="1" t="n">
        <v>45227</v>
      </c>
      <c r="D3752" t="inlineStr">
        <is>
          <t>DALARNAS LÄN</t>
        </is>
      </c>
      <c r="E3752" t="inlineStr">
        <is>
          <t>SÄTER</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47477-2021</t>
        </is>
      </c>
      <c r="B3753" s="1" t="n">
        <v>44447</v>
      </c>
      <c r="C3753" s="1" t="n">
        <v>45227</v>
      </c>
      <c r="D3753" t="inlineStr">
        <is>
          <t>DALARNAS LÄN</t>
        </is>
      </c>
      <c r="E3753" t="inlineStr">
        <is>
          <t>MORA</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47216-2021</t>
        </is>
      </c>
      <c r="B3754" s="1" t="n">
        <v>44447</v>
      </c>
      <c r="C3754" s="1" t="n">
        <v>45227</v>
      </c>
      <c r="D3754" t="inlineStr">
        <is>
          <t>DALARNAS LÄN</t>
        </is>
      </c>
      <c r="E3754" t="inlineStr">
        <is>
          <t>LUDVIKA</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47513-2021</t>
        </is>
      </c>
      <c r="B3755" s="1" t="n">
        <v>44447</v>
      </c>
      <c r="C3755" s="1" t="n">
        <v>45227</v>
      </c>
      <c r="D3755" t="inlineStr">
        <is>
          <t>DALARNAS LÄN</t>
        </is>
      </c>
      <c r="E3755" t="inlineStr">
        <is>
          <t>FALUN</t>
        </is>
      </c>
      <c r="F3755" t="inlineStr">
        <is>
          <t>Bergvik skog väst AB</t>
        </is>
      </c>
      <c r="G3755" t="n">
        <v>5.6</v>
      </c>
      <c r="H3755" t="n">
        <v>0</v>
      </c>
      <c r="I3755" t="n">
        <v>0</v>
      </c>
      <c r="J3755" t="n">
        <v>0</v>
      </c>
      <c r="K3755" t="n">
        <v>0</v>
      </c>
      <c r="L3755" t="n">
        <v>0</v>
      </c>
      <c r="M3755" t="n">
        <v>0</v>
      </c>
      <c r="N3755" t="n">
        <v>0</v>
      </c>
      <c r="O3755" t="n">
        <v>0</v>
      </c>
      <c r="P3755" t="n">
        <v>0</v>
      </c>
      <c r="Q3755" t="n">
        <v>0</v>
      </c>
      <c r="R3755" s="2" t="inlineStr"/>
    </row>
    <row r="3756" ht="15" customHeight="1">
      <c r="A3756" t="inlineStr">
        <is>
          <t>A 47854-2021</t>
        </is>
      </c>
      <c r="B3756" s="1" t="n">
        <v>44448</v>
      </c>
      <c r="C3756" s="1" t="n">
        <v>45227</v>
      </c>
      <c r="D3756" t="inlineStr">
        <is>
          <t>DALARNAS LÄN</t>
        </is>
      </c>
      <c r="E3756" t="inlineStr">
        <is>
          <t>SÄTER</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47778-2021</t>
        </is>
      </c>
      <c r="B3757" s="1" t="n">
        <v>44448</v>
      </c>
      <c r="C3757" s="1" t="n">
        <v>45227</v>
      </c>
      <c r="D3757" t="inlineStr">
        <is>
          <t>DALARNAS LÄN</t>
        </is>
      </c>
      <c r="E3757" t="inlineStr">
        <is>
          <t>ORSA</t>
        </is>
      </c>
      <c r="F3757" t="inlineStr">
        <is>
          <t>Bergvik skog öst AB</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48158-2021</t>
        </is>
      </c>
      <c r="B3758" s="1" t="n">
        <v>44449</v>
      </c>
      <c r="C3758" s="1" t="n">
        <v>45227</v>
      </c>
      <c r="D3758" t="inlineStr">
        <is>
          <t>DALARNAS LÄN</t>
        </is>
      </c>
      <c r="E3758" t="inlineStr">
        <is>
          <t>SMEDJEBACKEN</t>
        </is>
      </c>
      <c r="F3758" t="inlineStr">
        <is>
          <t>Bergvik skog väst AB</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48156-2021</t>
        </is>
      </c>
      <c r="B3759" s="1" t="n">
        <v>44449</v>
      </c>
      <c r="C3759" s="1" t="n">
        <v>45227</v>
      </c>
      <c r="D3759" t="inlineStr">
        <is>
          <t>DALARNAS LÄN</t>
        </is>
      </c>
      <c r="E3759" t="inlineStr">
        <is>
          <t>SMEDJEBACKEN</t>
        </is>
      </c>
      <c r="F3759" t="inlineStr">
        <is>
          <t>Bergvik skog väst AB</t>
        </is>
      </c>
      <c r="G3759" t="n">
        <v>11.2</v>
      </c>
      <c r="H3759" t="n">
        <v>0</v>
      </c>
      <c r="I3759" t="n">
        <v>0</v>
      </c>
      <c r="J3759" t="n">
        <v>0</v>
      </c>
      <c r="K3759" t="n">
        <v>0</v>
      </c>
      <c r="L3759" t="n">
        <v>0</v>
      </c>
      <c r="M3759" t="n">
        <v>0</v>
      </c>
      <c r="N3759" t="n">
        <v>0</v>
      </c>
      <c r="O3759" t="n">
        <v>0</v>
      </c>
      <c r="P3759" t="n">
        <v>0</v>
      </c>
      <c r="Q3759" t="n">
        <v>0</v>
      </c>
      <c r="R3759" s="2" t="inlineStr"/>
    </row>
    <row r="3760" ht="15" customHeight="1">
      <c r="A3760" t="inlineStr">
        <is>
          <t>A 48098-2021</t>
        </is>
      </c>
      <c r="B3760" s="1" t="n">
        <v>44449</v>
      </c>
      <c r="C3760" s="1" t="n">
        <v>45227</v>
      </c>
      <c r="D3760" t="inlineStr">
        <is>
          <t>DALARNAS LÄN</t>
        </is>
      </c>
      <c r="E3760" t="inlineStr">
        <is>
          <t>RÄTTVIK</t>
        </is>
      </c>
      <c r="F3760" t="inlineStr">
        <is>
          <t>Sveaskog</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48000-2021</t>
        </is>
      </c>
      <c r="B3761" s="1" t="n">
        <v>44449</v>
      </c>
      <c r="C3761" s="1" t="n">
        <v>45227</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48383-2021</t>
        </is>
      </c>
      <c r="B3762" s="1" t="n">
        <v>44451</v>
      </c>
      <c r="C3762" s="1" t="n">
        <v>45227</v>
      </c>
      <c r="D3762" t="inlineStr">
        <is>
          <t>DALARNAS LÄN</t>
        </is>
      </c>
      <c r="E3762" t="inlineStr">
        <is>
          <t>RÄTTVIK</t>
        </is>
      </c>
      <c r="F3762" t="inlineStr">
        <is>
          <t>Sveaskog</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48524-2021</t>
        </is>
      </c>
      <c r="B3763" s="1" t="n">
        <v>44452</v>
      </c>
      <c r="C3763" s="1" t="n">
        <v>45227</v>
      </c>
      <c r="D3763" t="inlineStr">
        <is>
          <t>DALARNAS LÄN</t>
        </is>
      </c>
      <c r="E3763" t="inlineStr">
        <is>
          <t>BORLÄNGE</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48450-2021</t>
        </is>
      </c>
      <c r="B3764" s="1" t="n">
        <v>44452</v>
      </c>
      <c r="C3764" s="1" t="n">
        <v>45227</v>
      </c>
      <c r="D3764" t="inlineStr">
        <is>
          <t>DALARNAS LÄN</t>
        </is>
      </c>
      <c r="E3764" t="inlineStr">
        <is>
          <t>BORLÄNGE</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48493-2021</t>
        </is>
      </c>
      <c r="B3765" s="1" t="n">
        <v>44452</v>
      </c>
      <c r="C3765" s="1" t="n">
        <v>45227</v>
      </c>
      <c r="D3765" t="inlineStr">
        <is>
          <t>DALARNAS LÄN</t>
        </is>
      </c>
      <c r="E3765" t="inlineStr">
        <is>
          <t>BORLÄNGE</t>
        </is>
      </c>
      <c r="G3765" t="n">
        <v>10.3</v>
      </c>
      <c r="H3765" t="n">
        <v>0</v>
      </c>
      <c r="I3765" t="n">
        <v>0</v>
      </c>
      <c r="J3765" t="n">
        <v>0</v>
      </c>
      <c r="K3765" t="n">
        <v>0</v>
      </c>
      <c r="L3765" t="n">
        <v>0</v>
      </c>
      <c r="M3765" t="n">
        <v>0</v>
      </c>
      <c r="N3765" t="n">
        <v>0</v>
      </c>
      <c r="O3765" t="n">
        <v>0</v>
      </c>
      <c r="P3765" t="n">
        <v>0</v>
      </c>
      <c r="Q3765" t="n">
        <v>0</v>
      </c>
      <c r="R3765" s="2" t="inlineStr"/>
    </row>
    <row r="3766" ht="15" customHeight="1">
      <c r="A3766" t="inlineStr">
        <is>
          <t>A 48623-2021</t>
        </is>
      </c>
      <c r="B3766" s="1" t="n">
        <v>44452</v>
      </c>
      <c r="C3766" s="1" t="n">
        <v>45227</v>
      </c>
      <c r="D3766" t="inlineStr">
        <is>
          <t>DALARNAS LÄN</t>
        </is>
      </c>
      <c r="E3766" t="inlineStr">
        <is>
          <t>GAGNEF</t>
        </is>
      </c>
      <c r="G3766" t="n">
        <v>6.5</v>
      </c>
      <c r="H3766" t="n">
        <v>0</v>
      </c>
      <c r="I3766" t="n">
        <v>0</v>
      </c>
      <c r="J3766" t="n">
        <v>0</v>
      </c>
      <c r="K3766" t="n">
        <v>0</v>
      </c>
      <c r="L3766" t="n">
        <v>0</v>
      </c>
      <c r="M3766" t="n">
        <v>0</v>
      </c>
      <c r="N3766" t="n">
        <v>0</v>
      </c>
      <c r="O3766" t="n">
        <v>0</v>
      </c>
      <c r="P3766" t="n">
        <v>0</v>
      </c>
      <c r="Q3766" t="n">
        <v>0</v>
      </c>
      <c r="R3766" s="2" t="inlineStr"/>
    </row>
    <row r="3767" ht="15" customHeight="1">
      <c r="A3767" t="inlineStr">
        <is>
          <t>A 48511-2021</t>
        </is>
      </c>
      <c r="B3767" s="1" t="n">
        <v>44452</v>
      </c>
      <c r="C3767" s="1" t="n">
        <v>45227</v>
      </c>
      <c r="D3767" t="inlineStr">
        <is>
          <t>DALARNAS LÄN</t>
        </is>
      </c>
      <c r="E3767" t="inlineStr">
        <is>
          <t>BORLÄNGE</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48580-2021</t>
        </is>
      </c>
      <c r="B3768" s="1" t="n">
        <v>44452</v>
      </c>
      <c r="C3768" s="1" t="n">
        <v>45227</v>
      </c>
      <c r="D3768" t="inlineStr">
        <is>
          <t>DALARNAS LÄN</t>
        </is>
      </c>
      <c r="E3768" t="inlineStr">
        <is>
          <t>LUDVIKA</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48558-2021</t>
        </is>
      </c>
      <c r="B3769" s="1" t="n">
        <v>44452</v>
      </c>
      <c r="C3769" s="1" t="n">
        <v>45227</v>
      </c>
      <c r="D3769" t="inlineStr">
        <is>
          <t>DALARNAS LÄN</t>
        </is>
      </c>
      <c r="E3769" t="inlineStr">
        <is>
          <t>ÄLVDALEN</t>
        </is>
      </c>
      <c r="F3769" t="inlineStr">
        <is>
          <t>Sveaskog</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48949-2021</t>
        </is>
      </c>
      <c r="B3770" s="1" t="n">
        <v>44453</v>
      </c>
      <c r="C3770" s="1" t="n">
        <v>45227</v>
      </c>
      <c r="D3770" t="inlineStr">
        <is>
          <t>DALARNAS LÄN</t>
        </is>
      </c>
      <c r="E3770" t="inlineStr">
        <is>
          <t>LEKSAND</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49028-2021</t>
        </is>
      </c>
      <c r="B3771" s="1" t="n">
        <v>44453</v>
      </c>
      <c r="C3771" s="1" t="n">
        <v>45227</v>
      </c>
      <c r="D3771" t="inlineStr">
        <is>
          <t>DALARNAS LÄN</t>
        </is>
      </c>
      <c r="E3771" t="inlineStr">
        <is>
          <t>ORSA</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49097-2021</t>
        </is>
      </c>
      <c r="B3772" s="1" t="n">
        <v>44453</v>
      </c>
      <c r="C3772" s="1" t="n">
        <v>45227</v>
      </c>
      <c r="D3772" t="inlineStr">
        <is>
          <t>DALARNAS LÄN</t>
        </is>
      </c>
      <c r="E3772" t="inlineStr">
        <is>
          <t>SMEDJEBACKEN</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49392-2021</t>
        </is>
      </c>
      <c r="B3773" s="1" t="n">
        <v>44454</v>
      </c>
      <c r="C3773" s="1" t="n">
        <v>45227</v>
      </c>
      <c r="D3773" t="inlineStr">
        <is>
          <t>DALARNAS LÄN</t>
        </is>
      </c>
      <c r="E3773" t="inlineStr">
        <is>
          <t>AVESTA</t>
        </is>
      </c>
      <c r="G3773" t="n">
        <v>8.9</v>
      </c>
      <c r="H3773" t="n">
        <v>0</v>
      </c>
      <c r="I3773" t="n">
        <v>0</v>
      </c>
      <c r="J3773" t="n">
        <v>0</v>
      </c>
      <c r="K3773" t="n">
        <v>0</v>
      </c>
      <c r="L3773" t="n">
        <v>0</v>
      </c>
      <c r="M3773" t="n">
        <v>0</v>
      </c>
      <c r="N3773" t="n">
        <v>0</v>
      </c>
      <c r="O3773" t="n">
        <v>0</v>
      </c>
      <c r="P3773" t="n">
        <v>0</v>
      </c>
      <c r="Q3773" t="n">
        <v>0</v>
      </c>
      <c r="R3773" s="2" t="inlineStr"/>
    </row>
    <row r="3774" ht="15" customHeight="1">
      <c r="A3774" t="inlineStr">
        <is>
          <t>A 49737-2021</t>
        </is>
      </c>
      <c r="B3774" s="1" t="n">
        <v>44454</v>
      </c>
      <c r="C3774" s="1" t="n">
        <v>45227</v>
      </c>
      <c r="D3774" t="inlineStr">
        <is>
          <t>DALARNAS LÄN</t>
        </is>
      </c>
      <c r="E3774" t="inlineStr">
        <is>
          <t>BORLÄNGE</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49232-2021</t>
        </is>
      </c>
      <c r="B3775" s="1" t="n">
        <v>44454</v>
      </c>
      <c r="C3775" s="1" t="n">
        <v>45227</v>
      </c>
      <c r="D3775" t="inlineStr">
        <is>
          <t>DALARNAS LÄN</t>
        </is>
      </c>
      <c r="E3775" t="inlineStr">
        <is>
          <t>RÄTTVIK</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49572-2021</t>
        </is>
      </c>
      <c r="B3776" s="1" t="n">
        <v>44455</v>
      </c>
      <c r="C3776" s="1" t="n">
        <v>45227</v>
      </c>
      <c r="D3776" t="inlineStr">
        <is>
          <t>DALARNAS LÄN</t>
        </is>
      </c>
      <c r="E3776" t="inlineStr">
        <is>
          <t>MORA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49756-2021</t>
        </is>
      </c>
      <c r="B3777" s="1" t="n">
        <v>44455</v>
      </c>
      <c r="C3777" s="1" t="n">
        <v>45227</v>
      </c>
      <c r="D3777" t="inlineStr">
        <is>
          <t>DALARNAS LÄN</t>
        </is>
      </c>
      <c r="E3777" t="inlineStr">
        <is>
          <t>SÄTER</t>
        </is>
      </c>
      <c r="G3777" t="n">
        <v>4.8</v>
      </c>
      <c r="H3777" t="n">
        <v>0</v>
      </c>
      <c r="I3777" t="n">
        <v>0</v>
      </c>
      <c r="J3777" t="n">
        <v>0</v>
      </c>
      <c r="K3777" t="n">
        <v>0</v>
      </c>
      <c r="L3777" t="n">
        <v>0</v>
      </c>
      <c r="M3777" t="n">
        <v>0</v>
      </c>
      <c r="N3777" t="n">
        <v>0</v>
      </c>
      <c r="O3777" t="n">
        <v>0</v>
      </c>
      <c r="P3777" t="n">
        <v>0</v>
      </c>
      <c r="Q3777" t="n">
        <v>0</v>
      </c>
      <c r="R3777" s="2" t="inlineStr"/>
    </row>
    <row r="3778" ht="15" customHeight="1">
      <c r="A3778" t="inlineStr">
        <is>
          <t>A 49578-2021</t>
        </is>
      </c>
      <c r="B3778" s="1" t="n">
        <v>44455</v>
      </c>
      <c r="C3778" s="1" t="n">
        <v>45227</v>
      </c>
      <c r="D3778" t="inlineStr">
        <is>
          <t>DALARNAS LÄN</t>
        </is>
      </c>
      <c r="E3778" t="inlineStr">
        <is>
          <t>MORA</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49798-2021</t>
        </is>
      </c>
      <c r="B3779" s="1" t="n">
        <v>44455</v>
      </c>
      <c r="C3779" s="1" t="n">
        <v>45227</v>
      </c>
      <c r="D3779" t="inlineStr">
        <is>
          <t>DALARNAS LÄN</t>
        </is>
      </c>
      <c r="E3779" t="inlineStr">
        <is>
          <t>MALUNG-SÄLEN</t>
        </is>
      </c>
      <c r="G3779" t="n">
        <v>6</v>
      </c>
      <c r="H3779" t="n">
        <v>0</v>
      </c>
      <c r="I3779" t="n">
        <v>0</v>
      </c>
      <c r="J3779" t="n">
        <v>0</v>
      </c>
      <c r="K3779" t="n">
        <v>0</v>
      </c>
      <c r="L3779" t="n">
        <v>0</v>
      </c>
      <c r="M3779" t="n">
        <v>0</v>
      </c>
      <c r="N3779" t="n">
        <v>0</v>
      </c>
      <c r="O3779" t="n">
        <v>0</v>
      </c>
      <c r="P3779" t="n">
        <v>0</v>
      </c>
      <c r="Q3779" t="n">
        <v>0</v>
      </c>
      <c r="R3779" s="2" t="inlineStr"/>
    </row>
    <row r="3780" ht="15" customHeight="1">
      <c r="A3780" t="inlineStr">
        <is>
          <t>A 49583-2021</t>
        </is>
      </c>
      <c r="B3780" s="1" t="n">
        <v>44455</v>
      </c>
      <c r="C3780" s="1" t="n">
        <v>45227</v>
      </c>
      <c r="D3780" t="inlineStr">
        <is>
          <t>DALARNAS LÄN</t>
        </is>
      </c>
      <c r="E3780" t="inlineStr">
        <is>
          <t>MORA</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49636-2021</t>
        </is>
      </c>
      <c r="B3781" s="1" t="n">
        <v>44455</v>
      </c>
      <c r="C3781" s="1" t="n">
        <v>45227</v>
      </c>
      <c r="D3781" t="inlineStr">
        <is>
          <t>DALARNAS LÄN</t>
        </is>
      </c>
      <c r="E3781" t="inlineStr">
        <is>
          <t>HEDEMORA</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49828-2021</t>
        </is>
      </c>
      <c r="B3782" s="1" t="n">
        <v>44455</v>
      </c>
      <c r="C3782" s="1" t="n">
        <v>45227</v>
      </c>
      <c r="D3782" t="inlineStr">
        <is>
          <t>DALARNAS LÄN</t>
        </is>
      </c>
      <c r="E3782" t="inlineStr">
        <is>
          <t>SMEDJEBACKEN</t>
        </is>
      </c>
      <c r="F3782" t="inlineStr">
        <is>
          <t>Sveaskog</t>
        </is>
      </c>
      <c r="G3782" t="n">
        <v>6.9</v>
      </c>
      <c r="H3782" t="n">
        <v>0</v>
      </c>
      <c r="I3782" t="n">
        <v>0</v>
      </c>
      <c r="J3782" t="n">
        <v>0</v>
      </c>
      <c r="K3782" t="n">
        <v>0</v>
      </c>
      <c r="L3782" t="n">
        <v>0</v>
      </c>
      <c r="M3782" t="n">
        <v>0</v>
      </c>
      <c r="N3782" t="n">
        <v>0</v>
      </c>
      <c r="O3782" t="n">
        <v>0</v>
      </c>
      <c r="P3782" t="n">
        <v>0</v>
      </c>
      <c r="Q3782" t="n">
        <v>0</v>
      </c>
      <c r="R3782" s="2" t="inlineStr"/>
    </row>
    <row r="3783" ht="15" customHeight="1">
      <c r="A3783" t="inlineStr">
        <is>
          <t>A 50443-2021</t>
        </is>
      </c>
      <c r="B3783" s="1" t="n">
        <v>44456</v>
      </c>
      <c r="C3783" s="1" t="n">
        <v>45227</v>
      </c>
      <c r="D3783" t="inlineStr">
        <is>
          <t>DALARNAS LÄN</t>
        </is>
      </c>
      <c r="E3783" t="inlineStr">
        <is>
          <t>SÄTER</t>
        </is>
      </c>
      <c r="F3783" t="inlineStr">
        <is>
          <t>Bergvik skog väst AB</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49977-2021</t>
        </is>
      </c>
      <c r="B3784" s="1" t="n">
        <v>44456</v>
      </c>
      <c r="C3784" s="1" t="n">
        <v>45227</v>
      </c>
      <c r="D3784" t="inlineStr">
        <is>
          <t>DALARNAS LÄN</t>
        </is>
      </c>
      <c r="E3784" t="inlineStr">
        <is>
          <t>LUDVIKA</t>
        </is>
      </c>
      <c r="F3784" t="inlineStr">
        <is>
          <t>Bergvik skog väst AB</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50158-2021</t>
        </is>
      </c>
      <c r="B3785" s="1" t="n">
        <v>44456</v>
      </c>
      <c r="C3785" s="1" t="n">
        <v>45227</v>
      </c>
      <c r="D3785" t="inlineStr">
        <is>
          <t>DALARNAS LÄN</t>
        </is>
      </c>
      <c r="E3785" t="inlineStr">
        <is>
          <t>ÄLVDALEN</t>
        </is>
      </c>
      <c r="F3785" t="inlineStr">
        <is>
          <t>Övriga statliga verk och myndigheter</t>
        </is>
      </c>
      <c r="G3785" t="n">
        <v>6.3</v>
      </c>
      <c r="H3785" t="n">
        <v>0</v>
      </c>
      <c r="I3785" t="n">
        <v>0</v>
      </c>
      <c r="J3785" t="n">
        <v>0</v>
      </c>
      <c r="K3785" t="n">
        <v>0</v>
      </c>
      <c r="L3785" t="n">
        <v>0</v>
      </c>
      <c r="M3785" t="n">
        <v>0</v>
      </c>
      <c r="N3785" t="n">
        <v>0</v>
      </c>
      <c r="O3785" t="n">
        <v>0</v>
      </c>
      <c r="P3785" t="n">
        <v>0</v>
      </c>
      <c r="Q3785" t="n">
        <v>0</v>
      </c>
      <c r="R3785" s="2" t="inlineStr"/>
    </row>
    <row r="3786" ht="15" customHeight="1">
      <c r="A3786" t="inlineStr">
        <is>
          <t>A 50441-2021</t>
        </is>
      </c>
      <c r="B3786" s="1" t="n">
        <v>44456</v>
      </c>
      <c r="C3786" s="1" t="n">
        <v>45227</v>
      </c>
      <c r="D3786" t="inlineStr">
        <is>
          <t>DALARNAS LÄN</t>
        </is>
      </c>
      <c r="E3786" t="inlineStr">
        <is>
          <t>HEDEMORA</t>
        </is>
      </c>
      <c r="F3786" t="inlineStr">
        <is>
          <t>Bergvik skog väst AB</t>
        </is>
      </c>
      <c r="G3786" t="n">
        <v>6.4</v>
      </c>
      <c r="H3786" t="n">
        <v>0</v>
      </c>
      <c r="I3786" t="n">
        <v>0</v>
      </c>
      <c r="J3786" t="n">
        <v>0</v>
      </c>
      <c r="K3786" t="n">
        <v>0</v>
      </c>
      <c r="L3786" t="n">
        <v>0</v>
      </c>
      <c r="M3786" t="n">
        <v>0</v>
      </c>
      <c r="N3786" t="n">
        <v>0</v>
      </c>
      <c r="O3786" t="n">
        <v>0</v>
      </c>
      <c r="P3786" t="n">
        <v>0</v>
      </c>
      <c r="Q3786" t="n">
        <v>0</v>
      </c>
      <c r="R3786" s="2" t="inlineStr"/>
    </row>
    <row r="3787" ht="15" customHeight="1">
      <c r="A3787" t="inlineStr">
        <is>
          <t>A 50341-2021</t>
        </is>
      </c>
      <c r="B3787" s="1" t="n">
        <v>44459</v>
      </c>
      <c r="C3787" s="1" t="n">
        <v>45227</v>
      </c>
      <c r="D3787" t="inlineStr">
        <is>
          <t>DALARNAS LÄN</t>
        </is>
      </c>
      <c r="E3787" t="inlineStr">
        <is>
          <t>ÄLVDALEN</t>
        </is>
      </c>
      <c r="F3787" t="inlineStr">
        <is>
          <t>Sveaskog</t>
        </is>
      </c>
      <c r="G3787" t="n">
        <v>4.6</v>
      </c>
      <c r="H3787" t="n">
        <v>0</v>
      </c>
      <c r="I3787" t="n">
        <v>0</v>
      </c>
      <c r="J3787" t="n">
        <v>0</v>
      </c>
      <c r="K3787" t="n">
        <v>0</v>
      </c>
      <c r="L3787" t="n">
        <v>0</v>
      </c>
      <c r="M3787" t="n">
        <v>0</v>
      </c>
      <c r="N3787" t="n">
        <v>0</v>
      </c>
      <c r="O3787" t="n">
        <v>0</v>
      </c>
      <c r="P3787" t="n">
        <v>0</v>
      </c>
      <c r="Q3787" t="n">
        <v>0</v>
      </c>
      <c r="R3787" s="2" t="inlineStr"/>
    </row>
    <row r="3788" ht="15" customHeight="1">
      <c r="A3788" t="inlineStr">
        <is>
          <t>A 50518-2021</t>
        </is>
      </c>
      <c r="B3788" s="1" t="n">
        <v>44459</v>
      </c>
      <c r="C3788" s="1" t="n">
        <v>45227</v>
      </c>
      <c r="D3788" t="inlineStr">
        <is>
          <t>DALARNAS LÄN</t>
        </is>
      </c>
      <c r="E3788" t="inlineStr">
        <is>
          <t>FALUN</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50565-2021</t>
        </is>
      </c>
      <c r="B3789" s="1" t="n">
        <v>44459</v>
      </c>
      <c r="C3789" s="1" t="n">
        <v>45227</v>
      </c>
      <c r="D3789" t="inlineStr">
        <is>
          <t>DALARNAS LÄN</t>
        </is>
      </c>
      <c r="E3789" t="inlineStr">
        <is>
          <t>RÄTTVIK</t>
        </is>
      </c>
      <c r="F3789" t="inlineStr">
        <is>
          <t>Sveaskog</t>
        </is>
      </c>
      <c r="G3789" t="n">
        <v>0.6</v>
      </c>
      <c r="H3789" t="n">
        <v>0</v>
      </c>
      <c r="I3789" t="n">
        <v>0</v>
      </c>
      <c r="J3789" t="n">
        <v>0</v>
      </c>
      <c r="K3789" t="n">
        <v>0</v>
      </c>
      <c r="L3789" t="n">
        <v>0</v>
      </c>
      <c r="M3789" t="n">
        <v>0</v>
      </c>
      <c r="N3789" t="n">
        <v>0</v>
      </c>
      <c r="O3789" t="n">
        <v>0</v>
      </c>
      <c r="P3789" t="n">
        <v>0</v>
      </c>
      <c r="Q3789" t="n">
        <v>0</v>
      </c>
      <c r="R3789" s="2" t="inlineStr"/>
    </row>
    <row r="3790" ht="15" customHeight="1">
      <c r="A3790" t="inlineStr">
        <is>
          <t>A 50349-2021</t>
        </is>
      </c>
      <c r="B3790" s="1" t="n">
        <v>44459</v>
      </c>
      <c r="C3790" s="1" t="n">
        <v>45227</v>
      </c>
      <c r="D3790" t="inlineStr">
        <is>
          <t>DALARNAS LÄN</t>
        </is>
      </c>
      <c r="E3790" t="inlineStr">
        <is>
          <t>ÄLVDALEN</t>
        </is>
      </c>
      <c r="F3790" t="inlineStr">
        <is>
          <t>Sveaskog</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50347-2021</t>
        </is>
      </c>
      <c r="B3791" s="1" t="n">
        <v>44459</v>
      </c>
      <c r="C3791" s="1" t="n">
        <v>45227</v>
      </c>
      <c r="D3791" t="inlineStr">
        <is>
          <t>DALARNAS LÄN</t>
        </is>
      </c>
      <c r="E3791" t="inlineStr">
        <is>
          <t>LUDVIKA</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50594-2021</t>
        </is>
      </c>
      <c r="B3792" s="1" t="n">
        <v>44459</v>
      </c>
      <c r="C3792" s="1" t="n">
        <v>45227</v>
      </c>
      <c r="D3792" t="inlineStr">
        <is>
          <t>DALARNAS LÄN</t>
        </is>
      </c>
      <c r="E3792" t="inlineStr">
        <is>
          <t>RÄTTVIK</t>
        </is>
      </c>
      <c r="F3792" t="inlineStr">
        <is>
          <t>Sveaskog</t>
        </is>
      </c>
      <c r="G3792" t="n">
        <v>4.4</v>
      </c>
      <c r="H3792" t="n">
        <v>0</v>
      </c>
      <c r="I3792" t="n">
        <v>0</v>
      </c>
      <c r="J3792" t="n">
        <v>0</v>
      </c>
      <c r="K3792" t="n">
        <v>0</v>
      </c>
      <c r="L3792" t="n">
        <v>0</v>
      </c>
      <c r="M3792" t="n">
        <v>0</v>
      </c>
      <c r="N3792" t="n">
        <v>0</v>
      </c>
      <c r="O3792" t="n">
        <v>0</v>
      </c>
      <c r="P3792" t="n">
        <v>0</v>
      </c>
      <c r="Q3792" t="n">
        <v>0</v>
      </c>
      <c r="R3792" s="2" t="inlineStr"/>
    </row>
    <row r="3793" ht="15" customHeight="1">
      <c r="A3793" t="inlineStr">
        <is>
          <t>A 50708-2021</t>
        </is>
      </c>
      <c r="B3793" s="1" t="n">
        <v>44459</v>
      </c>
      <c r="C3793" s="1" t="n">
        <v>45227</v>
      </c>
      <c r="D3793" t="inlineStr">
        <is>
          <t>DALARNAS LÄN</t>
        </is>
      </c>
      <c r="E3793" t="inlineStr">
        <is>
          <t>ÄLVDALEN</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50806-2021</t>
        </is>
      </c>
      <c r="B3794" s="1" t="n">
        <v>44459</v>
      </c>
      <c r="C3794" s="1" t="n">
        <v>45227</v>
      </c>
      <c r="D3794" t="inlineStr">
        <is>
          <t>DALARNAS LÄN</t>
        </is>
      </c>
      <c r="E3794" t="inlineStr">
        <is>
          <t>AVESTA</t>
        </is>
      </c>
      <c r="G3794" t="n">
        <v>6.5</v>
      </c>
      <c r="H3794" t="n">
        <v>0</v>
      </c>
      <c r="I3794" t="n">
        <v>0</v>
      </c>
      <c r="J3794" t="n">
        <v>0</v>
      </c>
      <c r="K3794" t="n">
        <v>0</v>
      </c>
      <c r="L3794" t="n">
        <v>0</v>
      </c>
      <c r="M3794" t="n">
        <v>0</v>
      </c>
      <c r="N3794" t="n">
        <v>0</v>
      </c>
      <c r="O3794" t="n">
        <v>0</v>
      </c>
      <c r="P3794" t="n">
        <v>0</v>
      </c>
      <c r="Q3794" t="n">
        <v>0</v>
      </c>
      <c r="R3794" s="2" t="inlineStr"/>
    </row>
    <row r="3795" ht="15" customHeight="1">
      <c r="A3795" t="inlineStr">
        <is>
          <t>A 50599-2021</t>
        </is>
      </c>
      <c r="B3795" s="1" t="n">
        <v>44459</v>
      </c>
      <c r="C3795" s="1" t="n">
        <v>45227</v>
      </c>
      <c r="D3795" t="inlineStr">
        <is>
          <t>DALARNAS LÄN</t>
        </is>
      </c>
      <c r="E3795" t="inlineStr">
        <is>
          <t>RÄTTVIK</t>
        </is>
      </c>
      <c r="F3795" t="inlineStr">
        <is>
          <t>Sveaskog</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50610-2021</t>
        </is>
      </c>
      <c r="B3796" s="1" t="n">
        <v>44459</v>
      </c>
      <c r="C3796" s="1" t="n">
        <v>45227</v>
      </c>
      <c r="D3796" t="inlineStr">
        <is>
          <t>DALARNAS LÄN</t>
        </is>
      </c>
      <c r="E3796" t="inlineStr">
        <is>
          <t>RÄTTVIK</t>
        </is>
      </c>
      <c r="F3796" t="inlineStr">
        <is>
          <t>Sveaskog</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50905-2021</t>
        </is>
      </c>
      <c r="B3797" s="1" t="n">
        <v>44460</v>
      </c>
      <c r="C3797" s="1" t="n">
        <v>45227</v>
      </c>
      <c r="D3797" t="inlineStr">
        <is>
          <t>DALARNAS LÄN</t>
        </is>
      </c>
      <c r="E3797" t="inlineStr">
        <is>
          <t>ORSA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50881-2021</t>
        </is>
      </c>
      <c r="B3798" s="1" t="n">
        <v>44460</v>
      </c>
      <c r="C3798" s="1" t="n">
        <v>45227</v>
      </c>
      <c r="D3798" t="inlineStr">
        <is>
          <t>DALARNAS LÄN</t>
        </is>
      </c>
      <c r="E3798" t="inlineStr">
        <is>
          <t>MALUNG-SÄLEN</t>
        </is>
      </c>
      <c r="F3798" t="inlineStr">
        <is>
          <t>Bergvik skog öst AB</t>
        </is>
      </c>
      <c r="G3798" t="n">
        <v>2.2</v>
      </c>
      <c r="H3798" t="n">
        <v>0</v>
      </c>
      <c r="I3798" t="n">
        <v>0</v>
      </c>
      <c r="J3798" t="n">
        <v>0</v>
      </c>
      <c r="K3798" t="n">
        <v>0</v>
      </c>
      <c r="L3798" t="n">
        <v>0</v>
      </c>
      <c r="M3798" t="n">
        <v>0</v>
      </c>
      <c r="N3798" t="n">
        <v>0</v>
      </c>
      <c r="O3798" t="n">
        <v>0</v>
      </c>
      <c r="P3798" t="n">
        <v>0</v>
      </c>
      <c r="Q3798" t="n">
        <v>0</v>
      </c>
      <c r="R3798" s="2" t="inlineStr"/>
    </row>
    <row r="3799" ht="15" customHeight="1">
      <c r="A3799" t="inlineStr">
        <is>
          <t>A 50886-2021</t>
        </is>
      </c>
      <c r="B3799" s="1" t="n">
        <v>44460</v>
      </c>
      <c r="C3799" s="1" t="n">
        <v>45227</v>
      </c>
      <c r="D3799" t="inlineStr">
        <is>
          <t>DALARNAS LÄN</t>
        </is>
      </c>
      <c r="E3799" t="inlineStr">
        <is>
          <t>AVESTA</t>
        </is>
      </c>
      <c r="G3799" t="n">
        <v>3</v>
      </c>
      <c r="H3799" t="n">
        <v>0</v>
      </c>
      <c r="I3799" t="n">
        <v>0</v>
      </c>
      <c r="J3799" t="n">
        <v>0</v>
      </c>
      <c r="K3799" t="n">
        <v>0</v>
      </c>
      <c r="L3799" t="n">
        <v>0</v>
      </c>
      <c r="M3799" t="n">
        <v>0</v>
      </c>
      <c r="N3799" t="n">
        <v>0</v>
      </c>
      <c r="O3799" t="n">
        <v>0</v>
      </c>
      <c r="P3799" t="n">
        <v>0</v>
      </c>
      <c r="Q3799" t="n">
        <v>0</v>
      </c>
      <c r="R3799" s="2" t="inlineStr"/>
    </row>
    <row r="3800" ht="15" customHeight="1">
      <c r="A3800" t="inlineStr">
        <is>
          <t>A 51422-2021</t>
        </is>
      </c>
      <c r="B3800" s="1" t="n">
        <v>44461</v>
      </c>
      <c r="C3800" s="1" t="n">
        <v>45227</v>
      </c>
      <c r="D3800" t="inlineStr">
        <is>
          <t>DALARNAS LÄN</t>
        </is>
      </c>
      <c r="E3800" t="inlineStr">
        <is>
          <t>SMEDJEBACKEN</t>
        </is>
      </c>
      <c r="G3800" t="n">
        <v>4.3</v>
      </c>
      <c r="H3800" t="n">
        <v>0</v>
      </c>
      <c r="I3800" t="n">
        <v>0</v>
      </c>
      <c r="J3800" t="n">
        <v>0</v>
      </c>
      <c r="K3800" t="n">
        <v>0</v>
      </c>
      <c r="L3800" t="n">
        <v>0</v>
      </c>
      <c r="M3800" t="n">
        <v>0</v>
      </c>
      <c r="N3800" t="n">
        <v>0</v>
      </c>
      <c r="O3800" t="n">
        <v>0</v>
      </c>
      <c r="P3800" t="n">
        <v>0</v>
      </c>
      <c r="Q3800" t="n">
        <v>0</v>
      </c>
      <c r="R3800" s="2" t="inlineStr"/>
    </row>
    <row r="3801" ht="15" customHeight="1">
      <c r="A3801" t="inlineStr">
        <is>
          <t>A 51308-2021</t>
        </is>
      </c>
      <c r="B3801" s="1" t="n">
        <v>44461</v>
      </c>
      <c r="C3801" s="1" t="n">
        <v>45227</v>
      </c>
      <c r="D3801" t="inlineStr">
        <is>
          <t>DALARNAS LÄN</t>
        </is>
      </c>
      <c r="E3801" t="inlineStr">
        <is>
          <t>BORLÄNGE</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51041-2021</t>
        </is>
      </c>
      <c r="B3802" s="1" t="n">
        <v>44461</v>
      </c>
      <c r="C3802" s="1" t="n">
        <v>45227</v>
      </c>
      <c r="D3802" t="inlineStr">
        <is>
          <t>DALARNAS LÄN</t>
        </is>
      </c>
      <c r="E3802" t="inlineStr">
        <is>
          <t>RÄTTVIK</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51278-2021</t>
        </is>
      </c>
      <c r="B3803" s="1" t="n">
        <v>44461</v>
      </c>
      <c r="C3803" s="1" t="n">
        <v>45227</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51277-2021</t>
        </is>
      </c>
      <c r="B3804" s="1" t="n">
        <v>44461</v>
      </c>
      <c r="C3804" s="1" t="n">
        <v>45227</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51414-2021</t>
        </is>
      </c>
      <c r="B3805" s="1" t="n">
        <v>44461</v>
      </c>
      <c r="C3805" s="1" t="n">
        <v>45227</v>
      </c>
      <c r="D3805" t="inlineStr">
        <is>
          <t>DALARNAS LÄN</t>
        </is>
      </c>
      <c r="E3805" t="inlineStr">
        <is>
          <t>VANSBRO</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52205-2021</t>
        </is>
      </c>
      <c r="B3806" s="1" t="n">
        <v>44462</v>
      </c>
      <c r="C3806" s="1" t="n">
        <v>45227</v>
      </c>
      <c r="D3806" t="inlineStr">
        <is>
          <t>DALARNAS LÄN</t>
        </is>
      </c>
      <c r="E3806" t="inlineStr">
        <is>
          <t>SÄTER</t>
        </is>
      </c>
      <c r="F3806" t="inlineStr">
        <is>
          <t>Bergvik skog väst AB</t>
        </is>
      </c>
      <c r="G3806" t="n">
        <v>8.6</v>
      </c>
      <c r="H3806" t="n">
        <v>0</v>
      </c>
      <c r="I3806" t="n">
        <v>0</v>
      </c>
      <c r="J3806" t="n">
        <v>0</v>
      </c>
      <c r="K3806" t="n">
        <v>0</v>
      </c>
      <c r="L3806" t="n">
        <v>0</v>
      </c>
      <c r="M3806" t="n">
        <v>0</v>
      </c>
      <c r="N3806" t="n">
        <v>0</v>
      </c>
      <c r="O3806" t="n">
        <v>0</v>
      </c>
      <c r="P3806" t="n">
        <v>0</v>
      </c>
      <c r="Q3806" t="n">
        <v>0</v>
      </c>
      <c r="R3806" s="2" t="inlineStr"/>
    </row>
    <row r="3807" ht="15" customHeight="1">
      <c r="A3807" t="inlineStr">
        <is>
          <t>A 52221-2021</t>
        </is>
      </c>
      <c r="B3807" s="1" t="n">
        <v>44462</v>
      </c>
      <c r="C3807" s="1" t="n">
        <v>45227</v>
      </c>
      <c r="D3807" t="inlineStr">
        <is>
          <t>DALARNAS LÄN</t>
        </is>
      </c>
      <c r="E3807" t="inlineStr">
        <is>
          <t>HEDEMORA</t>
        </is>
      </c>
      <c r="F3807" t="inlineStr">
        <is>
          <t>Bergvik skog väst AB</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51533-2021</t>
        </is>
      </c>
      <c r="B3808" s="1" t="n">
        <v>44462</v>
      </c>
      <c r="C3808" s="1" t="n">
        <v>45227</v>
      </c>
      <c r="D3808" t="inlineStr">
        <is>
          <t>DALARNAS LÄN</t>
        </is>
      </c>
      <c r="E3808" t="inlineStr">
        <is>
          <t>MALUNG-SÄLEN</t>
        </is>
      </c>
      <c r="G3808" t="n">
        <v>6.6</v>
      </c>
      <c r="H3808" t="n">
        <v>0</v>
      </c>
      <c r="I3808" t="n">
        <v>0</v>
      </c>
      <c r="J3808" t="n">
        <v>0</v>
      </c>
      <c r="K3808" t="n">
        <v>0</v>
      </c>
      <c r="L3808" t="n">
        <v>0</v>
      </c>
      <c r="M3808" t="n">
        <v>0</v>
      </c>
      <c r="N3808" t="n">
        <v>0</v>
      </c>
      <c r="O3808" t="n">
        <v>0</v>
      </c>
      <c r="P3808" t="n">
        <v>0</v>
      </c>
      <c r="Q3808" t="n">
        <v>0</v>
      </c>
      <c r="R3808" s="2" t="inlineStr"/>
    </row>
    <row r="3809" ht="15" customHeight="1">
      <c r="A3809" t="inlineStr">
        <is>
          <t>A 51731-2021</t>
        </is>
      </c>
      <c r="B3809" s="1" t="n">
        <v>44462</v>
      </c>
      <c r="C3809" s="1" t="n">
        <v>45227</v>
      </c>
      <c r="D3809" t="inlineStr">
        <is>
          <t>DALARNAS LÄN</t>
        </is>
      </c>
      <c r="E3809" t="inlineStr">
        <is>
          <t>SMEDJEBACKEN</t>
        </is>
      </c>
      <c r="F3809" t="inlineStr">
        <is>
          <t>Sveaskog</t>
        </is>
      </c>
      <c r="G3809" t="n">
        <v>3.1</v>
      </c>
      <c r="H3809" t="n">
        <v>0</v>
      </c>
      <c r="I3809" t="n">
        <v>0</v>
      </c>
      <c r="J3809" t="n">
        <v>0</v>
      </c>
      <c r="K3809" t="n">
        <v>0</v>
      </c>
      <c r="L3809" t="n">
        <v>0</v>
      </c>
      <c r="M3809" t="n">
        <v>0</v>
      </c>
      <c r="N3809" t="n">
        <v>0</v>
      </c>
      <c r="O3809" t="n">
        <v>0</v>
      </c>
      <c r="P3809" t="n">
        <v>0</v>
      </c>
      <c r="Q3809" t="n">
        <v>0</v>
      </c>
      <c r="R3809" s="2" t="inlineStr"/>
    </row>
    <row r="3810" ht="15" customHeight="1">
      <c r="A3810" t="inlineStr">
        <is>
          <t>A 52100-2021</t>
        </is>
      </c>
      <c r="B3810" s="1" t="n">
        <v>44462</v>
      </c>
      <c r="C3810" s="1" t="n">
        <v>45227</v>
      </c>
      <c r="D3810" t="inlineStr">
        <is>
          <t>DALARNAS LÄN</t>
        </is>
      </c>
      <c r="E3810" t="inlineStr">
        <is>
          <t>MALUNG-SÄLEN</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52190-2021</t>
        </is>
      </c>
      <c r="B3811" s="1" t="n">
        <v>44462</v>
      </c>
      <c r="C3811" s="1" t="n">
        <v>45227</v>
      </c>
      <c r="D3811" t="inlineStr">
        <is>
          <t>DALARNAS LÄN</t>
        </is>
      </c>
      <c r="E3811" t="inlineStr">
        <is>
          <t>SÄTER</t>
        </is>
      </c>
      <c r="F3811" t="inlineStr">
        <is>
          <t>Bergvik skog väst AB</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52215-2021</t>
        </is>
      </c>
      <c r="B3812" s="1" t="n">
        <v>44462</v>
      </c>
      <c r="C3812" s="1" t="n">
        <v>45227</v>
      </c>
      <c r="D3812" t="inlineStr">
        <is>
          <t>DALARNAS LÄN</t>
        </is>
      </c>
      <c r="E3812" t="inlineStr">
        <is>
          <t>HEDEMORA</t>
        </is>
      </c>
      <c r="F3812" t="inlineStr">
        <is>
          <t>Bergvik skog väst AB</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52071-2021</t>
        </is>
      </c>
      <c r="B3813" s="1" t="n">
        <v>44462</v>
      </c>
      <c r="C3813" s="1" t="n">
        <v>45227</v>
      </c>
      <c r="D3813" t="inlineStr">
        <is>
          <t>DALARNAS LÄN</t>
        </is>
      </c>
      <c r="E3813" t="inlineStr">
        <is>
          <t>MALUNG-SÄLEN</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52199-2021</t>
        </is>
      </c>
      <c r="B3814" s="1" t="n">
        <v>44462</v>
      </c>
      <c r="C3814" s="1" t="n">
        <v>45227</v>
      </c>
      <c r="D3814" t="inlineStr">
        <is>
          <t>DALARNAS LÄN</t>
        </is>
      </c>
      <c r="E3814" t="inlineStr">
        <is>
          <t>HEDEMORA</t>
        </is>
      </c>
      <c r="F3814" t="inlineStr">
        <is>
          <t>Bergvik skog väst AB</t>
        </is>
      </c>
      <c r="G3814" t="n">
        <v>4.4</v>
      </c>
      <c r="H3814" t="n">
        <v>0</v>
      </c>
      <c r="I3814" t="n">
        <v>0</v>
      </c>
      <c r="J3814" t="n">
        <v>0</v>
      </c>
      <c r="K3814" t="n">
        <v>0</v>
      </c>
      <c r="L3814" t="n">
        <v>0</v>
      </c>
      <c r="M3814" t="n">
        <v>0</v>
      </c>
      <c r="N3814" t="n">
        <v>0</v>
      </c>
      <c r="O3814" t="n">
        <v>0</v>
      </c>
      <c r="P3814" t="n">
        <v>0</v>
      </c>
      <c r="Q3814" t="n">
        <v>0</v>
      </c>
      <c r="R3814" s="2" t="inlineStr"/>
    </row>
    <row r="3815" ht="15" customHeight="1">
      <c r="A3815" t="inlineStr">
        <is>
          <t>A 52220-2021</t>
        </is>
      </c>
      <c r="B3815" s="1" t="n">
        <v>44462</v>
      </c>
      <c r="C3815" s="1" t="n">
        <v>45227</v>
      </c>
      <c r="D3815" t="inlineStr">
        <is>
          <t>DALARNAS LÄN</t>
        </is>
      </c>
      <c r="E3815" t="inlineStr">
        <is>
          <t>SÄTER</t>
        </is>
      </c>
      <c r="F3815" t="inlineStr">
        <is>
          <t>Bergvik skog väst AB</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52262-2021</t>
        </is>
      </c>
      <c r="B3816" s="1" t="n">
        <v>44463</v>
      </c>
      <c r="C3816" s="1" t="n">
        <v>45227</v>
      </c>
      <c r="D3816" t="inlineStr">
        <is>
          <t>DALARNAS LÄN</t>
        </is>
      </c>
      <c r="E3816" t="inlineStr">
        <is>
          <t>SÄTER</t>
        </is>
      </c>
      <c r="F3816" t="inlineStr">
        <is>
          <t>Bergvik skog väst AB</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52193-2021</t>
        </is>
      </c>
      <c r="B3817" s="1" t="n">
        <v>44463</v>
      </c>
      <c r="C3817" s="1" t="n">
        <v>45227</v>
      </c>
      <c r="D3817" t="inlineStr">
        <is>
          <t>DALARNAS LÄN</t>
        </is>
      </c>
      <c r="E3817" t="inlineStr">
        <is>
          <t>SÄTER</t>
        </is>
      </c>
      <c r="F3817" t="inlineStr">
        <is>
          <t>Bergvik skog väst AB</t>
        </is>
      </c>
      <c r="G3817" t="n">
        <v>3.3</v>
      </c>
      <c r="H3817" t="n">
        <v>0</v>
      </c>
      <c r="I3817" t="n">
        <v>0</v>
      </c>
      <c r="J3817" t="n">
        <v>0</v>
      </c>
      <c r="K3817" t="n">
        <v>0</v>
      </c>
      <c r="L3817" t="n">
        <v>0</v>
      </c>
      <c r="M3817" t="n">
        <v>0</v>
      </c>
      <c r="N3817" t="n">
        <v>0</v>
      </c>
      <c r="O3817" t="n">
        <v>0</v>
      </c>
      <c r="P3817" t="n">
        <v>0</v>
      </c>
      <c r="Q3817" t="n">
        <v>0</v>
      </c>
      <c r="R3817" s="2" t="inlineStr"/>
    </row>
    <row r="3818" ht="15" customHeight="1">
      <c r="A3818" t="inlineStr">
        <is>
          <t>A 52296-2021</t>
        </is>
      </c>
      <c r="B3818" s="1" t="n">
        <v>44463</v>
      </c>
      <c r="C3818" s="1" t="n">
        <v>45227</v>
      </c>
      <c r="D3818" t="inlineStr">
        <is>
          <t>DALARNAS LÄN</t>
        </is>
      </c>
      <c r="E3818" t="inlineStr">
        <is>
          <t>RÄTTVIK</t>
        </is>
      </c>
      <c r="F3818" t="inlineStr">
        <is>
          <t>Bergvik skog väst AB</t>
        </is>
      </c>
      <c r="G3818" t="n">
        <v>7.8</v>
      </c>
      <c r="H3818" t="n">
        <v>0</v>
      </c>
      <c r="I3818" t="n">
        <v>0</v>
      </c>
      <c r="J3818" t="n">
        <v>0</v>
      </c>
      <c r="K3818" t="n">
        <v>0</v>
      </c>
      <c r="L3818" t="n">
        <v>0</v>
      </c>
      <c r="M3818" t="n">
        <v>0</v>
      </c>
      <c r="N3818" t="n">
        <v>0</v>
      </c>
      <c r="O3818" t="n">
        <v>0</v>
      </c>
      <c r="P3818" t="n">
        <v>0</v>
      </c>
      <c r="Q3818" t="n">
        <v>0</v>
      </c>
      <c r="R3818" s="2" t="inlineStr"/>
    </row>
    <row r="3819" ht="15" customHeight="1">
      <c r="A3819" t="inlineStr">
        <is>
          <t>A 52542-2021</t>
        </is>
      </c>
      <c r="B3819" s="1" t="n">
        <v>44466</v>
      </c>
      <c r="C3819" s="1" t="n">
        <v>45227</v>
      </c>
      <c r="D3819" t="inlineStr">
        <is>
          <t>DALARNAS LÄN</t>
        </is>
      </c>
      <c r="E3819" t="inlineStr">
        <is>
          <t>ORSA</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52573-2021</t>
        </is>
      </c>
      <c r="B3820" s="1" t="n">
        <v>44466</v>
      </c>
      <c r="C3820" s="1" t="n">
        <v>45227</v>
      </c>
      <c r="D3820" t="inlineStr">
        <is>
          <t>DALARNAS LÄN</t>
        </is>
      </c>
      <c r="E3820" t="inlineStr">
        <is>
          <t>MORA</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52633-2021</t>
        </is>
      </c>
      <c r="B3821" s="1" t="n">
        <v>44466</v>
      </c>
      <c r="C3821" s="1" t="n">
        <v>45227</v>
      </c>
      <c r="D3821" t="inlineStr">
        <is>
          <t>DALARNAS LÄN</t>
        </is>
      </c>
      <c r="E3821" t="inlineStr">
        <is>
          <t>FALUN</t>
        </is>
      </c>
      <c r="G3821" t="n">
        <v>1.9</v>
      </c>
      <c r="H3821" t="n">
        <v>0</v>
      </c>
      <c r="I3821" t="n">
        <v>0</v>
      </c>
      <c r="J3821" t="n">
        <v>0</v>
      </c>
      <c r="K3821" t="n">
        <v>0</v>
      </c>
      <c r="L3821" t="n">
        <v>0</v>
      </c>
      <c r="M3821" t="n">
        <v>0</v>
      </c>
      <c r="N3821" t="n">
        <v>0</v>
      </c>
      <c r="O3821" t="n">
        <v>0</v>
      </c>
      <c r="P3821" t="n">
        <v>0</v>
      </c>
      <c r="Q3821" t="n">
        <v>0</v>
      </c>
      <c r="R3821" s="2" t="inlineStr"/>
    </row>
    <row r="3822" ht="15" customHeight="1">
      <c r="A3822" t="inlineStr">
        <is>
          <t>A 53013-2021</t>
        </is>
      </c>
      <c r="B3822" s="1" t="n">
        <v>44466</v>
      </c>
      <c r="C3822" s="1" t="n">
        <v>45227</v>
      </c>
      <c r="D3822" t="inlineStr">
        <is>
          <t>DALARNAS LÄN</t>
        </is>
      </c>
      <c r="E3822" t="inlineStr">
        <is>
          <t>SMEDJEBACKEN</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52615-2021</t>
        </is>
      </c>
      <c r="B3823" s="1" t="n">
        <v>44466</v>
      </c>
      <c r="C3823" s="1" t="n">
        <v>45227</v>
      </c>
      <c r="D3823" t="inlineStr">
        <is>
          <t>DALARNAS LÄN</t>
        </is>
      </c>
      <c r="E3823" t="inlineStr">
        <is>
          <t>FALUN</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52634-2021</t>
        </is>
      </c>
      <c r="B3824" s="1" t="n">
        <v>44466</v>
      </c>
      <c r="C3824" s="1" t="n">
        <v>45227</v>
      </c>
      <c r="D3824" t="inlineStr">
        <is>
          <t>DALARNAS LÄN</t>
        </is>
      </c>
      <c r="E3824" t="inlineStr">
        <is>
          <t>BORLÄNGE</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52681-2021</t>
        </is>
      </c>
      <c r="B3825" s="1" t="n">
        <v>44466</v>
      </c>
      <c r="C3825" s="1" t="n">
        <v>45227</v>
      </c>
      <c r="D3825" t="inlineStr">
        <is>
          <t>DALARNAS LÄN</t>
        </is>
      </c>
      <c r="E3825" t="inlineStr">
        <is>
          <t>BORLÄNGE</t>
        </is>
      </c>
      <c r="G3825" t="n">
        <v>3.5</v>
      </c>
      <c r="H3825" t="n">
        <v>0</v>
      </c>
      <c r="I3825" t="n">
        <v>0</v>
      </c>
      <c r="J3825" t="n">
        <v>0</v>
      </c>
      <c r="K3825" t="n">
        <v>0</v>
      </c>
      <c r="L3825" t="n">
        <v>0</v>
      </c>
      <c r="M3825" t="n">
        <v>0</v>
      </c>
      <c r="N3825" t="n">
        <v>0</v>
      </c>
      <c r="O3825" t="n">
        <v>0</v>
      </c>
      <c r="P3825" t="n">
        <v>0</v>
      </c>
      <c r="Q3825" t="n">
        <v>0</v>
      </c>
      <c r="R3825" s="2" t="inlineStr"/>
    </row>
    <row r="3826" ht="15" customHeight="1">
      <c r="A3826" t="inlineStr">
        <is>
          <t>A 52619-2021</t>
        </is>
      </c>
      <c r="B3826" s="1" t="n">
        <v>44466</v>
      </c>
      <c r="C3826" s="1" t="n">
        <v>45227</v>
      </c>
      <c r="D3826" t="inlineStr">
        <is>
          <t>DALARNAS LÄN</t>
        </is>
      </c>
      <c r="E3826" t="inlineStr">
        <is>
          <t>FALUN</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53092-2021</t>
        </is>
      </c>
      <c r="B3827" s="1" t="n">
        <v>44467</v>
      </c>
      <c r="C3827" s="1" t="n">
        <v>45227</v>
      </c>
      <c r="D3827" t="inlineStr">
        <is>
          <t>DALARNAS LÄN</t>
        </is>
      </c>
      <c r="E3827" t="inlineStr">
        <is>
          <t>BORLÄNGE</t>
        </is>
      </c>
      <c r="G3827" t="n">
        <v>0.4</v>
      </c>
      <c r="H3827" t="n">
        <v>0</v>
      </c>
      <c r="I3827" t="n">
        <v>0</v>
      </c>
      <c r="J3827" t="n">
        <v>0</v>
      </c>
      <c r="K3827" t="n">
        <v>0</v>
      </c>
      <c r="L3827" t="n">
        <v>0</v>
      </c>
      <c r="M3827" t="n">
        <v>0</v>
      </c>
      <c r="N3827" t="n">
        <v>0</v>
      </c>
      <c r="O3827" t="n">
        <v>0</v>
      </c>
      <c r="P3827" t="n">
        <v>0</v>
      </c>
      <c r="Q3827" t="n">
        <v>0</v>
      </c>
      <c r="R3827" s="2" t="inlineStr"/>
    </row>
    <row r="3828" ht="15" customHeight="1">
      <c r="A3828" t="inlineStr">
        <is>
          <t>A 53102-2021</t>
        </is>
      </c>
      <c r="B3828" s="1" t="n">
        <v>44467</v>
      </c>
      <c r="C3828" s="1" t="n">
        <v>45227</v>
      </c>
      <c r="D3828" t="inlineStr">
        <is>
          <t>DALARNAS LÄN</t>
        </is>
      </c>
      <c r="E3828" t="inlineStr">
        <is>
          <t>ORSA</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52818-2021</t>
        </is>
      </c>
      <c r="B3829" s="1" t="n">
        <v>44467</v>
      </c>
      <c r="C3829" s="1" t="n">
        <v>45227</v>
      </c>
      <c r="D3829" t="inlineStr">
        <is>
          <t>DALARNAS LÄN</t>
        </is>
      </c>
      <c r="E3829" t="inlineStr">
        <is>
          <t>AVESTA</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52866-2021</t>
        </is>
      </c>
      <c r="B3830" s="1" t="n">
        <v>44467</v>
      </c>
      <c r="C3830" s="1" t="n">
        <v>45227</v>
      </c>
      <c r="D3830" t="inlineStr">
        <is>
          <t>DALARNAS LÄN</t>
        </is>
      </c>
      <c r="E3830" t="inlineStr">
        <is>
          <t>ÄLVDALEN</t>
        </is>
      </c>
      <c r="F3830" t="inlineStr">
        <is>
          <t>Sveaskog</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52873-2021</t>
        </is>
      </c>
      <c r="B3831" s="1" t="n">
        <v>44467</v>
      </c>
      <c r="C3831" s="1" t="n">
        <v>45227</v>
      </c>
      <c r="D3831" t="inlineStr">
        <is>
          <t>DALARNAS LÄN</t>
        </is>
      </c>
      <c r="E3831" t="inlineStr">
        <is>
          <t>ÄLVDALEN</t>
        </is>
      </c>
      <c r="F3831" t="inlineStr">
        <is>
          <t>Sveaskog</t>
        </is>
      </c>
      <c r="G3831" t="n">
        <v>14.2</v>
      </c>
      <c r="H3831" t="n">
        <v>0</v>
      </c>
      <c r="I3831" t="n">
        <v>0</v>
      </c>
      <c r="J3831" t="n">
        <v>0</v>
      </c>
      <c r="K3831" t="n">
        <v>0</v>
      </c>
      <c r="L3831" t="n">
        <v>0</v>
      </c>
      <c r="M3831" t="n">
        <v>0</v>
      </c>
      <c r="N3831" t="n">
        <v>0</v>
      </c>
      <c r="O3831" t="n">
        <v>0</v>
      </c>
      <c r="P3831" t="n">
        <v>0</v>
      </c>
      <c r="Q3831" t="n">
        <v>0</v>
      </c>
      <c r="R3831" s="2" t="inlineStr"/>
    </row>
    <row r="3832" ht="15" customHeight="1">
      <c r="A3832" t="inlineStr">
        <is>
          <t>A 53443-2021</t>
        </is>
      </c>
      <c r="B3832" s="1" t="n">
        <v>44468</v>
      </c>
      <c r="C3832" s="1" t="n">
        <v>45227</v>
      </c>
      <c r="D3832" t="inlineStr">
        <is>
          <t>DALARNAS LÄN</t>
        </is>
      </c>
      <c r="E3832" t="inlineStr">
        <is>
          <t>HEDEMORA</t>
        </is>
      </c>
      <c r="F3832" t="inlineStr">
        <is>
          <t>Övriga Aktiebolag</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53210-2021</t>
        </is>
      </c>
      <c r="B3833" s="1" t="n">
        <v>44468</v>
      </c>
      <c r="C3833" s="1" t="n">
        <v>45227</v>
      </c>
      <c r="D3833" t="inlineStr">
        <is>
          <t>DALARNAS LÄN</t>
        </is>
      </c>
      <c r="E3833" t="inlineStr">
        <is>
          <t>MALUNG-SÄLEN</t>
        </is>
      </c>
      <c r="F3833" t="inlineStr">
        <is>
          <t>Bergvik skog öst AB</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53377-2021</t>
        </is>
      </c>
      <c r="B3834" s="1" t="n">
        <v>44468</v>
      </c>
      <c r="C3834" s="1" t="n">
        <v>45227</v>
      </c>
      <c r="D3834" t="inlineStr">
        <is>
          <t>DALARNAS LÄN</t>
        </is>
      </c>
      <c r="E3834" t="inlineStr">
        <is>
          <t>FALUN</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53455-2021</t>
        </is>
      </c>
      <c r="B3835" s="1" t="n">
        <v>44468</v>
      </c>
      <c r="C3835" s="1" t="n">
        <v>45227</v>
      </c>
      <c r="D3835" t="inlineStr">
        <is>
          <t>DALARNAS LÄN</t>
        </is>
      </c>
      <c r="E3835" t="inlineStr">
        <is>
          <t>BORLÄNGE</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53740-2021</t>
        </is>
      </c>
      <c r="B3836" s="1" t="n">
        <v>44469</v>
      </c>
      <c r="C3836" s="1" t="n">
        <v>45227</v>
      </c>
      <c r="D3836" t="inlineStr">
        <is>
          <t>DALARNAS LÄN</t>
        </is>
      </c>
      <c r="E3836" t="inlineStr">
        <is>
          <t>ORSA</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53625-2021</t>
        </is>
      </c>
      <c r="B3837" s="1" t="n">
        <v>44469</v>
      </c>
      <c r="C3837" s="1" t="n">
        <v>45227</v>
      </c>
      <c r="D3837" t="inlineStr">
        <is>
          <t>DALARNAS LÄN</t>
        </is>
      </c>
      <c r="E3837" t="inlineStr">
        <is>
          <t>LEKSAND</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54219-2021</t>
        </is>
      </c>
      <c r="B3838" s="1" t="n">
        <v>44469</v>
      </c>
      <c r="C3838" s="1" t="n">
        <v>45227</v>
      </c>
      <c r="D3838" t="inlineStr">
        <is>
          <t>DALARNAS LÄN</t>
        </is>
      </c>
      <c r="E3838" t="inlineStr">
        <is>
          <t>MALUNG-SÄLEN</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53583-2021</t>
        </is>
      </c>
      <c r="B3839" s="1" t="n">
        <v>44469</v>
      </c>
      <c r="C3839" s="1" t="n">
        <v>45227</v>
      </c>
      <c r="D3839" t="inlineStr">
        <is>
          <t>DALARNAS LÄN</t>
        </is>
      </c>
      <c r="E3839" t="inlineStr">
        <is>
          <t>SMEDJEBACKEN</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53745-2021</t>
        </is>
      </c>
      <c r="B3840" s="1" t="n">
        <v>44469</v>
      </c>
      <c r="C3840" s="1" t="n">
        <v>45227</v>
      </c>
      <c r="D3840" t="inlineStr">
        <is>
          <t>DALARNAS LÄN</t>
        </is>
      </c>
      <c r="E3840" t="inlineStr">
        <is>
          <t>ORSA</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54182-2021</t>
        </is>
      </c>
      <c r="B3841" s="1" t="n">
        <v>44470</v>
      </c>
      <c r="C3841" s="1" t="n">
        <v>45227</v>
      </c>
      <c r="D3841" t="inlineStr">
        <is>
          <t>DALARNAS LÄN</t>
        </is>
      </c>
      <c r="E3841" t="inlineStr">
        <is>
          <t>RÄTTVIK</t>
        </is>
      </c>
      <c r="F3841" t="inlineStr">
        <is>
          <t>Sveaskog</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54279-2021</t>
        </is>
      </c>
      <c r="B3842" s="1" t="n">
        <v>44470</v>
      </c>
      <c r="C3842" s="1" t="n">
        <v>45227</v>
      </c>
      <c r="D3842" t="inlineStr">
        <is>
          <t>DALARNAS LÄN</t>
        </is>
      </c>
      <c r="E3842" t="inlineStr">
        <is>
          <t>LUDVIKA</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53982-2021</t>
        </is>
      </c>
      <c r="B3843" s="1" t="n">
        <v>44470</v>
      </c>
      <c r="C3843" s="1" t="n">
        <v>45227</v>
      </c>
      <c r="D3843" t="inlineStr">
        <is>
          <t>DALARNAS LÄN</t>
        </is>
      </c>
      <c r="E3843" t="inlineStr">
        <is>
          <t>FALUN</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54021-2021</t>
        </is>
      </c>
      <c r="B3844" s="1" t="n">
        <v>44470</v>
      </c>
      <c r="C3844" s="1" t="n">
        <v>45227</v>
      </c>
      <c r="D3844" t="inlineStr">
        <is>
          <t>DALARNAS LÄN</t>
        </is>
      </c>
      <c r="E3844" t="inlineStr">
        <is>
          <t>RÄTTVIK</t>
        </is>
      </c>
      <c r="F3844" t="inlineStr">
        <is>
          <t>Bergvik skog väst AB</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54281-2021</t>
        </is>
      </c>
      <c r="B3845" s="1" t="n">
        <v>44470</v>
      </c>
      <c r="C3845" s="1" t="n">
        <v>45227</v>
      </c>
      <c r="D3845" t="inlineStr">
        <is>
          <t>DALARNAS LÄN</t>
        </is>
      </c>
      <c r="E3845" t="inlineStr">
        <is>
          <t>RÄTTVIK</t>
        </is>
      </c>
      <c r="G3845" t="n">
        <v>14.8</v>
      </c>
      <c r="H3845" t="n">
        <v>0</v>
      </c>
      <c r="I3845" t="n">
        <v>0</v>
      </c>
      <c r="J3845" t="n">
        <v>0</v>
      </c>
      <c r="K3845" t="n">
        <v>0</v>
      </c>
      <c r="L3845" t="n">
        <v>0</v>
      </c>
      <c r="M3845" t="n">
        <v>0</v>
      </c>
      <c r="N3845" t="n">
        <v>0</v>
      </c>
      <c r="O3845" t="n">
        <v>0</v>
      </c>
      <c r="P3845" t="n">
        <v>0</v>
      </c>
      <c r="Q3845" t="n">
        <v>0</v>
      </c>
      <c r="R3845" s="2" t="inlineStr"/>
    </row>
    <row r="3846" ht="15" customHeight="1">
      <c r="A3846" t="inlineStr">
        <is>
          <t>A 54292-2021</t>
        </is>
      </c>
      <c r="B3846" s="1" t="n">
        <v>44471</v>
      </c>
      <c r="C3846" s="1" t="n">
        <v>45227</v>
      </c>
      <c r="D3846" t="inlineStr">
        <is>
          <t>DALARNAS LÄN</t>
        </is>
      </c>
      <c r="E3846" t="inlineStr">
        <is>
          <t>ÄLVDALEN</t>
        </is>
      </c>
      <c r="G3846" t="n">
        <v>3.1</v>
      </c>
      <c r="H3846" t="n">
        <v>0</v>
      </c>
      <c r="I3846" t="n">
        <v>0</v>
      </c>
      <c r="J3846" t="n">
        <v>0</v>
      </c>
      <c r="K3846" t="n">
        <v>0</v>
      </c>
      <c r="L3846" t="n">
        <v>0</v>
      </c>
      <c r="M3846" t="n">
        <v>0</v>
      </c>
      <c r="N3846" t="n">
        <v>0</v>
      </c>
      <c r="O3846" t="n">
        <v>0</v>
      </c>
      <c r="P3846" t="n">
        <v>0</v>
      </c>
      <c r="Q3846" t="n">
        <v>0</v>
      </c>
      <c r="R3846" s="2" t="inlineStr"/>
    </row>
    <row r="3847" ht="15" customHeight="1">
      <c r="A3847" t="inlineStr">
        <is>
          <t>A 54572-2021</t>
        </is>
      </c>
      <c r="B3847" s="1" t="n">
        <v>44473</v>
      </c>
      <c r="C3847" s="1" t="n">
        <v>45227</v>
      </c>
      <c r="D3847" t="inlineStr">
        <is>
          <t>DALARNAS LÄN</t>
        </is>
      </c>
      <c r="E3847" t="inlineStr">
        <is>
          <t>RÄTTVIK</t>
        </is>
      </c>
      <c r="G3847" t="n">
        <v>12.1</v>
      </c>
      <c r="H3847" t="n">
        <v>0</v>
      </c>
      <c r="I3847" t="n">
        <v>0</v>
      </c>
      <c r="J3847" t="n">
        <v>0</v>
      </c>
      <c r="K3847" t="n">
        <v>0</v>
      </c>
      <c r="L3847" t="n">
        <v>0</v>
      </c>
      <c r="M3847" t="n">
        <v>0</v>
      </c>
      <c r="N3847" t="n">
        <v>0</v>
      </c>
      <c r="O3847" t="n">
        <v>0</v>
      </c>
      <c r="P3847" t="n">
        <v>0</v>
      </c>
      <c r="Q3847" t="n">
        <v>0</v>
      </c>
      <c r="R3847" s="2" t="inlineStr"/>
    </row>
    <row r="3848" ht="15" customHeight="1">
      <c r="A3848" t="inlineStr">
        <is>
          <t>A 54382-2021</t>
        </is>
      </c>
      <c r="B3848" s="1" t="n">
        <v>44473</v>
      </c>
      <c r="C3848" s="1" t="n">
        <v>45227</v>
      </c>
      <c r="D3848" t="inlineStr">
        <is>
          <t>DALARNAS LÄN</t>
        </is>
      </c>
      <c r="E3848" t="inlineStr">
        <is>
          <t>SMEDJEBACKEN</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54387-2021</t>
        </is>
      </c>
      <c r="B3849" s="1" t="n">
        <v>44473</v>
      </c>
      <c r="C3849" s="1" t="n">
        <v>45227</v>
      </c>
      <c r="D3849" t="inlineStr">
        <is>
          <t>DALARNAS LÄN</t>
        </is>
      </c>
      <c r="E3849" t="inlineStr">
        <is>
          <t>ÄLVDALEN</t>
        </is>
      </c>
      <c r="F3849" t="inlineStr">
        <is>
          <t>Bergvik skog öst AB</t>
        </is>
      </c>
      <c r="G3849" t="n">
        <v>2.9</v>
      </c>
      <c r="H3849" t="n">
        <v>0</v>
      </c>
      <c r="I3849" t="n">
        <v>0</v>
      </c>
      <c r="J3849" t="n">
        <v>0</v>
      </c>
      <c r="K3849" t="n">
        <v>0</v>
      </c>
      <c r="L3849" t="n">
        <v>0</v>
      </c>
      <c r="M3849" t="n">
        <v>0</v>
      </c>
      <c r="N3849" t="n">
        <v>0</v>
      </c>
      <c r="O3849" t="n">
        <v>0</v>
      </c>
      <c r="P3849" t="n">
        <v>0</v>
      </c>
      <c r="Q3849" t="n">
        <v>0</v>
      </c>
      <c r="R3849" s="2" t="inlineStr"/>
    </row>
    <row r="3850" ht="15" customHeight="1">
      <c r="A3850" t="inlineStr">
        <is>
          <t>A 54409-2021</t>
        </is>
      </c>
      <c r="B3850" s="1" t="n">
        <v>44473</v>
      </c>
      <c r="C3850" s="1" t="n">
        <v>45227</v>
      </c>
      <c r="D3850" t="inlineStr">
        <is>
          <t>DALARNAS LÄN</t>
        </is>
      </c>
      <c r="E3850" t="inlineStr">
        <is>
          <t>MORA</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54551-2021</t>
        </is>
      </c>
      <c r="B3851" s="1" t="n">
        <v>44473</v>
      </c>
      <c r="C3851" s="1" t="n">
        <v>45227</v>
      </c>
      <c r="D3851" t="inlineStr">
        <is>
          <t>DALARNAS LÄN</t>
        </is>
      </c>
      <c r="E3851" t="inlineStr">
        <is>
          <t>MALUNG-SÄLEN</t>
        </is>
      </c>
      <c r="G3851" t="n">
        <v>0.3</v>
      </c>
      <c r="H3851" t="n">
        <v>0</v>
      </c>
      <c r="I3851" t="n">
        <v>0</v>
      </c>
      <c r="J3851" t="n">
        <v>0</v>
      </c>
      <c r="K3851" t="n">
        <v>0</v>
      </c>
      <c r="L3851" t="n">
        <v>0</v>
      </c>
      <c r="M3851" t="n">
        <v>0</v>
      </c>
      <c r="N3851" t="n">
        <v>0</v>
      </c>
      <c r="O3851" t="n">
        <v>0</v>
      </c>
      <c r="P3851" t="n">
        <v>0</v>
      </c>
      <c r="Q3851" t="n">
        <v>0</v>
      </c>
      <c r="R3851" s="2" t="inlineStr"/>
    </row>
    <row r="3852" ht="15" customHeight="1">
      <c r="A3852" t="inlineStr">
        <is>
          <t>A 54971-2021</t>
        </is>
      </c>
      <c r="B3852" s="1" t="n">
        <v>44474</v>
      </c>
      <c r="C3852" s="1" t="n">
        <v>45227</v>
      </c>
      <c r="D3852" t="inlineStr">
        <is>
          <t>DALARNAS LÄN</t>
        </is>
      </c>
      <c r="E3852" t="inlineStr">
        <is>
          <t>SMEDJEBACKEN</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54870-2021</t>
        </is>
      </c>
      <c r="B3853" s="1" t="n">
        <v>44474</v>
      </c>
      <c r="C3853" s="1" t="n">
        <v>45227</v>
      </c>
      <c r="D3853" t="inlineStr">
        <is>
          <t>DALARNAS LÄN</t>
        </is>
      </c>
      <c r="E3853" t="inlineStr">
        <is>
          <t>GAGNEF</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54983-2021</t>
        </is>
      </c>
      <c r="B3854" s="1" t="n">
        <v>44474</v>
      </c>
      <c r="C3854" s="1" t="n">
        <v>45227</v>
      </c>
      <c r="D3854" t="inlineStr">
        <is>
          <t>DALARNAS LÄN</t>
        </is>
      </c>
      <c r="E3854" t="inlineStr">
        <is>
          <t>RÄTTVIK</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55567-2021</t>
        </is>
      </c>
      <c r="B3855" s="1" t="n">
        <v>44475</v>
      </c>
      <c r="C3855" s="1" t="n">
        <v>45227</v>
      </c>
      <c r="D3855" t="inlineStr">
        <is>
          <t>DALARNAS LÄN</t>
        </is>
      </c>
      <c r="E3855" t="inlineStr">
        <is>
          <t>FALUN</t>
        </is>
      </c>
      <c r="G3855" t="n">
        <v>0.2</v>
      </c>
      <c r="H3855" t="n">
        <v>0</v>
      </c>
      <c r="I3855" t="n">
        <v>0</v>
      </c>
      <c r="J3855" t="n">
        <v>0</v>
      </c>
      <c r="K3855" t="n">
        <v>0</v>
      </c>
      <c r="L3855" t="n">
        <v>0</v>
      </c>
      <c r="M3855" t="n">
        <v>0</v>
      </c>
      <c r="N3855" t="n">
        <v>0</v>
      </c>
      <c r="O3855" t="n">
        <v>0</v>
      </c>
      <c r="P3855" t="n">
        <v>0</v>
      </c>
      <c r="Q3855" t="n">
        <v>0</v>
      </c>
      <c r="R3855" s="2" t="inlineStr"/>
    </row>
    <row r="3856" ht="15" customHeight="1">
      <c r="A3856" t="inlineStr">
        <is>
          <t>A 55354-2021</t>
        </is>
      </c>
      <c r="B3856" s="1" t="n">
        <v>44475</v>
      </c>
      <c r="C3856" s="1" t="n">
        <v>45227</v>
      </c>
      <c r="D3856" t="inlineStr">
        <is>
          <t>DALARNAS LÄN</t>
        </is>
      </c>
      <c r="E3856" t="inlineStr">
        <is>
          <t>ORSA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55525-2021</t>
        </is>
      </c>
      <c r="B3857" s="1" t="n">
        <v>44475</v>
      </c>
      <c r="C3857" s="1" t="n">
        <v>45227</v>
      </c>
      <c r="D3857" t="inlineStr">
        <is>
          <t>DALARNAS LÄN</t>
        </is>
      </c>
      <c r="E3857" t="inlineStr">
        <is>
          <t>BORLÄNGE</t>
        </is>
      </c>
      <c r="F3857" t="inlineStr">
        <is>
          <t>Bergvik skog väst AB</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55514-2021</t>
        </is>
      </c>
      <c r="B3858" s="1" t="n">
        <v>44475</v>
      </c>
      <c r="C3858" s="1" t="n">
        <v>45227</v>
      </c>
      <c r="D3858" t="inlineStr">
        <is>
          <t>DALARNAS LÄN</t>
        </is>
      </c>
      <c r="E3858" t="inlineStr">
        <is>
          <t>MALUNG-SÄLEN</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55626-2021</t>
        </is>
      </c>
      <c r="B3859" s="1" t="n">
        <v>44475</v>
      </c>
      <c r="C3859" s="1" t="n">
        <v>45227</v>
      </c>
      <c r="D3859" t="inlineStr">
        <is>
          <t>DALARNAS LÄN</t>
        </is>
      </c>
      <c r="E3859" t="inlineStr">
        <is>
          <t>SMEDJEBACKEN</t>
        </is>
      </c>
      <c r="F3859" t="inlineStr">
        <is>
          <t>Bergvik skog väst AB</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55707-2021</t>
        </is>
      </c>
      <c r="B3860" s="1" t="n">
        <v>44475</v>
      </c>
      <c r="C3860" s="1" t="n">
        <v>45227</v>
      </c>
      <c r="D3860" t="inlineStr">
        <is>
          <t>DALARNAS LÄN</t>
        </is>
      </c>
      <c r="E3860" t="inlineStr">
        <is>
          <t>BORLÄNGE</t>
        </is>
      </c>
      <c r="F3860" t="inlineStr">
        <is>
          <t>Övriga statliga verk och myndigheter</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55619-2021</t>
        </is>
      </c>
      <c r="B3861" s="1" t="n">
        <v>44475</v>
      </c>
      <c r="C3861" s="1" t="n">
        <v>45227</v>
      </c>
      <c r="D3861" t="inlineStr">
        <is>
          <t>DALARNAS LÄN</t>
        </is>
      </c>
      <c r="E3861" t="inlineStr">
        <is>
          <t>SMEDJEBACKEN</t>
        </is>
      </c>
      <c r="F3861" t="inlineStr">
        <is>
          <t>Bergvik skog väst AB</t>
        </is>
      </c>
      <c r="G3861" t="n">
        <v>4.6</v>
      </c>
      <c r="H3861" t="n">
        <v>0</v>
      </c>
      <c r="I3861" t="n">
        <v>0</v>
      </c>
      <c r="J3861" t="n">
        <v>0</v>
      </c>
      <c r="K3861" t="n">
        <v>0</v>
      </c>
      <c r="L3861" t="n">
        <v>0</v>
      </c>
      <c r="M3861" t="n">
        <v>0</v>
      </c>
      <c r="N3861" t="n">
        <v>0</v>
      </c>
      <c r="O3861" t="n">
        <v>0</v>
      </c>
      <c r="P3861" t="n">
        <v>0</v>
      </c>
      <c r="Q3861" t="n">
        <v>0</v>
      </c>
      <c r="R3861" s="2" t="inlineStr"/>
    </row>
    <row r="3862" ht="15" customHeight="1">
      <c r="A3862" t="inlineStr">
        <is>
          <t>A 55650-2021</t>
        </is>
      </c>
      <c r="B3862" s="1" t="n">
        <v>44475</v>
      </c>
      <c r="C3862" s="1" t="n">
        <v>45227</v>
      </c>
      <c r="D3862" t="inlineStr">
        <is>
          <t>DALARNAS LÄN</t>
        </is>
      </c>
      <c r="E3862" t="inlineStr">
        <is>
          <t>SMEDJEBACKEN</t>
        </is>
      </c>
      <c r="F3862" t="inlineStr">
        <is>
          <t>Bergvik skog väst AB</t>
        </is>
      </c>
      <c r="G3862" t="n">
        <v>2.9</v>
      </c>
      <c r="H3862" t="n">
        <v>0</v>
      </c>
      <c r="I3862" t="n">
        <v>0</v>
      </c>
      <c r="J3862" t="n">
        <v>0</v>
      </c>
      <c r="K3862" t="n">
        <v>0</v>
      </c>
      <c r="L3862" t="n">
        <v>0</v>
      </c>
      <c r="M3862" t="n">
        <v>0</v>
      </c>
      <c r="N3862" t="n">
        <v>0</v>
      </c>
      <c r="O3862" t="n">
        <v>0</v>
      </c>
      <c r="P3862" t="n">
        <v>0</v>
      </c>
      <c r="Q3862" t="n">
        <v>0</v>
      </c>
      <c r="R3862" s="2" t="inlineStr"/>
    </row>
    <row r="3863" ht="15" customHeight="1">
      <c r="A3863" t="inlineStr">
        <is>
          <t>A 55633-2021</t>
        </is>
      </c>
      <c r="B3863" s="1" t="n">
        <v>44476</v>
      </c>
      <c r="C3863" s="1" t="n">
        <v>45227</v>
      </c>
      <c r="D3863" t="inlineStr">
        <is>
          <t>DALARNAS LÄN</t>
        </is>
      </c>
      <c r="E3863" t="inlineStr">
        <is>
          <t>LUDVIKA</t>
        </is>
      </c>
      <c r="F3863" t="inlineStr">
        <is>
          <t>Övriga Aktiebolag</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55778-2021</t>
        </is>
      </c>
      <c r="B3864" s="1" t="n">
        <v>44476</v>
      </c>
      <c r="C3864" s="1" t="n">
        <v>45227</v>
      </c>
      <c r="D3864" t="inlineStr">
        <is>
          <t>DALARNAS LÄN</t>
        </is>
      </c>
      <c r="E3864" t="inlineStr">
        <is>
          <t>ÄLVDALEN</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55869-2021</t>
        </is>
      </c>
      <c r="B3865" s="1" t="n">
        <v>44476</v>
      </c>
      <c r="C3865" s="1" t="n">
        <v>45227</v>
      </c>
      <c r="D3865" t="inlineStr">
        <is>
          <t>DALARNAS LÄN</t>
        </is>
      </c>
      <c r="E3865" t="inlineStr">
        <is>
          <t>GAGNEF</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55774-2021</t>
        </is>
      </c>
      <c r="B3866" s="1" t="n">
        <v>44476</v>
      </c>
      <c r="C3866" s="1" t="n">
        <v>45227</v>
      </c>
      <c r="D3866" t="inlineStr">
        <is>
          <t>DALARNAS LÄN</t>
        </is>
      </c>
      <c r="E3866" t="inlineStr">
        <is>
          <t>VANSBRO</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55851-2021</t>
        </is>
      </c>
      <c r="B3867" s="1" t="n">
        <v>44476</v>
      </c>
      <c r="C3867" s="1" t="n">
        <v>45227</v>
      </c>
      <c r="D3867" t="inlineStr">
        <is>
          <t>DALARNAS LÄN</t>
        </is>
      </c>
      <c r="E3867" t="inlineStr">
        <is>
          <t>SMEDJEBACKEN</t>
        </is>
      </c>
      <c r="F3867" t="inlineStr">
        <is>
          <t>Övriga Aktiebolag</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55969-2021</t>
        </is>
      </c>
      <c r="B3868" s="1" t="n">
        <v>44477</v>
      </c>
      <c r="C3868" s="1" t="n">
        <v>45227</v>
      </c>
      <c r="D3868" t="inlineStr">
        <is>
          <t>DALARNAS LÄN</t>
        </is>
      </c>
      <c r="E3868" t="inlineStr">
        <is>
          <t>RÄTTVIK</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56012-2021</t>
        </is>
      </c>
      <c r="B3869" s="1" t="n">
        <v>44477</v>
      </c>
      <c r="C3869" s="1" t="n">
        <v>45227</v>
      </c>
      <c r="D3869" t="inlineStr">
        <is>
          <t>DALARNAS LÄN</t>
        </is>
      </c>
      <c r="E3869" t="inlineStr">
        <is>
          <t>SMEDJEBACKEN</t>
        </is>
      </c>
      <c r="F3869" t="inlineStr">
        <is>
          <t>Bergvik skog väst AB</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55960-2021</t>
        </is>
      </c>
      <c r="B3870" s="1" t="n">
        <v>44477</v>
      </c>
      <c r="C3870" s="1" t="n">
        <v>45227</v>
      </c>
      <c r="D3870" t="inlineStr">
        <is>
          <t>DALARNAS LÄN</t>
        </is>
      </c>
      <c r="E3870" t="inlineStr">
        <is>
          <t>RÄTTVIK</t>
        </is>
      </c>
      <c r="G3870" t="n">
        <v>3.2</v>
      </c>
      <c r="H3870" t="n">
        <v>0</v>
      </c>
      <c r="I3870" t="n">
        <v>0</v>
      </c>
      <c r="J3870" t="n">
        <v>0</v>
      </c>
      <c r="K3870" t="n">
        <v>0</v>
      </c>
      <c r="L3870" t="n">
        <v>0</v>
      </c>
      <c r="M3870" t="n">
        <v>0</v>
      </c>
      <c r="N3870" t="n">
        <v>0</v>
      </c>
      <c r="O3870" t="n">
        <v>0</v>
      </c>
      <c r="P3870" t="n">
        <v>0</v>
      </c>
      <c r="Q3870" t="n">
        <v>0</v>
      </c>
      <c r="R3870" s="2" t="inlineStr"/>
    </row>
    <row r="3871" ht="15" customHeight="1">
      <c r="A3871" t="inlineStr">
        <is>
          <t>A 56045-2021</t>
        </is>
      </c>
      <c r="B3871" s="1" t="n">
        <v>44477</v>
      </c>
      <c r="C3871" s="1" t="n">
        <v>45227</v>
      </c>
      <c r="D3871" t="inlineStr">
        <is>
          <t>DALARNAS LÄN</t>
        </is>
      </c>
      <c r="E3871" t="inlineStr">
        <is>
          <t>ÄLVDALEN</t>
        </is>
      </c>
      <c r="F3871" t="inlineStr">
        <is>
          <t>Sveaskog</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56119-2021</t>
        </is>
      </c>
      <c r="B3872" s="1" t="n">
        <v>44477</v>
      </c>
      <c r="C3872" s="1" t="n">
        <v>45227</v>
      </c>
      <c r="D3872" t="inlineStr">
        <is>
          <t>DALARNAS LÄN</t>
        </is>
      </c>
      <c r="E3872" t="inlineStr">
        <is>
          <t>LUDVIKA</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56162-2021</t>
        </is>
      </c>
      <c r="B3873" s="1" t="n">
        <v>44477</v>
      </c>
      <c r="C3873" s="1" t="n">
        <v>45227</v>
      </c>
      <c r="D3873" t="inlineStr">
        <is>
          <t>DALARNAS LÄN</t>
        </is>
      </c>
      <c r="E3873" t="inlineStr">
        <is>
          <t>ORSA</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56104-2021</t>
        </is>
      </c>
      <c r="B3874" s="1" t="n">
        <v>44477</v>
      </c>
      <c r="C3874" s="1" t="n">
        <v>45227</v>
      </c>
      <c r="D3874" t="inlineStr">
        <is>
          <t>DALARNAS LÄN</t>
        </is>
      </c>
      <c r="E3874" t="inlineStr">
        <is>
          <t>RÄTTVIK</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56153-2021</t>
        </is>
      </c>
      <c r="B3875" s="1" t="n">
        <v>44477</v>
      </c>
      <c r="C3875" s="1" t="n">
        <v>45227</v>
      </c>
      <c r="D3875" t="inlineStr">
        <is>
          <t>DALARNAS LÄN</t>
        </is>
      </c>
      <c r="E3875" t="inlineStr">
        <is>
          <t>LEKSAND</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56305-2021</t>
        </is>
      </c>
      <c r="B3876" s="1" t="n">
        <v>44477</v>
      </c>
      <c r="C3876" s="1" t="n">
        <v>45227</v>
      </c>
      <c r="D3876" t="inlineStr">
        <is>
          <t>DALARNAS LÄN</t>
        </is>
      </c>
      <c r="E3876" t="inlineStr">
        <is>
          <t>SMEDJEBACKEN</t>
        </is>
      </c>
      <c r="F3876" t="inlineStr">
        <is>
          <t>Bergvik skog väst AB</t>
        </is>
      </c>
      <c r="G3876" t="n">
        <v>14.2</v>
      </c>
      <c r="H3876" t="n">
        <v>0</v>
      </c>
      <c r="I3876" t="n">
        <v>0</v>
      </c>
      <c r="J3876" t="n">
        <v>0</v>
      </c>
      <c r="K3876" t="n">
        <v>0</v>
      </c>
      <c r="L3876" t="n">
        <v>0</v>
      </c>
      <c r="M3876" t="n">
        <v>0</v>
      </c>
      <c r="N3876" t="n">
        <v>0</v>
      </c>
      <c r="O3876" t="n">
        <v>0</v>
      </c>
      <c r="P3876" t="n">
        <v>0</v>
      </c>
      <c r="Q3876" t="n">
        <v>0</v>
      </c>
      <c r="R3876" s="2" t="inlineStr"/>
    </row>
    <row r="3877" ht="15" customHeight="1">
      <c r="A3877" t="inlineStr">
        <is>
          <t>A 55971-2021</t>
        </is>
      </c>
      <c r="B3877" s="1" t="n">
        <v>44477</v>
      </c>
      <c r="C3877" s="1" t="n">
        <v>45227</v>
      </c>
      <c r="D3877" t="inlineStr">
        <is>
          <t>DALARNAS LÄN</t>
        </is>
      </c>
      <c r="E3877" t="inlineStr">
        <is>
          <t>MALUNG-SÄLEN</t>
        </is>
      </c>
      <c r="F3877" t="inlineStr">
        <is>
          <t>Bergvik skog öst AB</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56123-2021</t>
        </is>
      </c>
      <c r="B3878" s="1" t="n">
        <v>44477</v>
      </c>
      <c r="C3878" s="1" t="n">
        <v>45227</v>
      </c>
      <c r="D3878" t="inlineStr">
        <is>
          <t>DALARNAS LÄN</t>
        </is>
      </c>
      <c r="E3878" t="inlineStr">
        <is>
          <t>FALUN</t>
        </is>
      </c>
      <c r="F3878" t="inlineStr">
        <is>
          <t>Kyrkan</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56428-2021</t>
        </is>
      </c>
      <c r="B3879" s="1" t="n">
        <v>44480</v>
      </c>
      <c r="C3879" s="1" t="n">
        <v>45227</v>
      </c>
      <c r="D3879" t="inlineStr">
        <is>
          <t>DALARNAS LÄN</t>
        </is>
      </c>
      <c r="E3879" t="inlineStr">
        <is>
          <t>AVESTA</t>
        </is>
      </c>
      <c r="G3879" t="n">
        <v>3.8</v>
      </c>
      <c r="H3879" t="n">
        <v>0</v>
      </c>
      <c r="I3879" t="n">
        <v>0</v>
      </c>
      <c r="J3879" t="n">
        <v>0</v>
      </c>
      <c r="K3879" t="n">
        <v>0</v>
      </c>
      <c r="L3879" t="n">
        <v>0</v>
      </c>
      <c r="M3879" t="n">
        <v>0</v>
      </c>
      <c r="N3879" t="n">
        <v>0</v>
      </c>
      <c r="O3879" t="n">
        <v>0</v>
      </c>
      <c r="P3879" t="n">
        <v>0</v>
      </c>
      <c r="Q3879" t="n">
        <v>0</v>
      </c>
      <c r="R3879" s="2" t="inlineStr"/>
    </row>
    <row r="3880" ht="15" customHeight="1">
      <c r="A3880" t="inlineStr">
        <is>
          <t>A 56875-2021</t>
        </is>
      </c>
      <c r="B3880" s="1" t="n">
        <v>44481</v>
      </c>
      <c r="C3880" s="1" t="n">
        <v>45227</v>
      </c>
      <c r="D3880" t="inlineStr">
        <is>
          <t>DALARNAS LÄN</t>
        </is>
      </c>
      <c r="E3880" t="inlineStr">
        <is>
          <t>ÄLVDALEN</t>
        </is>
      </c>
      <c r="F3880" t="inlineStr">
        <is>
          <t>Övriga statliga verk och myndigheter</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56869-2021</t>
        </is>
      </c>
      <c r="B3881" s="1" t="n">
        <v>44481</v>
      </c>
      <c r="C3881" s="1" t="n">
        <v>45227</v>
      </c>
      <c r="D3881" t="inlineStr">
        <is>
          <t>DALARNAS LÄN</t>
        </is>
      </c>
      <c r="E3881" t="inlineStr">
        <is>
          <t>ÄLVDALEN</t>
        </is>
      </c>
      <c r="F3881" t="inlineStr">
        <is>
          <t>Övriga statliga verk och myndigheter</t>
        </is>
      </c>
      <c r="G3881" t="n">
        <v>2.1</v>
      </c>
      <c r="H3881" t="n">
        <v>0</v>
      </c>
      <c r="I3881" t="n">
        <v>0</v>
      </c>
      <c r="J3881" t="n">
        <v>0</v>
      </c>
      <c r="K3881" t="n">
        <v>0</v>
      </c>
      <c r="L3881" t="n">
        <v>0</v>
      </c>
      <c r="M3881" t="n">
        <v>0</v>
      </c>
      <c r="N3881" t="n">
        <v>0</v>
      </c>
      <c r="O3881" t="n">
        <v>0</v>
      </c>
      <c r="P3881" t="n">
        <v>0</v>
      </c>
      <c r="Q3881" t="n">
        <v>0</v>
      </c>
      <c r="R3881" s="2" t="inlineStr"/>
    </row>
    <row r="3882" ht="15" customHeight="1">
      <c r="A3882" t="inlineStr">
        <is>
          <t>A 57076-2021</t>
        </is>
      </c>
      <c r="B3882" s="1" t="n">
        <v>44482</v>
      </c>
      <c r="C3882" s="1" t="n">
        <v>45227</v>
      </c>
      <c r="D3882" t="inlineStr">
        <is>
          <t>DALARNAS LÄN</t>
        </is>
      </c>
      <c r="E3882" t="inlineStr">
        <is>
          <t>LUDVIKA</t>
        </is>
      </c>
      <c r="G3882" t="n">
        <v>4.7</v>
      </c>
      <c r="H3882" t="n">
        <v>0</v>
      </c>
      <c r="I3882" t="n">
        <v>0</v>
      </c>
      <c r="J3882" t="n">
        <v>0</v>
      </c>
      <c r="K3882" t="n">
        <v>0</v>
      </c>
      <c r="L3882" t="n">
        <v>0</v>
      </c>
      <c r="M3882" t="n">
        <v>0</v>
      </c>
      <c r="N3882" t="n">
        <v>0</v>
      </c>
      <c r="O3882" t="n">
        <v>0</v>
      </c>
      <c r="P3882" t="n">
        <v>0</v>
      </c>
      <c r="Q3882" t="n">
        <v>0</v>
      </c>
      <c r="R3882" s="2" t="inlineStr"/>
    </row>
    <row r="3883" ht="15" customHeight="1">
      <c r="A3883" t="inlineStr">
        <is>
          <t>A 57088-2021</t>
        </is>
      </c>
      <c r="B3883" s="1" t="n">
        <v>44482</v>
      </c>
      <c r="C3883" s="1" t="n">
        <v>45227</v>
      </c>
      <c r="D3883" t="inlineStr">
        <is>
          <t>DALARNAS LÄN</t>
        </is>
      </c>
      <c r="E3883" t="inlineStr">
        <is>
          <t>MORA</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57110-2021</t>
        </is>
      </c>
      <c r="B3884" s="1" t="n">
        <v>44482</v>
      </c>
      <c r="C3884" s="1" t="n">
        <v>45227</v>
      </c>
      <c r="D3884" t="inlineStr">
        <is>
          <t>DALARNAS LÄN</t>
        </is>
      </c>
      <c r="E3884" t="inlineStr">
        <is>
          <t>MORA</t>
        </is>
      </c>
      <c r="G3884" t="n">
        <v>5.4</v>
      </c>
      <c r="H3884" t="n">
        <v>0</v>
      </c>
      <c r="I3884" t="n">
        <v>0</v>
      </c>
      <c r="J3884" t="n">
        <v>0</v>
      </c>
      <c r="K3884" t="n">
        <v>0</v>
      </c>
      <c r="L3884" t="n">
        <v>0</v>
      </c>
      <c r="M3884" t="n">
        <v>0</v>
      </c>
      <c r="N3884" t="n">
        <v>0</v>
      </c>
      <c r="O3884" t="n">
        <v>0</v>
      </c>
      <c r="P3884" t="n">
        <v>0</v>
      </c>
      <c r="Q3884" t="n">
        <v>0</v>
      </c>
      <c r="R3884" s="2" t="inlineStr"/>
    </row>
    <row r="3885" ht="15" customHeight="1">
      <c r="A3885" t="inlineStr">
        <is>
          <t>A 57117-2021</t>
        </is>
      </c>
      <c r="B3885" s="1" t="n">
        <v>44482</v>
      </c>
      <c r="C3885" s="1" t="n">
        <v>45227</v>
      </c>
      <c r="D3885" t="inlineStr">
        <is>
          <t>DALARNAS LÄN</t>
        </is>
      </c>
      <c r="E3885" t="inlineStr">
        <is>
          <t>HEDEMORA</t>
        </is>
      </c>
      <c r="F3885" t="inlineStr">
        <is>
          <t>Bergvik skog väst AB</t>
        </is>
      </c>
      <c r="G3885" t="n">
        <v>14.3</v>
      </c>
      <c r="H3885" t="n">
        <v>0</v>
      </c>
      <c r="I3885" t="n">
        <v>0</v>
      </c>
      <c r="J3885" t="n">
        <v>0</v>
      </c>
      <c r="K3885" t="n">
        <v>0</v>
      </c>
      <c r="L3885" t="n">
        <v>0</v>
      </c>
      <c r="M3885" t="n">
        <v>0</v>
      </c>
      <c r="N3885" t="n">
        <v>0</v>
      </c>
      <c r="O3885" t="n">
        <v>0</v>
      </c>
      <c r="P3885" t="n">
        <v>0</v>
      </c>
      <c r="Q3885" t="n">
        <v>0</v>
      </c>
      <c r="R3885" s="2" t="inlineStr"/>
    </row>
    <row r="3886" ht="15" customHeight="1">
      <c r="A3886" t="inlineStr">
        <is>
          <t>A 56954-2021</t>
        </is>
      </c>
      <c r="B3886" s="1" t="n">
        <v>44482</v>
      </c>
      <c r="C3886" s="1" t="n">
        <v>45227</v>
      </c>
      <c r="D3886" t="inlineStr">
        <is>
          <t>DALARNAS LÄN</t>
        </is>
      </c>
      <c r="E3886" t="inlineStr">
        <is>
          <t>AVESTA</t>
        </is>
      </c>
      <c r="F3886" t="inlineStr">
        <is>
          <t>Sveaskog</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57260-2021</t>
        </is>
      </c>
      <c r="B3887" s="1" t="n">
        <v>44482</v>
      </c>
      <c r="C3887" s="1" t="n">
        <v>45227</v>
      </c>
      <c r="D3887" t="inlineStr">
        <is>
          <t>DALARNAS LÄN</t>
        </is>
      </c>
      <c r="E3887" t="inlineStr">
        <is>
          <t>SMEDJEBACKEN</t>
        </is>
      </c>
      <c r="F3887" t="inlineStr">
        <is>
          <t>Bergvik skog väst AB</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57091-2021</t>
        </is>
      </c>
      <c r="B3888" s="1" t="n">
        <v>44482</v>
      </c>
      <c r="C3888" s="1" t="n">
        <v>45227</v>
      </c>
      <c r="D3888" t="inlineStr">
        <is>
          <t>DALARNAS LÄN</t>
        </is>
      </c>
      <c r="E3888" t="inlineStr">
        <is>
          <t>MORA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57246-2021</t>
        </is>
      </c>
      <c r="B3889" s="1" t="n">
        <v>44482</v>
      </c>
      <c r="C3889" s="1" t="n">
        <v>45227</v>
      </c>
      <c r="D3889" t="inlineStr">
        <is>
          <t>DALARNAS LÄN</t>
        </is>
      </c>
      <c r="E3889" t="inlineStr">
        <is>
          <t>SMEDJEBACKEN</t>
        </is>
      </c>
      <c r="F3889" t="inlineStr">
        <is>
          <t>Bergvik skog väst AB</t>
        </is>
      </c>
      <c r="G3889" t="n">
        <v>10.2</v>
      </c>
      <c r="H3889" t="n">
        <v>0</v>
      </c>
      <c r="I3889" t="n">
        <v>0</v>
      </c>
      <c r="J3889" t="n">
        <v>0</v>
      </c>
      <c r="K3889" t="n">
        <v>0</v>
      </c>
      <c r="L3889" t="n">
        <v>0</v>
      </c>
      <c r="M3889" t="n">
        <v>0</v>
      </c>
      <c r="N3889" t="n">
        <v>0</v>
      </c>
      <c r="O3889" t="n">
        <v>0</v>
      </c>
      <c r="P3889" t="n">
        <v>0</v>
      </c>
      <c r="Q3889" t="n">
        <v>0</v>
      </c>
      <c r="R3889" s="2" t="inlineStr"/>
    </row>
    <row r="3890" ht="15" customHeight="1">
      <c r="A3890" t="inlineStr">
        <is>
          <t>A 57269-2021</t>
        </is>
      </c>
      <c r="B3890" s="1" t="n">
        <v>44482</v>
      </c>
      <c r="C3890" s="1" t="n">
        <v>45227</v>
      </c>
      <c r="D3890" t="inlineStr">
        <is>
          <t>DALARNAS LÄN</t>
        </is>
      </c>
      <c r="E3890" t="inlineStr">
        <is>
          <t>SMEDJEBACKEN</t>
        </is>
      </c>
      <c r="F3890" t="inlineStr">
        <is>
          <t>Bergvik skog väst AB</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57271-2021</t>
        </is>
      </c>
      <c r="B3891" s="1" t="n">
        <v>44483</v>
      </c>
      <c r="C3891" s="1" t="n">
        <v>45227</v>
      </c>
      <c r="D3891" t="inlineStr">
        <is>
          <t>DALARNAS LÄN</t>
        </is>
      </c>
      <c r="E3891" t="inlineStr">
        <is>
          <t>ORSA</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57608-2021</t>
        </is>
      </c>
      <c r="B3892" s="1" t="n">
        <v>44484</v>
      </c>
      <c r="C3892" s="1" t="n">
        <v>45227</v>
      </c>
      <c r="D3892" t="inlineStr">
        <is>
          <t>DALARNAS LÄN</t>
        </is>
      </c>
      <c r="E3892" t="inlineStr">
        <is>
          <t>MORA</t>
        </is>
      </c>
      <c r="G3892" t="n">
        <v>6.3</v>
      </c>
      <c r="H3892" t="n">
        <v>0</v>
      </c>
      <c r="I3892" t="n">
        <v>0</v>
      </c>
      <c r="J3892" t="n">
        <v>0</v>
      </c>
      <c r="K3892" t="n">
        <v>0</v>
      </c>
      <c r="L3892" t="n">
        <v>0</v>
      </c>
      <c r="M3892" t="n">
        <v>0</v>
      </c>
      <c r="N3892" t="n">
        <v>0</v>
      </c>
      <c r="O3892" t="n">
        <v>0</v>
      </c>
      <c r="P3892" t="n">
        <v>0</v>
      </c>
      <c r="Q3892" t="n">
        <v>0</v>
      </c>
      <c r="R3892" s="2" t="inlineStr"/>
    </row>
    <row r="3893" ht="15" customHeight="1">
      <c r="A3893" t="inlineStr">
        <is>
          <t>A 57834-2021</t>
        </is>
      </c>
      <c r="B3893" s="1" t="n">
        <v>44484</v>
      </c>
      <c r="C3893" s="1" t="n">
        <v>45227</v>
      </c>
      <c r="D3893" t="inlineStr">
        <is>
          <t>DALARNAS LÄN</t>
        </is>
      </c>
      <c r="E3893" t="inlineStr">
        <is>
          <t>RÄTTVIK</t>
        </is>
      </c>
      <c r="F3893" t="inlineStr">
        <is>
          <t>Sveaskog</t>
        </is>
      </c>
      <c r="G3893" t="n">
        <v>1.6</v>
      </c>
      <c r="H3893" t="n">
        <v>0</v>
      </c>
      <c r="I3893" t="n">
        <v>0</v>
      </c>
      <c r="J3893" t="n">
        <v>0</v>
      </c>
      <c r="K3893" t="n">
        <v>0</v>
      </c>
      <c r="L3893" t="n">
        <v>0</v>
      </c>
      <c r="M3893" t="n">
        <v>0</v>
      </c>
      <c r="N3893" t="n">
        <v>0</v>
      </c>
      <c r="O3893" t="n">
        <v>0</v>
      </c>
      <c r="P3893" t="n">
        <v>0</v>
      </c>
      <c r="Q3893" t="n">
        <v>0</v>
      </c>
      <c r="R3893" s="2" t="inlineStr"/>
    </row>
    <row r="3894" ht="15" customHeight="1">
      <c r="A3894" t="inlineStr">
        <is>
          <t>A 57783-2021</t>
        </is>
      </c>
      <c r="B3894" s="1" t="n">
        <v>44484</v>
      </c>
      <c r="C3894" s="1" t="n">
        <v>45227</v>
      </c>
      <c r="D3894" t="inlineStr">
        <is>
          <t>DALARNAS LÄN</t>
        </is>
      </c>
      <c r="E3894" t="inlineStr">
        <is>
          <t>ÄLVDALEN</t>
        </is>
      </c>
      <c r="G3894" t="n">
        <v>6.9</v>
      </c>
      <c r="H3894" t="n">
        <v>0</v>
      </c>
      <c r="I3894" t="n">
        <v>0</v>
      </c>
      <c r="J3894" t="n">
        <v>0</v>
      </c>
      <c r="K3894" t="n">
        <v>0</v>
      </c>
      <c r="L3894" t="n">
        <v>0</v>
      </c>
      <c r="M3894" t="n">
        <v>0</v>
      </c>
      <c r="N3894" t="n">
        <v>0</v>
      </c>
      <c r="O3894" t="n">
        <v>0</v>
      </c>
      <c r="P3894" t="n">
        <v>0</v>
      </c>
      <c r="Q3894" t="n">
        <v>0</v>
      </c>
      <c r="R3894" s="2" t="inlineStr"/>
    </row>
    <row r="3895" ht="15" customHeight="1">
      <c r="A3895" t="inlineStr">
        <is>
          <t>A 58057-2021</t>
        </is>
      </c>
      <c r="B3895" s="1" t="n">
        <v>44487</v>
      </c>
      <c r="C3895" s="1" t="n">
        <v>45227</v>
      </c>
      <c r="D3895" t="inlineStr">
        <is>
          <t>DALARNAS LÄN</t>
        </is>
      </c>
      <c r="E3895" t="inlineStr">
        <is>
          <t>MORA</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58237-2021</t>
        </is>
      </c>
      <c r="B3896" s="1" t="n">
        <v>44487</v>
      </c>
      <c r="C3896" s="1" t="n">
        <v>45227</v>
      </c>
      <c r="D3896" t="inlineStr">
        <is>
          <t>DALARNAS LÄN</t>
        </is>
      </c>
      <c r="E3896" t="inlineStr">
        <is>
          <t>BORLÄNGE</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58242-2021</t>
        </is>
      </c>
      <c r="B3897" s="1" t="n">
        <v>44487</v>
      </c>
      <c r="C3897" s="1" t="n">
        <v>45227</v>
      </c>
      <c r="D3897" t="inlineStr">
        <is>
          <t>DALARNAS LÄN</t>
        </is>
      </c>
      <c r="E3897" t="inlineStr">
        <is>
          <t>BORLÄNGE</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58314-2021</t>
        </is>
      </c>
      <c r="B3898" s="1" t="n">
        <v>44488</v>
      </c>
      <c r="C3898" s="1" t="n">
        <v>45227</v>
      </c>
      <c r="D3898" t="inlineStr">
        <is>
          <t>DALARNAS LÄN</t>
        </is>
      </c>
      <c r="E3898" t="inlineStr">
        <is>
          <t>RÄTTVIK</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58413-2021</t>
        </is>
      </c>
      <c r="B3899" s="1" t="n">
        <v>44488</v>
      </c>
      <c r="C3899" s="1" t="n">
        <v>45227</v>
      </c>
      <c r="D3899" t="inlineStr">
        <is>
          <t>DALARNAS LÄN</t>
        </is>
      </c>
      <c r="E3899" t="inlineStr">
        <is>
          <t>MORA</t>
        </is>
      </c>
      <c r="F3899" t="inlineStr">
        <is>
          <t>Bergvik skog öst AB</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58569-2021</t>
        </is>
      </c>
      <c r="B3900" s="1" t="n">
        <v>44488</v>
      </c>
      <c r="C3900" s="1" t="n">
        <v>45227</v>
      </c>
      <c r="D3900" t="inlineStr">
        <is>
          <t>DALARNAS LÄN</t>
        </is>
      </c>
      <c r="E3900" t="inlineStr">
        <is>
          <t>LEKSAND</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60150-2021</t>
        </is>
      </c>
      <c r="B3901" s="1" t="n">
        <v>44488</v>
      </c>
      <c r="C3901" s="1" t="n">
        <v>45227</v>
      </c>
      <c r="D3901" t="inlineStr">
        <is>
          <t>DALARNAS LÄN</t>
        </is>
      </c>
      <c r="E3901" t="inlineStr">
        <is>
          <t>MORA</t>
        </is>
      </c>
      <c r="G3901" t="n">
        <v>2.4</v>
      </c>
      <c r="H3901" t="n">
        <v>0</v>
      </c>
      <c r="I3901" t="n">
        <v>0</v>
      </c>
      <c r="J3901" t="n">
        <v>0</v>
      </c>
      <c r="K3901" t="n">
        <v>0</v>
      </c>
      <c r="L3901" t="n">
        <v>0</v>
      </c>
      <c r="M3901" t="n">
        <v>0</v>
      </c>
      <c r="N3901" t="n">
        <v>0</v>
      </c>
      <c r="O3901" t="n">
        <v>0</v>
      </c>
      <c r="P3901" t="n">
        <v>0</v>
      </c>
      <c r="Q3901" t="n">
        <v>0</v>
      </c>
      <c r="R3901" s="2" t="inlineStr"/>
    </row>
    <row r="3902" ht="15" customHeight="1">
      <c r="A3902" t="inlineStr">
        <is>
          <t>A 58556-2021</t>
        </is>
      </c>
      <c r="B3902" s="1" t="n">
        <v>44488</v>
      </c>
      <c r="C3902" s="1" t="n">
        <v>45227</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58747-2021</t>
        </is>
      </c>
      <c r="B3903" s="1" t="n">
        <v>44488</v>
      </c>
      <c r="C3903" s="1" t="n">
        <v>45227</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58690-2021</t>
        </is>
      </c>
      <c r="B3904" s="1" t="n">
        <v>44489</v>
      </c>
      <c r="C3904" s="1" t="n">
        <v>45227</v>
      </c>
      <c r="D3904" t="inlineStr">
        <is>
          <t>DALARNAS LÄN</t>
        </is>
      </c>
      <c r="E3904" t="inlineStr">
        <is>
          <t>MORA</t>
        </is>
      </c>
      <c r="F3904" t="inlineStr">
        <is>
          <t>Bergvik skog öst AB</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58999-2021</t>
        </is>
      </c>
      <c r="B3905" s="1" t="n">
        <v>44490</v>
      </c>
      <c r="C3905" s="1" t="n">
        <v>45227</v>
      </c>
      <c r="D3905" t="inlineStr">
        <is>
          <t>DALARNAS LÄN</t>
        </is>
      </c>
      <c r="E3905" t="inlineStr">
        <is>
          <t>VANSBRO</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59422-2021</t>
        </is>
      </c>
      <c r="B3906" s="1" t="n">
        <v>44491</v>
      </c>
      <c r="C3906" s="1" t="n">
        <v>45227</v>
      </c>
      <c r="D3906" t="inlineStr">
        <is>
          <t>DALARNAS LÄN</t>
        </is>
      </c>
      <c r="E3906" t="inlineStr">
        <is>
          <t>LEKSAND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59393-2021</t>
        </is>
      </c>
      <c r="B3907" s="1" t="n">
        <v>44491</v>
      </c>
      <c r="C3907" s="1" t="n">
        <v>45227</v>
      </c>
      <c r="D3907" t="inlineStr">
        <is>
          <t>DALARNAS LÄN</t>
        </is>
      </c>
      <c r="E3907" t="inlineStr">
        <is>
          <t>SÄTER</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59509-2021</t>
        </is>
      </c>
      <c r="B3908" s="1" t="n">
        <v>44491</v>
      </c>
      <c r="C3908" s="1" t="n">
        <v>45227</v>
      </c>
      <c r="D3908" t="inlineStr">
        <is>
          <t>DALARNAS LÄN</t>
        </is>
      </c>
      <c r="E3908" t="inlineStr">
        <is>
          <t>FALUN</t>
        </is>
      </c>
      <c r="G3908" t="n">
        <v>2.1</v>
      </c>
      <c r="H3908" t="n">
        <v>0</v>
      </c>
      <c r="I3908" t="n">
        <v>0</v>
      </c>
      <c r="J3908" t="n">
        <v>0</v>
      </c>
      <c r="K3908" t="n">
        <v>0</v>
      </c>
      <c r="L3908" t="n">
        <v>0</v>
      </c>
      <c r="M3908" t="n">
        <v>0</v>
      </c>
      <c r="N3908" t="n">
        <v>0</v>
      </c>
      <c r="O3908" t="n">
        <v>0</v>
      </c>
      <c r="P3908" t="n">
        <v>0</v>
      </c>
      <c r="Q3908" t="n">
        <v>0</v>
      </c>
      <c r="R3908" s="2" t="inlineStr"/>
    </row>
    <row r="3909" ht="15" customHeight="1">
      <c r="A3909" t="inlineStr">
        <is>
          <t>A 59633-2021</t>
        </is>
      </c>
      <c r="B3909" s="1" t="n">
        <v>44493</v>
      </c>
      <c r="C3909" s="1" t="n">
        <v>45227</v>
      </c>
      <c r="D3909" t="inlineStr">
        <is>
          <t>DALARNAS LÄN</t>
        </is>
      </c>
      <c r="E3909" t="inlineStr">
        <is>
          <t>BORLÄNGE</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59764-2021</t>
        </is>
      </c>
      <c r="B3910" s="1" t="n">
        <v>44494</v>
      </c>
      <c r="C3910" s="1" t="n">
        <v>45227</v>
      </c>
      <c r="D3910" t="inlineStr">
        <is>
          <t>DALARNAS LÄN</t>
        </is>
      </c>
      <c r="E3910" t="inlineStr">
        <is>
          <t>BORLÄNGE</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59772-2021</t>
        </is>
      </c>
      <c r="B3911" s="1" t="n">
        <v>44494</v>
      </c>
      <c r="C3911" s="1" t="n">
        <v>45227</v>
      </c>
      <c r="D3911" t="inlineStr">
        <is>
          <t>DALARNAS LÄN</t>
        </is>
      </c>
      <c r="E3911" t="inlineStr">
        <is>
          <t>BORLÄNGE</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59868-2021</t>
        </is>
      </c>
      <c r="B3912" s="1" t="n">
        <v>44494</v>
      </c>
      <c r="C3912" s="1" t="n">
        <v>45227</v>
      </c>
      <c r="D3912" t="inlineStr">
        <is>
          <t>DALARNAS LÄN</t>
        </is>
      </c>
      <c r="E3912" t="inlineStr">
        <is>
          <t>ORSA</t>
        </is>
      </c>
      <c r="G3912" t="n">
        <v>4.3</v>
      </c>
      <c r="H3912" t="n">
        <v>0</v>
      </c>
      <c r="I3912" t="n">
        <v>0</v>
      </c>
      <c r="J3912" t="n">
        <v>0</v>
      </c>
      <c r="K3912" t="n">
        <v>0</v>
      </c>
      <c r="L3912" t="n">
        <v>0</v>
      </c>
      <c r="M3912" t="n">
        <v>0</v>
      </c>
      <c r="N3912" t="n">
        <v>0</v>
      </c>
      <c r="O3912" t="n">
        <v>0</v>
      </c>
      <c r="P3912" t="n">
        <v>0</v>
      </c>
      <c r="Q3912" t="n">
        <v>0</v>
      </c>
      <c r="R3912" s="2" t="inlineStr"/>
    </row>
    <row r="3913" ht="15" customHeight="1">
      <c r="A3913" t="inlineStr">
        <is>
          <t>A 59759-2021</t>
        </is>
      </c>
      <c r="B3913" s="1" t="n">
        <v>44494</v>
      </c>
      <c r="C3913" s="1" t="n">
        <v>45227</v>
      </c>
      <c r="D3913" t="inlineStr">
        <is>
          <t>DALARNAS LÄN</t>
        </is>
      </c>
      <c r="E3913" t="inlineStr">
        <is>
          <t>BORLÄNGE</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59893-2021</t>
        </is>
      </c>
      <c r="B3914" s="1" t="n">
        <v>44494</v>
      </c>
      <c r="C3914" s="1" t="n">
        <v>45227</v>
      </c>
      <c r="D3914" t="inlineStr">
        <is>
          <t>DALARNAS LÄN</t>
        </is>
      </c>
      <c r="E3914" t="inlineStr">
        <is>
          <t>GAGNEF</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59674-2021</t>
        </is>
      </c>
      <c r="B3915" s="1" t="n">
        <v>44494</v>
      </c>
      <c r="C3915" s="1" t="n">
        <v>45227</v>
      </c>
      <c r="D3915" t="inlineStr">
        <is>
          <t>DALARNAS LÄN</t>
        </is>
      </c>
      <c r="E3915" t="inlineStr">
        <is>
          <t>BORLÄNGE</t>
        </is>
      </c>
      <c r="G3915" t="n">
        <v>1</v>
      </c>
      <c r="H3915" t="n">
        <v>0</v>
      </c>
      <c r="I3915" t="n">
        <v>0</v>
      </c>
      <c r="J3915" t="n">
        <v>0</v>
      </c>
      <c r="K3915" t="n">
        <v>0</v>
      </c>
      <c r="L3915" t="n">
        <v>0</v>
      </c>
      <c r="M3915" t="n">
        <v>0</v>
      </c>
      <c r="N3915" t="n">
        <v>0</v>
      </c>
      <c r="O3915" t="n">
        <v>0</v>
      </c>
      <c r="P3915" t="n">
        <v>0</v>
      </c>
      <c r="Q3915" t="n">
        <v>0</v>
      </c>
      <c r="R3915" s="2" t="inlineStr"/>
      <c r="U3915">
        <f>HYPERLINK("https://klasma.github.io/Logging_2081/knärot/A 59674-2021 karta knärot.png", "A 59674-2021")</f>
        <v/>
      </c>
      <c r="V3915">
        <f>HYPERLINK("https://klasma.github.io/Logging_2081/klagomål/A 59674-2021 FSC-klagomål.docx", "A 59674-2021")</f>
        <v/>
      </c>
      <c r="W3915">
        <f>HYPERLINK("https://klasma.github.io/Logging_2081/klagomålsmail/A 59674-2021 FSC-klagomål mail.docx", "A 59674-2021")</f>
        <v/>
      </c>
      <c r="X3915">
        <f>HYPERLINK("https://klasma.github.io/Logging_2081/tillsyn/A 59674-2021 tillsynsbegäran.docx", "A 59674-2021")</f>
        <v/>
      </c>
      <c r="Y3915">
        <f>HYPERLINK("https://klasma.github.io/Logging_2081/tillsynsmail/A 59674-2021 tillsynsbegäran mail.docx", "A 59674-2021")</f>
        <v/>
      </c>
    </row>
    <row r="3916" ht="15" customHeight="1">
      <c r="A3916" t="inlineStr">
        <is>
          <t>A 60086-2021</t>
        </is>
      </c>
      <c r="B3916" s="1" t="n">
        <v>44494</v>
      </c>
      <c r="C3916" s="1" t="n">
        <v>45227</v>
      </c>
      <c r="D3916" t="inlineStr">
        <is>
          <t>DALARNAS LÄN</t>
        </is>
      </c>
      <c r="E3916" t="inlineStr">
        <is>
          <t>SMEDJEBACKEN</t>
        </is>
      </c>
      <c r="F3916" t="inlineStr">
        <is>
          <t>Bergvik skog väst AB</t>
        </is>
      </c>
      <c r="G3916" t="n">
        <v>2.3</v>
      </c>
      <c r="H3916" t="n">
        <v>0</v>
      </c>
      <c r="I3916" t="n">
        <v>0</v>
      </c>
      <c r="J3916" t="n">
        <v>0</v>
      </c>
      <c r="K3916" t="n">
        <v>0</v>
      </c>
      <c r="L3916" t="n">
        <v>0</v>
      </c>
      <c r="M3916" t="n">
        <v>0</v>
      </c>
      <c r="N3916" t="n">
        <v>0</v>
      </c>
      <c r="O3916" t="n">
        <v>0</v>
      </c>
      <c r="P3916" t="n">
        <v>0</v>
      </c>
      <c r="Q3916" t="n">
        <v>0</v>
      </c>
      <c r="R3916" s="2" t="inlineStr"/>
    </row>
    <row r="3917" ht="15" customHeight="1">
      <c r="A3917" t="inlineStr">
        <is>
          <t>A 60212-2021</t>
        </is>
      </c>
      <c r="B3917" s="1" t="n">
        <v>44495</v>
      </c>
      <c r="C3917" s="1" t="n">
        <v>45227</v>
      </c>
      <c r="D3917" t="inlineStr">
        <is>
          <t>DALARNAS LÄN</t>
        </is>
      </c>
      <c r="E3917" t="inlineStr">
        <is>
          <t>RÄTTVIK</t>
        </is>
      </c>
      <c r="F3917" t="inlineStr">
        <is>
          <t>Sveaskog</t>
        </is>
      </c>
      <c r="G3917" t="n">
        <v>1.7</v>
      </c>
      <c r="H3917" t="n">
        <v>0</v>
      </c>
      <c r="I3917" t="n">
        <v>0</v>
      </c>
      <c r="J3917" t="n">
        <v>0</v>
      </c>
      <c r="K3917" t="n">
        <v>0</v>
      </c>
      <c r="L3917" t="n">
        <v>0</v>
      </c>
      <c r="M3917" t="n">
        <v>0</v>
      </c>
      <c r="N3917" t="n">
        <v>0</v>
      </c>
      <c r="O3917" t="n">
        <v>0</v>
      </c>
      <c r="P3917" t="n">
        <v>0</v>
      </c>
      <c r="Q3917" t="n">
        <v>0</v>
      </c>
      <c r="R3917" s="2" t="inlineStr"/>
    </row>
    <row r="3918" ht="15" customHeight="1">
      <c r="A3918" t="inlineStr">
        <is>
          <t>A 60258-2021</t>
        </is>
      </c>
      <c r="B3918" s="1" t="n">
        <v>44495</v>
      </c>
      <c r="C3918" s="1" t="n">
        <v>45227</v>
      </c>
      <c r="D3918" t="inlineStr">
        <is>
          <t>DALARNAS LÄN</t>
        </is>
      </c>
      <c r="E3918" t="inlineStr">
        <is>
          <t>ÄLVDALEN</t>
        </is>
      </c>
      <c r="G3918" t="n">
        <v>8.800000000000001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60210-2021</t>
        </is>
      </c>
      <c r="B3919" s="1" t="n">
        <v>44495</v>
      </c>
      <c r="C3919" s="1" t="n">
        <v>45227</v>
      </c>
      <c r="D3919" t="inlineStr">
        <is>
          <t>DALARNAS LÄN</t>
        </is>
      </c>
      <c r="E3919" t="inlineStr">
        <is>
          <t>RÄTTVIK</t>
        </is>
      </c>
      <c r="F3919" t="inlineStr">
        <is>
          <t>Sveaskog</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60230-2021</t>
        </is>
      </c>
      <c r="B3920" s="1" t="n">
        <v>44495</v>
      </c>
      <c r="C3920" s="1" t="n">
        <v>45227</v>
      </c>
      <c r="D3920" t="inlineStr">
        <is>
          <t>DALARNAS LÄN</t>
        </is>
      </c>
      <c r="E3920" t="inlineStr">
        <is>
          <t>MALUNG-SÄLEN</t>
        </is>
      </c>
      <c r="G3920" t="n">
        <v>4</v>
      </c>
      <c r="H3920" t="n">
        <v>0</v>
      </c>
      <c r="I3920" t="n">
        <v>0</v>
      </c>
      <c r="J3920" t="n">
        <v>0</v>
      </c>
      <c r="K3920" t="n">
        <v>0</v>
      </c>
      <c r="L3920" t="n">
        <v>0</v>
      </c>
      <c r="M3920" t="n">
        <v>0</v>
      </c>
      <c r="N3920" t="n">
        <v>0</v>
      </c>
      <c r="O3920" t="n">
        <v>0</v>
      </c>
      <c r="P3920" t="n">
        <v>0</v>
      </c>
      <c r="Q3920" t="n">
        <v>0</v>
      </c>
      <c r="R3920" s="2" t="inlineStr"/>
    </row>
    <row r="3921" ht="15" customHeight="1">
      <c r="A3921" t="inlineStr">
        <is>
          <t>A 60219-2021</t>
        </is>
      </c>
      <c r="B3921" s="1" t="n">
        <v>44495</v>
      </c>
      <c r="C3921" s="1" t="n">
        <v>45227</v>
      </c>
      <c r="D3921" t="inlineStr">
        <is>
          <t>DALARNAS LÄN</t>
        </is>
      </c>
      <c r="E3921" t="inlineStr">
        <is>
          <t>RÄTTVIK</t>
        </is>
      </c>
      <c r="F3921" t="inlineStr">
        <is>
          <t>Sveaskog</t>
        </is>
      </c>
      <c r="G3921" t="n">
        <v>2.8</v>
      </c>
      <c r="H3921" t="n">
        <v>0</v>
      </c>
      <c r="I3921" t="n">
        <v>0</v>
      </c>
      <c r="J3921" t="n">
        <v>0</v>
      </c>
      <c r="K3921" t="n">
        <v>0</v>
      </c>
      <c r="L3921" t="n">
        <v>0</v>
      </c>
      <c r="M3921" t="n">
        <v>0</v>
      </c>
      <c r="N3921" t="n">
        <v>0</v>
      </c>
      <c r="O3921" t="n">
        <v>0</v>
      </c>
      <c r="P3921" t="n">
        <v>0</v>
      </c>
      <c r="Q3921" t="n">
        <v>0</v>
      </c>
      <c r="R3921" s="2" t="inlineStr"/>
    </row>
    <row r="3922" ht="15" customHeight="1">
      <c r="A3922" t="inlineStr">
        <is>
          <t>A 60342-2021</t>
        </is>
      </c>
      <c r="B3922" s="1" t="n">
        <v>44495</v>
      </c>
      <c r="C3922" s="1" t="n">
        <v>45227</v>
      </c>
      <c r="D3922" t="inlineStr">
        <is>
          <t>DALARNAS LÄN</t>
        </is>
      </c>
      <c r="E3922" t="inlineStr">
        <is>
          <t>BORLÄNGE</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60418-2021</t>
        </is>
      </c>
      <c r="B3923" s="1" t="n">
        <v>44495</v>
      </c>
      <c r="C3923" s="1" t="n">
        <v>45227</v>
      </c>
      <c r="D3923" t="inlineStr">
        <is>
          <t>DALARNAS LÄN</t>
        </is>
      </c>
      <c r="E3923" t="inlineStr">
        <is>
          <t>HEDEMORA</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60494-2021</t>
        </is>
      </c>
      <c r="B3924" s="1" t="n">
        <v>44496</v>
      </c>
      <c r="C3924" s="1" t="n">
        <v>45227</v>
      </c>
      <c r="D3924" t="inlineStr">
        <is>
          <t>DALARNAS LÄN</t>
        </is>
      </c>
      <c r="E3924" t="inlineStr">
        <is>
          <t>RÄTTVIK</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60886-2021</t>
        </is>
      </c>
      <c r="B3925" s="1" t="n">
        <v>44496</v>
      </c>
      <c r="C3925" s="1" t="n">
        <v>45227</v>
      </c>
      <c r="D3925" t="inlineStr">
        <is>
          <t>DALARNAS LÄN</t>
        </is>
      </c>
      <c r="E3925" t="inlineStr">
        <is>
          <t>SMEDJEBACKEN</t>
        </is>
      </c>
      <c r="G3925" t="n">
        <v>7</v>
      </c>
      <c r="H3925" t="n">
        <v>0</v>
      </c>
      <c r="I3925" t="n">
        <v>0</v>
      </c>
      <c r="J3925" t="n">
        <v>0</v>
      </c>
      <c r="K3925" t="n">
        <v>0</v>
      </c>
      <c r="L3925" t="n">
        <v>0</v>
      </c>
      <c r="M3925" t="n">
        <v>0</v>
      </c>
      <c r="N3925" t="n">
        <v>0</v>
      </c>
      <c r="O3925" t="n">
        <v>0</v>
      </c>
      <c r="P3925" t="n">
        <v>0</v>
      </c>
      <c r="Q3925" t="n">
        <v>0</v>
      </c>
      <c r="R3925" s="2" t="inlineStr"/>
    </row>
    <row r="3926" ht="15" customHeight="1">
      <c r="A3926" t="inlineStr">
        <is>
          <t>A 60910-2021</t>
        </is>
      </c>
      <c r="B3926" s="1" t="n">
        <v>44496</v>
      </c>
      <c r="C3926" s="1" t="n">
        <v>45227</v>
      </c>
      <c r="D3926" t="inlineStr">
        <is>
          <t>DALARNAS LÄN</t>
        </is>
      </c>
      <c r="E3926" t="inlineStr">
        <is>
          <t>SMEDJEBACKEN</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60927-2021</t>
        </is>
      </c>
      <c r="B3927" s="1" t="n">
        <v>44496</v>
      </c>
      <c r="C3927" s="1" t="n">
        <v>45227</v>
      </c>
      <c r="D3927" t="inlineStr">
        <is>
          <t>DALARNAS LÄN</t>
        </is>
      </c>
      <c r="E3927" t="inlineStr">
        <is>
          <t>SMEDJEBACKEN</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60580-2021</t>
        </is>
      </c>
      <c r="B3928" s="1" t="n">
        <v>44496</v>
      </c>
      <c r="C3928" s="1" t="n">
        <v>45227</v>
      </c>
      <c r="D3928" t="inlineStr">
        <is>
          <t>DALARNAS LÄN</t>
        </is>
      </c>
      <c r="E3928" t="inlineStr">
        <is>
          <t>BORLÄNGE</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60922-2021</t>
        </is>
      </c>
      <c r="B3929" s="1" t="n">
        <v>44496</v>
      </c>
      <c r="C3929" s="1" t="n">
        <v>45227</v>
      </c>
      <c r="D3929" t="inlineStr">
        <is>
          <t>DALARNAS LÄN</t>
        </is>
      </c>
      <c r="E3929" t="inlineStr">
        <is>
          <t>SMEDJEBACKEN</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60391-2021</t>
        </is>
      </c>
      <c r="B3930" s="1" t="n">
        <v>44496</v>
      </c>
      <c r="C3930" s="1" t="n">
        <v>45227</v>
      </c>
      <c r="D3930" t="inlineStr">
        <is>
          <t>DALARNAS LÄN</t>
        </is>
      </c>
      <c r="E3930" t="inlineStr">
        <is>
          <t>ORSA</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60697-2021</t>
        </is>
      </c>
      <c r="B3931" s="1" t="n">
        <v>44496</v>
      </c>
      <c r="C3931" s="1" t="n">
        <v>45227</v>
      </c>
      <c r="D3931" t="inlineStr">
        <is>
          <t>DALARNAS LÄN</t>
        </is>
      </c>
      <c r="E3931" t="inlineStr">
        <is>
          <t>SMEDJEBACKEN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60912-2021</t>
        </is>
      </c>
      <c r="B3932" s="1" t="n">
        <v>44496</v>
      </c>
      <c r="C3932" s="1" t="n">
        <v>45227</v>
      </c>
      <c r="D3932" t="inlineStr">
        <is>
          <t>DALARNAS LÄN</t>
        </is>
      </c>
      <c r="E3932" t="inlineStr">
        <is>
          <t>SMEDJEBACKEN</t>
        </is>
      </c>
      <c r="G3932" t="n">
        <v>3</v>
      </c>
      <c r="H3932" t="n">
        <v>0</v>
      </c>
      <c r="I3932" t="n">
        <v>0</v>
      </c>
      <c r="J3932" t="n">
        <v>0</v>
      </c>
      <c r="K3932" t="n">
        <v>0</v>
      </c>
      <c r="L3932" t="n">
        <v>0</v>
      </c>
      <c r="M3932" t="n">
        <v>0</v>
      </c>
      <c r="N3932" t="n">
        <v>0</v>
      </c>
      <c r="O3932" t="n">
        <v>0</v>
      </c>
      <c r="P3932" t="n">
        <v>0</v>
      </c>
      <c r="Q3932" t="n">
        <v>0</v>
      </c>
      <c r="R3932" s="2" t="inlineStr"/>
    </row>
    <row r="3933" ht="15" customHeight="1">
      <c r="A3933" t="inlineStr">
        <is>
          <t>A 60905-2021</t>
        </is>
      </c>
      <c r="B3933" s="1" t="n">
        <v>44496</v>
      </c>
      <c r="C3933" s="1" t="n">
        <v>45227</v>
      </c>
      <c r="D3933" t="inlineStr">
        <is>
          <t>DALARNAS LÄN</t>
        </is>
      </c>
      <c r="E3933" t="inlineStr">
        <is>
          <t>SMEDJEBACKEN</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61005-2021</t>
        </is>
      </c>
      <c r="B3934" s="1" t="n">
        <v>44497</v>
      </c>
      <c r="C3934" s="1" t="n">
        <v>45227</v>
      </c>
      <c r="D3934" t="inlineStr">
        <is>
          <t>DALARNAS LÄN</t>
        </is>
      </c>
      <c r="E3934" t="inlineStr">
        <is>
          <t>ORSA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61035-2021</t>
        </is>
      </c>
      <c r="B3935" s="1" t="n">
        <v>44497</v>
      </c>
      <c r="C3935" s="1" t="n">
        <v>45227</v>
      </c>
      <c r="D3935" t="inlineStr">
        <is>
          <t>DALARNAS LÄN</t>
        </is>
      </c>
      <c r="E3935" t="inlineStr">
        <is>
          <t>FALUN</t>
        </is>
      </c>
      <c r="F3935" t="inlineStr">
        <is>
          <t>Kyrkan</t>
        </is>
      </c>
      <c r="G3935" t="n">
        <v>13.8</v>
      </c>
      <c r="H3935" t="n">
        <v>0</v>
      </c>
      <c r="I3935" t="n">
        <v>0</v>
      </c>
      <c r="J3935" t="n">
        <v>0</v>
      </c>
      <c r="K3935" t="n">
        <v>0</v>
      </c>
      <c r="L3935" t="n">
        <v>0</v>
      </c>
      <c r="M3935" t="n">
        <v>0</v>
      </c>
      <c r="N3935" t="n">
        <v>0</v>
      </c>
      <c r="O3935" t="n">
        <v>0</v>
      </c>
      <c r="P3935" t="n">
        <v>0</v>
      </c>
      <c r="Q3935" t="n">
        <v>0</v>
      </c>
      <c r="R3935" s="2" t="inlineStr"/>
    </row>
    <row r="3936" ht="15" customHeight="1">
      <c r="A3936" t="inlineStr">
        <is>
          <t>A 60847-2021</t>
        </is>
      </c>
      <c r="B3936" s="1" t="n">
        <v>44497</v>
      </c>
      <c r="C3936" s="1" t="n">
        <v>45227</v>
      </c>
      <c r="D3936" t="inlineStr">
        <is>
          <t>DALARNAS LÄN</t>
        </is>
      </c>
      <c r="E3936" t="inlineStr">
        <is>
          <t>MORA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60960-2021</t>
        </is>
      </c>
      <c r="B3937" s="1" t="n">
        <v>44497</v>
      </c>
      <c r="C3937" s="1" t="n">
        <v>45227</v>
      </c>
      <c r="D3937" t="inlineStr">
        <is>
          <t>DALARNAS LÄN</t>
        </is>
      </c>
      <c r="E3937" t="inlineStr">
        <is>
          <t>BORLÄNGE</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61000-2021</t>
        </is>
      </c>
      <c r="B3938" s="1" t="n">
        <v>44497</v>
      </c>
      <c r="C3938" s="1" t="n">
        <v>45227</v>
      </c>
      <c r="D3938" t="inlineStr">
        <is>
          <t>DALARNAS LÄN</t>
        </is>
      </c>
      <c r="E3938" t="inlineStr">
        <is>
          <t>ORSA</t>
        </is>
      </c>
      <c r="G3938" t="n">
        <v>4.4</v>
      </c>
      <c r="H3938" t="n">
        <v>0</v>
      </c>
      <c r="I3938" t="n">
        <v>0</v>
      </c>
      <c r="J3938" t="n">
        <v>0</v>
      </c>
      <c r="K3938" t="n">
        <v>0</v>
      </c>
      <c r="L3938" t="n">
        <v>0</v>
      </c>
      <c r="M3938" t="n">
        <v>0</v>
      </c>
      <c r="N3938" t="n">
        <v>0</v>
      </c>
      <c r="O3938" t="n">
        <v>0</v>
      </c>
      <c r="P3938" t="n">
        <v>0</v>
      </c>
      <c r="Q3938" t="n">
        <v>0</v>
      </c>
      <c r="R3938" s="2" t="inlineStr"/>
    </row>
    <row r="3939" ht="15" customHeight="1">
      <c r="A3939" t="inlineStr">
        <is>
          <t>A 61315-2021</t>
        </is>
      </c>
      <c r="B3939" s="1" t="n">
        <v>44498</v>
      </c>
      <c r="C3939" s="1" t="n">
        <v>45227</v>
      </c>
      <c r="D3939" t="inlineStr">
        <is>
          <t>DALARNAS LÄN</t>
        </is>
      </c>
      <c r="E3939" t="inlineStr">
        <is>
          <t>ÄLVDALEN</t>
        </is>
      </c>
      <c r="F3939" t="inlineStr">
        <is>
          <t>Sveaskog</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61396-2021</t>
        </is>
      </c>
      <c r="B3940" s="1" t="n">
        <v>44500</v>
      </c>
      <c r="C3940" s="1" t="n">
        <v>45227</v>
      </c>
      <c r="D3940" t="inlineStr">
        <is>
          <t>DALARNAS LÄN</t>
        </is>
      </c>
      <c r="E3940" t="inlineStr">
        <is>
          <t>BORLÄNGE</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61400-2021</t>
        </is>
      </c>
      <c r="B3941" s="1" t="n">
        <v>44500</v>
      </c>
      <c r="C3941" s="1" t="n">
        <v>45227</v>
      </c>
      <c r="D3941" t="inlineStr">
        <is>
          <t>DALARNAS LÄN</t>
        </is>
      </c>
      <c r="E3941" t="inlineStr">
        <is>
          <t>SÄTER</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61974-2021</t>
        </is>
      </c>
      <c r="B3942" s="1" t="n">
        <v>44501</v>
      </c>
      <c r="C3942" s="1" t="n">
        <v>45227</v>
      </c>
      <c r="D3942" t="inlineStr">
        <is>
          <t>DALARNAS LÄN</t>
        </is>
      </c>
      <c r="E3942" t="inlineStr">
        <is>
          <t>MALUNG-SÄLEN</t>
        </is>
      </c>
      <c r="F3942" t="inlineStr">
        <is>
          <t>Allmännings- och besparingsskogar</t>
        </is>
      </c>
      <c r="G3942" t="n">
        <v>12.5</v>
      </c>
      <c r="H3942" t="n">
        <v>0</v>
      </c>
      <c r="I3942" t="n">
        <v>0</v>
      </c>
      <c r="J3942" t="n">
        <v>0</v>
      </c>
      <c r="K3942" t="n">
        <v>0</v>
      </c>
      <c r="L3942" t="n">
        <v>0</v>
      </c>
      <c r="M3942" t="n">
        <v>0</v>
      </c>
      <c r="N3942" t="n">
        <v>0</v>
      </c>
      <c r="O3942" t="n">
        <v>0</v>
      </c>
      <c r="P3942" t="n">
        <v>0</v>
      </c>
      <c r="Q3942" t="n">
        <v>0</v>
      </c>
      <c r="R3942" s="2" t="inlineStr"/>
    </row>
    <row r="3943" ht="15" customHeight="1">
      <c r="A3943" t="inlineStr">
        <is>
          <t>A 61533-2021</t>
        </is>
      </c>
      <c r="B3943" s="1" t="n">
        <v>44501</v>
      </c>
      <c r="C3943" s="1" t="n">
        <v>45227</v>
      </c>
      <c r="D3943" t="inlineStr">
        <is>
          <t>DALARNAS LÄN</t>
        </is>
      </c>
      <c r="E3943" t="inlineStr">
        <is>
          <t>HEDEMORA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61546-2021</t>
        </is>
      </c>
      <c r="B3944" s="1" t="n">
        <v>44501</v>
      </c>
      <c r="C3944" s="1" t="n">
        <v>45227</v>
      </c>
      <c r="D3944" t="inlineStr">
        <is>
          <t>DALARNAS LÄN</t>
        </is>
      </c>
      <c r="E3944" t="inlineStr">
        <is>
          <t>LEKSAND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61969-2021</t>
        </is>
      </c>
      <c r="B3945" s="1" t="n">
        <v>44501</v>
      </c>
      <c r="C3945" s="1" t="n">
        <v>45227</v>
      </c>
      <c r="D3945" t="inlineStr">
        <is>
          <t>DALARNAS LÄN</t>
        </is>
      </c>
      <c r="E3945" t="inlineStr">
        <is>
          <t>MALUNG-SÄLEN</t>
        </is>
      </c>
      <c r="F3945" t="inlineStr">
        <is>
          <t>Allmännings- och besparingsskogar</t>
        </is>
      </c>
      <c r="G3945" t="n">
        <v>16.5</v>
      </c>
      <c r="H3945" t="n">
        <v>0</v>
      </c>
      <c r="I3945" t="n">
        <v>0</v>
      </c>
      <c r="J3945" t="n">
        <v>0</v>
      </c>
      <c r="K3945" t="n">
        <v>0</v>
      </c>
      <c r="L3945" t="n">
        <v>0</v>
      </c>
      <c r="M3945" t="n">
        <v>0</v>
      </c>
      <c r="N3945" t="n">
        <v>0</v>
      </c>
      <c r="O3945" t="n">
        <v>0</v>
      </c>
      <c r="P3945" t="n">
        <v>0</v>
      </c>
      <c r="Q3945" t="n">
        <v>0</v>
      </c>
      <c r="R3945" s="2" t="inlineStr"/>
    </row>
    <row r="3946" ht="15" customHeight="1">
      <c r="A3946" t="inlineStr">
        <is>
          <t>A 61993-2021</t>
        </is>
      </c>
      <c r="B3946" s="1" t="n">
        <v>44501</v>
      </c>
      <c r="C3946" s="1" t="n">
        <v>45227</v>
      </c>
      <c r="D3946" t="inlineStr">
        <is>
          <t>DALARNAS LÄN</t>
        </is>
      </c>
      <c r="E3946" t="inlineStr">
        <is>
          <t>MALUNG-SÄLEN</t>
        </is>
      </c>
      <c r="F3946" t="inlineStr">
        <is>
          <t>Allmännings- och besparingsskogar</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61563-2021</t>
        </is>
      </c>
      <c r="B3947" s="1" t="n">
        <v>44501</v>
      </c>
      <c r="C3947" s="1" t="n">
        <v>45227</v>
      </c>
      <c r="D3947" t="inlineStr">
        <is>
          <t>DALARNAS LÄN</t>
        </is>
      </c>
      <c r="E3947" t="inlineStr">
        <is>
          <t>ÄLVDALEN</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61962-2021</t>
        </is>
      </c>
      <c r="B3948" s="1" t="n">
        <v>44501</v>
      </c>
      <c r="C3948" s="1" t="n">
        <v>45227</v>
      </c>
      <c r="D3948" t="inlineStr">
        <is>
          <t>DALARNAS LÄN</t>
        </is>
      </c>
      <c r="E3948" t="inlineStr">
        <is>
          <t>MALUNG-SÄLEN</t>
        </is>
      </c>
      <c r="F3948" t="inlineStr">
        <is>
          <t>Allmännings- och besparingsskogar</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61990-2021</t>
        </is>
      </c>
      <c r="B3949" s="1" t="n">
        <v>44501</v>
      </c>
      <c r="C3949" s="1" t="n">
        <v>45227</v>
      </c>
      <c r="D3949" t="inlineStr">
        <is>
          <t>DALARNAS LÄN</t>
        </is>
      </c>
      <c r="E3949" t="inlineStr">
        <is>
          <t>MALUNG-SÄLEN</t>
        </is>
      </c>
      <c r="F3949" t="inlineStr">
        <is>
          <t>Allmännings- och besparingsskogar</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61669-2021</t>
        </is>
      </c>
      <c r="B3950" s="1" t="n">
        <v>44501</v>
      </c>
      <c r="C3950" s="1" t="n">
        <v>45227</v>
      </c>
      <c r="D3950" t="inlineStr">
        <is>
          <t>DALARNAS LÄN</t>
        </is>
      </c>
      <c r="E3950" t="inlineStr">
        <is>
          <t>LEKSAND</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61978-2021</t>
        </is>
      </c>
      <c r="B3951" s="1" t="n">
        <v>44501</v>
      </c>
      <c r="C3951" s="1" t="n">
        <v>45227</v>
      </c>
      <c r="D3951" t="inlineStr">
        <is>
          <t>DALARNAS LÄN</t>
        </is>
      </c>
      <c r="E3951" t="inlineStr">
        <is>
          <t>MALUNG-SÄLEN</t>
        </is>
      </c>
      <c r="F3951" t="inlineStr">
        <is>
          <t>Allmännings- och besparingsskogar</t>
        </is>
      </c>
      <c r="G3951" t="n">
        <v>29</v>
      </c>
      <c r="H3951" t="n">
        <v>0</v>
      </c>
      <c r="I3951" t="n">
        <v>0</v>
      </c>
      <c r="J3951" t="n">
        <v>0</v>
      </c>
      <c r="K3951" t="n">
        <v>0</v>
      </c>
      <c r="L3951" t="n">
        <v>0</v>
      </c>
      <c r="M3951" t="n">
        <v>0</v>
      </c>
      <c r="N3951" t="n">
        <v>0</v>
      </c>
      <c r="O3951" t="n">
        <v>0</v>
      </c>
      <c r="P3951" t="n">
        <v>0</v>
      </c>
      <c r="Q3951" t="n">
        <v>0</v>
      </c>
      <c r="R3951" s="2" t="inlineStr"/>
    </row>
    <row r="3952" ht="15" customHeight="1">
      <c r="A3952" t="inlineStr">
        <is>
          <t>A 61934-2021</t>
        </is>
      </c>
      <c r="B3952" s="1" t="n">
        <v>44502</v>
      </c>
      <c r="C3952" s="1" t="n">
        <v>45227</v>
      </c>
      <c r="D3952" t="inlineStr">
        <is>
          <t>DALARNAS LÄN</t>
        </is>
      </c>
      <c r="E3952" t="inlineStr">
        <is>
          <t>SÄTER</t>
        </is>
      </c>
      <c r="F3952" t="inlineStr">
        <is>
          <t>Bergvik skog väst AB</t>
        </is>
      </c>
      <c r="G3952" t="n">
        <v>5.2</v>
      </c>
      <c r="H3952" t="n">
        <v>0</v>
      </c>
      <c r="I3952" t="n">
        <v>0</v>
      </c>
      <c r="J3952" t="n">
        <v>0</v>
      </c>
      <c r="K3952" t="n">
        <v>0</v>
      </c>
      <c r="L3952" t="n">
        <v>0</v>
      </c>
      <c r="M3952" t="n">
        <v>0</v>
      </c>
      <c r="N3952" t="n">
        <v>0</v>
      </c>
      <c r="O3952" t="n">
        <v>0</v>
      </c>
      <c r="P3952" t="n">
        <v>0</v>
      </c>
      <c r="Q3952" t="n">
        <v>0</v>
      </c>
      <c r="R3952" s="2" t="inlineStr"/>
    </row>
    <row r="3953" ht="15" customHeight="1">
      <c r="A3953" t="inlineStr">
        <is>
          <t>A 61972-2021</t>
        </is>
      </c>
      <c r="B3953" s="1" t="n">
        <v>44502</v>
      </c>
      <c r="C3953" s="1" t="n">
        <v>45227</v>
      </c>
      <c r="D3953" t="inlineStr">
        <is>
          <t>DALARNAS LÄN</t>
        </is>
      </c>
      <c r="E3953" t="inlineStr">
        <is>
          <t>FALUN</t>
        </is>
      </c>
      <c r="F3953" t="inlineStr">
        <is>
          <t>Allmännings- och besparingsskogar</t>
        </is>
      </c>
      <c r="G3953" t="n">
        <v>10</v>
      </c>
      <c r="H3953" t="n">
        <v>0</v>
      </c>
      <c r="I3953" t="n">
        <v>0</v>
      </c>
      <c r="J3953" t="n">
        <v>0</v>
      </c>
      <c r="K3953" t="n">
        <v>0</v>
      </c>
      <c r="L3953" t="n">
        <v>0</v>
      </c>
      <c r="M3953" t="n">
        <v>0</v>
      </c>
      <c r="N3953" t="n">
        <v>0</v>
      </c>
      <c r="O3953" t="n">
        <v>0</v>
      </c>
      <c r="P3953" t="n">
        <v>0</v>
      </c>
      <c r="Q3953" t="n">
        <v>0</v>
      </c>
      <c r="R3953" s="2" t="inlineStr"/>
    </row>
    <row r="3954" ht="15" customHeight="1">
      <c r="A3954" t="inlineStr">
        <is>
          <t>A 62305-2021</t>
        </is>
      </c>
      <c r="B3954" s="1" t="n">
        <v>44502</v>
      </c>
      <c r="C3954" s="1" t="n">
        <v>45227</v>
      </c>
      <c r="D3954" t="inlineStr">
        <is>
          <t>DALARNAS LÄN</t>
        </is>
      </c>
      <c r="E3954" t="inlineStr">
        <is>
          <t>HEDEMORA</t>
        </is>
      </c>
      <c r="F3954" t="inlineStr">
        <is>
          <t>Bergvik skog väst AB</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62279-2021</t>
        </is>
      </c>
      <c r="B3955" s="1" t="n">
        <v>44503</v>
      </c>
      <c r="C3955" s="1" t="n">
        <v>45227</v>
      </c>
      <c r="D3955" t="inlineStr">
        <is>
          <t>DALARNAS LÄN</t>
        </is>
      </c>
      <c r="E3955" t="inlineStr">
        <is>
          <t>LEKSAND</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62389-2021</t>
        </is>
      </c>
      <c r="B3956" s="1" t="n">
        <v>44503</v>
      </c>
      <c r="C3956" s="1" t="n">
        <v>45227</v>
      </c>
      <c r="D3956" t="inlineStr">
        <is>
          <t>DALARNAS LÄN</t>
        </is>
      </c>
      <c r="E3956" t="inlineStr">
        <is>
          <t>SÄTER</t>
        </is>
      </c>
      <c r="F3956" t="inlineStr">
        <is>
          <t>Bergvik skog väst AB</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62745-2021</t>
        </is>
      </c>
      <c r="B3957" s="1" t="n">
        <v>44503</v>
      </c>
      <c r="C3957" s="1" t="n">
        <v>45227</v>
      </c>
      <c r="D3957" t="inlineStr">
        <is>
          <t>DALARNAS LÄN</t>
        </is>
      </c>
      <c r="E3957" t="inlineStr">
        <is>
          <t>RÄTTVIK</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62380-2021</t>
        </is>
      </c>
      <c r="B3958" s="1" t="n">
        <v>44503</v>
      </c>
      <c r="C3958" s="1" t="n">
        <v>45227</v>
      </c>
      <c r="D3958" t="inlineStr">
        <is>
          <t>DALARNAS LÄN</t>
        </is>
      </c>
      <c r="E3958" t="inlineStr">
        <is>
          <t>SMEDJEBACKEN</t>
        </is>
      </c>
      <c r="G3958" t="n">
        <v>10.4</v>
      </c>
      <c r="H3958" t="n">
        <v>0</v>
      </c>
      <c r="I3958" t="n">
        <v>0</v>
      </c>
      <c r="J3958" t="n">
        <v>0</v>
      </c>
      <c r="K3958" t="n">
        <v>0</v>
      </c>
      <c r="L3958" t="n">
        <v>0</v>
      </c>
      <c r="M3958" t="n">
        <v>0</v>
      </c>
      <c r="N3958" t="n">
        <v>0</v>
      </c>
      <c r="O3958" t="n">
        <v>0</v>
      </c>
      <c r="P3958" t="n">
        <v>0</v>
      </c>
      <c r="Q3958" t="n">
        <v>0</v>
      </c>
      <c r="R3958" s="2" t="inlineStr"/>
    </row>
    <row r="3959" ht="15" customHeight="1">
      <c r="A3959" t="inlineStr">
        <is>
          <t>A 62253-2021</t>
        </is>
      </c>
      <c r="B3959" s="1" t="n">
        <v>44503</v>
      </c>
      <c r="C3959" s="1" t="n">
        <v>45227</v>
      </c>
      <c r="D3959" t="inlineStr">
        <is>
          <t>DALARNAS LÄN</t>
        </is>
      </c>
      <c r="E3959" t="inlineStr">
        <is>
          <t>MALUNG-SÄLEN</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62398-2021</t>
        </is>
      </c>
      <c r="B3960" s="1" t="n">
        <v>44503</v>
      </c>
      <c r="C3960" s="1" t="n">
        <v>45227</v>
      </c>
      <c r="D3960" t="inlineStr">
        <is>
          <t>DALARNAS LÄN</t>
        </is>
      </c>
      <c r="E3960" t="inlineStr">
        <is>
          <t>VANSBRO</t>
        </is>
      </c>
      <c r="F3960" t="inlineStr">
        <is>
          <t>Bergvik skog öst AB</t>
        </is>
      </c>
      <c r="G3960" t="n">
        <v>22.1</v>
      </c>
      <c r="H3960" t="n">
        <v>0</v>
      </c>
      <c r="I3960" t="n">
        <v>0</v>
      </c>
      <c r="J3960" t="n">
        <v>0</v>
      </c>
      <c r="K3960" t="n">
        <v>0</v>
      </c>
      <c r="L3960" t="n">
        <v>0</v>
      </c>
      <c r="M3960" t="n">
        <v>0</v>
      </c>
      <c r="N3960" t="n">
        <v>0</v>
      </c>
      <c r="O3960" t="n">
        <v>0</v>
      </c>
      <c r="P3960" t="n">
        <v>0</v>
      </c>
      <c r="Q3960" t="n">
        <v>0</v>
      </c>
      <c r="R3960" s="2" t="inlineStr"/>
    </row>
    <row r="3961" ht="15" customHeight="1">
      <c r="A3961" t="inlineStr">
        <is>
          <t>A 63114-2021</t>
        </is>
      </c>
      <c r="B3961" s="1" t="n">
        <v>44505</v>
      </c>
      <c r="C3961" s="1" t="n">
        <v>45227</v>
      </c>
      <c r="D3961" t="inlineStr">
        <is>
          <t>DALARNAS LÄN</t>
        </is>
      </c>
      <c r="E3961" t="inlineStr">
        <is>
          <t>ÄLVDALEN</t>
        </is>
      </c>
      <c r="F3961" t="inlineStr">
        <is>
          <t>Bergvik skog väst AB</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62976-2021</t>
        </is>
      </c>
      <c r="B3962" s="1" t="n">
        <v>44505</v>
      </c>
      <c r="C3962" s="1" t="n">
        <v>45227</v>
      </c>
      <c r="D3962" t="inlineStr">
        <is>
          <t>DALARNAS LÄN</t>
        </is>
      </c>
      <c r="E3962" t="inlineStr">
        <is>
          <t>BORLÄNGE</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63000-2021</t>
        </is>
      </c>
      <c r="B3963" s="1" t="n">
        <v>44505</v>
      </c>
      <c r="C3963" s="1" t="n">
        <v>45227</v>
      </c>
      <c r="D3963" t="inlineStr">
        <is>
          <t>DALARNAS LÄN</t>
        </is>
      </c>
      <c r="E3963" t="inlineStr">
        <is>
          <t>MORA</t>
        </is>
      </c>
      <c r="F3963" t="inlineStr">
        <is>
          <t>Bergvik skog väst AB</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63270-2021</t>
        </is>
      </c>
      <c r="B3964" s="1" t="n">
        <v>44508</v>
      </c>
      <c r="C3964" s="1" t="n">
        <v>45227</v>
      </c>
      <c r="D3964" t="inlineStr">
        <is>
          <t>DALARNAS LÄN</t>
        </is>
      </c>
      <c r="E3964" t="inlineStr">
        <is>
          <t>MALUNG-SÄLEN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63552-2021</t>
        </is>
      </c>
      <c r="B3965" s="1" t="n">
        <v>44508</v>
      </c>
      <c r="C3965" s="1" t="n">
        <v>45227</v>
      </c>
      <c r="D3965" t="inlineStr">
        <is>
          <t>DALARNAS LÄN</t>
        </is>
      </c>
      <c r="E3965" t="inlineStr">
        <is>
          <t>MORA</t>
        </is>
      </c>
      <c r="F3965" t="inlineStr">
        <is>
          <t>Bergvik skog väst AB</t>
        </is>
      </c>
      <c r="G3965" t="n">
        <v>17.1</v>
      </c>
      <c r="H3965" t="n">
        <v>0</v>
      </c>
      <c r="I3965" t="n">
        <v>0</v>
      </c>
      <c r="J3965" t="n">
        <v>0</v>
      </c>
      <c r="K3965" t="n">
        <v>0</v>
      </c>
      <c r="L3965" t="n">
        <v>0</v>
      </c>
      <c r="M3965" t="n">
        <v>0</v>
      </c>
      <c r="N3965" t="n">
        <v>0</v>
      </c>
      <c r="O3965" t="n">
        <v>0</v>
      </c>
      <c r="P3965" t="n">
        <v>0</v>
      </c>
      <c r="Q3965" t="n">
        <v>0</v>
      </c>
      <c r="R3965" s="2" t="inlineStr"/>
    </row>
    <row r="3966" ht="15" customHeight="1">
      <c r="A3966" t="inlineStr">
        <is>
          <t>A 63511-2021</t>
        </is>
      </c>
      <c r="B3966" s="1" t="n">
        <v>44508</v>
      </c>
      <c r="C3966" s="1" t="n">
        <v>45227</v>
      </c>
      <c r="D3966" t="inlineStr">
        <is>
          <t>DALARNAS LÄN</t>
        </is>
      </c>
      <c r="E3966" t="inlineStr">
        <is>
          <t>SMEDJEBACKEN</t>
        </is>
      </c>
      <c r="F3966" t="inlineStr">
        <is>
          <t>Sveaskog</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63267-2021</t>
        </is>
      </c>
      <c r="B3967" s="1" t="n">
        <v>44508</v>
      </c>
      <c r="C3967" s="1" t="n">
        <v>45227</v>
      </c>
      <c r="D3967" t="inlineStr">
        <is>
          <t>DALARNAS LÄN</t>
        </is>
      </c>
      <c r="E3967" t="inlineStr">
        <is>
          <t>LUDVIKA</t>
        </is>
      </c>
      <c r="F3967" t="inlineStr">
        <is>
          <t>Bergvik skog väst AB</t>
        </is>
      </c>
      <c r="G3967" t="n">
        <v>0.2</v>
      </c>
      <c r="H3967" t="n">
        <v>0</v>
      </c>
      <c r="I3967" t="n">
        <v>0</v>
      </c>
      <c r="J3967" t="n">
        <v>0</v>
      </c>
      <c r="K3967" t="n">
        <v>0</v>
      </c>
      <c r="L3967" t="n">
        <v>0</v>
      </c>
      <c r="M3967" t="n">
        <v>0</v>
      </c>
      <c r="N3967" t="n">
        <v>0</v>
      </c>
      <c r="O3967" t="n">
        <v>0</v>
      </c>
      <c r="P3967" t="n">
        <v>0</v>
      </c>
      <c r="Q3967" t="n">
        <v>0</v>
      </c>
      <c r="R3967" s="2" t="inlineStr"/>
    </row>
    <row r="3968" ht="15" customHeight="1">
      <c r="A3968" t="inlineStr">
        <is>
          <t>A 63325-2021</t>
        </is>
      </c>
      <c r="B3968" s="1" t="n">
        <v>44508</v>
      </c>
      <c r="C3968" s="1" t="n">
        <v>45227</v>
      </c>
      <c r="D3968" t="inlineStr">
        <is>
          <t>DALARNAS LÄN</t>
        </is>
      </c>
      <c r="E3968" t="inlineStr">
        <is>
          <t>ÄLVDALEN</t>
        </is>
      </c>
      <c r="F3968" t="inlineStr">
        <is>
          <t>Övriga Aktiebolag</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63519-2021</t>
        </is>
      </c>
      <c r="B3969" s="1" t="n">
        <v>44508</v>
      </c>
      <c r="C3969" s="1" t="n">
        <v>45227</v>
      </c>
      <c r="D3969" t="inlineStr">
        <is>
          <t>DALARNAS LÄN</t>
        </is>
      </c>
      <c r="E3969" t="inlineStr">
        <is>
          <t>AVESTA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63510-2021</t>
        </is>
      </c>
      <c r="B3970" s="1" t="n">
        <v>44508</v>
      </c>
      <c r="C3970" s="1" t="n">
        <v>45227</v>
      </c>
      <c r="D3970" t="inlineStr">
        <is>
          <t>DALARNAS LÄN</t>
        </is>
      </c>
      <c r="E3970" t="inlineStr">
        <is>
          <t>SMEDJEBACKEN</t>
        </is>
      </c>
      <c r="F3970" t="inlineStr">
        <is>
          <t>Sveaskog</t>
        </is>
      </c>
      <c r="G3970" t="n">
        <v>3.4</v>
      </c>
      <c r="H3970" t="n">
        <v>0</v>
      </c>
      <c r="I3970" t="n">
        <v>0</v>
      </c>
      <c r="J3970" t="n">
        <v>0</v>
      </c>
      <c r="K3970" t="n">
        <v>0</v>
      </c>
      <c r="L3970" t="n">
        <v>0</v>
      </c>
      <c r="M3970" t="n">
        <v>0</v>
      </c>
      <c r="N3970" t="n">
        <v>0</v>
      </c>
      <c r="O3970" t="n">
        <v>0</v>
      </c>
      <c r="P3970" t="n">
        <v>0</v>
      </c>
      <c r="Q3970" t="n">
        <v>0</v>
      </c>
      <c r="R3970" s="2" t="inlineStr"/>
    </row>
    <row r="3971" ht="15" customHeight="1">
      <c r="A3971" t="inlineStr">
        <is>
          <t>A 63804-2021</t>
        </is>
      </c>
      <c r="B3971" s="1" t="n">
        <v>44508</v>
      </c>
      <c r="C3971" s="1" t="n">
        <v>45227</v>
      </c>
      <c r="D3971" t="inlineStr">
        <is>
          <t>DALARNAS LÄN</t>
        </is>
      </c>
      <c r="E3971" t="inlineStr">
        <is>
          <t>MORA</t>
        </is>
      </c>
      <c r="G3971" t="n">
        <v>8</v>
      </c>
      <c r="H3971" t="n">
        <v>0</v>
      </c>
      <c r="I3971" t="n">
        <v>0</v>
      </c>
      <c r="J3971" t="n">
        <v>0</v>
      </c>
      <c r="K3971" t="n">
        <v>0</v>
      </c>
      <c r="L3971" t="n">
        <v>0</v>
      </c>
      <c r="M3971" t="n">
        <v>0</v>
      </c>
      <c r="N3971" t="n">
        <v>0</v>
      </c>
      <c r="O3971" t="n">
        <v>0</v>
      </c>
      <c r="P3971" t="n">
        <v>0</v>
      </c>
      <c r="Q3971" t="n">
        <v>0</v>
      </c>
      <c r="R3971" s="2" t="inlineStr"/>
    </row>
    <row r="3972" ht="15" customHeight="1">
      <c r="A3972" t="inlineStr">
        <is>
          <t>A 63743-2021</t>
        </is>
      </c>
      <c r="B3972" s="1" t="n">
        <v>44509</v>
      </c>
      <c r="C3972" s="1" t="n">
        <v>45227</v>
      </c>
      <c r="D3972" t="inlineStr">
        <is>
          <t>DALARNAS LÄN</t>
        </is>
      </c>
      <c r="E3972" t="inlineStr">
        <is>
          <t>FALUN</t>
        </is>
      </c>
      <c r="F3972" t="inlineStr">
        <is>
          <t>Bergvik skog väst AB</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63947-2021</t>
        </is>
      </c>
      <c r="B3973" s="1" t="n">
        <v>44509</v>
      </c>
      <c r="C3973" s="1" t="n">
        <v>45227</v>
      </c>
      <c r="D3973" t="inlineStr">
        <is>
          <t>DALARNAS LÄN</t>
        </is>
      </c>
      <c r="E3973" t="inlineStr">
        <is>
          <t>GAGNEF</t>
        </is>
      </c>
      <c r="G3973" t="n">
        <v>8.300000000000001</v>
      </c>
      <c r="H3973" t="n">
        <v>0</v>
      </c>
      <c r="I3973" t="n">
        <v>0</v>
      </c>
      <c r="J3973" t="n">
        <v>0</v>
      </c>
      <c r="K3973" t="n">
        <v>0</v>
      </c>
      <c r="L3973" t="n">
        <v>0</v>
      </c>
      <c r="M3973" t="n">
        <v>0</v>
      </c>
      <c r="N3973" t="n">
        <v>0</v>
      </c>
      <c r="O3973" t="n">
        <v>0</v>
      </c>
      <c r="P3973" t="n">
        <v>0</v>
      </c>
      <c r="Q3973" t="n">
        <v>0</v>
      </c>
      <c r="R3973" s="2" t="inlineStr"/>
    </row>
    <row r="3974" ht="15" customHeight="1">
      <c r="A3974" t="inlineStr">
        <is>
          <t>A 63816-2021</t>
        </is>
      </c>
      <c r="B3974" s="1" t="n">
        <v>44509</v>
      </c>
      <c r="C3974" s="1" t="n">
        <v>45227</v>
      </c>
      <c r="D3974" t="inlineStr">
        <is>
          <t>DALARNAS LÄN</t>
        </is>
      </c>
      <c r="E3974" t="inlineStr">
        <is>
          <t>VANSBRO</t>
        </is>
      </c>
      <c r="F3974" t="inlineStr">
        <is>
          <t>Bergvik skog väst AB</t>
        </is>
      </c>
      <c r="G3974" t="n">
        <v>17.6</v>
      </c>
      <c r="H3974" t="n">
        <v>0</v>
      </c>
      <c r="I3974" t="n">
        <v>0</v>
      </c>
      <c r="J3974" t="n">
        <v>0</v>
      </c>
      <c r="K3974" t="n">
        <v>0</v>
      </c>
      <c r="L3974" t="n">
        <v>0</v>
      </c>
      <c r="M3974" t="n">
        <v>0</v>
      </c>
      <c r="N3974" t="n">
        <v>0</v>
      </c>
      <c r="O3974" t="n">
        <v>0</v>
      </c>
      <c r="P3974" t="n">
        <v>0</v>
      </c>
      <c r="Q3974" t="n">
        <v>0</v>
      </c>
      <c r="R3974" s="2" t="inlineStr"/>
    </row>
    <row r="3975" ht="15" customHeight="1">
      <c r="A3975" t="inlineStr">
        <is>
          <t>A 63902-2021</t>
        </is>
      </c>
      <c r="B3975" s="1" t="n">
        <v>44509</v>
      </c>
      <c r="C3975" s="1" t="n">
        <v>45227</v>
      </c>
      <c r="D3975" t="inlineStr">
        <is>
          <t>DALARNAS LÄN</t>
        </is>
      </c>
      <c r="E3975" t="inlineStr">
        <is>
          <t>VANSBRO</t>
        </is>
      </c>
      <c r="F3975" t="inlineStr">
        <is>
          <t>Bergvik skog väst AB</t>
        </is>
      </c>
      <c r="G3975" t="n">
        <v>2.6</v>
      </c>
      <c r="H3975" t="n">
        <v>0</v>
      </c>
      <c r="I3975" t="n">
        <v>0</v>
      </c>
      <c r="J3975" t="n">
        <v>0</v>
      </c>
      <c r="K3975" t="n">
        <v>0</v>
      </c>
      <c r="L3975" t="n">
        <v>0</v>
      </c>
      <c r="M3975" t="n">
        <v>0</v>
      </c>
      <c r="N3975" t="n">
        <v>0</v>
      </c>
      <c r="O3975" t="n">
        <v>0</v>
      </c>
      <c r="P3975" t="n">
        <v>0</v>
      </c>
      <c r="Q3975" t="n">
        <v>0</v>
      </c>
      <c r="R3975" s="2" t="inlineStr"/>
    </row>
    <row r="3976" ht="15" customHeight="1">
      <c r="A3976" t="inlineStr">
        <is>
          <t>A 64028-2021</t>
        </is>
      </c>
      <c r="B3976" s="1" t="n">
        <v>44510</v>
      </c>
      <c r="C3976" s="1" t="n">
        <v>45227</v>
      </c>
      <c r="D3976" t="inlineStr">
        <is>
          <t>DALARNAS LÄN</t>
        </is>
      </c>
      <c r="E3976" t="inlineStr">
        <is>
          <t>VANSBRO</t>
        </is>
      </c>
      <c r="G3976" t="n">
        <v>6</v>
      </c>
      <c r="H3976" t="n">
        <v>0</v>
      </c>
      <c r="I3976" t="n">
        <v>0</v>
      </c>
      <c r="J3976" t="n">
        <v>0</v>
      </c>
      <c r="K3976" t="n">
        <v>0</v>
      </c>
      <c r="L3976" t="n">
        <v>0</v>
      </c>
      <c r="M3976" t="n">
        <v>0</v>
      </c>
      <c r="N3976" t="n">
        <v>0</v>
      </c>
      <c r="O3976" t="n">
        <v>0</v>
      </c>
      <c r="P3976" t="n">
        <v>0</v>
      </c>
      <c r="Q3976" t="n">
        <v>0</v>
      </c>
      <c r="R3976" s="2" t="inlineStr"/>
    </row>
    <row r="3977" ht="15" customHeight="1">
      <c r="A3977" t="inlineStr">
        <is>
          <t>A 64025-2021</t>
        </is>
      </c>
      <c r="B3977" s="1" t="n">
        <v>44510</v>
      </c>
      <c r="C3977" s="1" t="n">
        <v>45227</v>
      </c>
      <c r="D3977" t="inlineStr">
        <is>
          <t>DALARNAS LÄN</t>
        </is>
      </c>
      <c r="E3977" t="inlineStr">
        <is>
          <t>VANSBRO</t>
        </is>
      </c>
      <c r="G3977" t="n">
        <v>3.9</v>
      </c>
      <c r="H3977" t="n">
        <v>0</v>
      </c>
      <c r="I3977" t="n">
        <v>0</v>
      </c>
      <c r="J3977" t="n">
        <v>0</v>
      </c>
      <c r="K3977" t="n">
        <v>0</v>
      </c>
      <c r="L3977" t="n">
        <v>0</v>
      </c>
      <c r="M3977" t="n">
        <v>0</v>
      </c>
      <c r="N3977" t="n">
        <v>0</v>
      </c>
      <c r="O3977" t="n">
        <v>0</v>
      </c>
      <c r="P3977" t="n">
        <v>0</v>
      </c>
      <c r="Q3977" t="n">
        <v>0</v>
      </c>
      <c r="R3977" s="2" t="inlineStr"/>
    </row>
    <row r="3978" ht="15" customHeight="1">
      <c r="A3978" t="inlineStr">
        <is>
          <t>A 64262-2021</t>
        </is>
      </c>
      <c r="B3978" s="1" t="n">
        <v>44510</v>
      </c>
      <c r="C3978" s="1" t="n">
        <v>45227</v>
      </c>
      <c r="D3978" t="inlineStr">
        <is>
          <t>DALARNAS LÄN</t>
        </is>
      </c>
      <c r="E3978" t="inlineStr">
        <is>
          <t>BORLÄNGE</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64315-2021</t>
        </is>
      </c>
      <c r="B3979" s="1" t="n">
        <v>44511</v>
      </c>
      <c r="C3979" s="1" t="n">
        <v>45227</v>
      </c>
      <c r="D3979" t="inlineStr">
        <is>
          <t>DALARNAS LÄN</t>
        </is>
      </c>
      <c r="E3979" t="inlineStr">
        <is>
          <t>RÄTTVIK</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64473-2021</t>
        </is>
      </c>
      <c r="B3980" s="1" t="n">
        <v>44511</v>
      </c>
      <c r="C3980" s="1" t="n">
        <v>45227</v>
      </c>
      <c r="D3980" t="inlineStr">
        <is>
          <t>DALARNAS LÄN</t>
        </is>
      </c>
      <c r="E3980" t="inlineStr">
        <is>
          <t>HEDEMORA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64503-2021</t>
        </is>
      </c>
      <c r="B3981" s="1" t="n">
        <v>44511</v>
      </c>
      <c r="C3981" s="1" t="n">
        <v>45227</v>
      </c>
      <c r="D3981" t="inlineStr">
        <is>
          <t>DALARNAS LÄN</t>
        </is>
      </c>
      <c r="E3981" t="inlineStr">
        <is>
          <t>GAGNEF</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64577-2021</t>
        </is>
      </c>
      <c r="B3982" s="1" t="n">
        <v>44511</v>
      </c>
      <c r="C3982" s="1" t="n">
        <v>45227</v>
      </c>
      <c r="D3982" t="inlineStr">
        <is>
          <t>DALARNAS LÄN</t>
        </is>
      </c>
      <c r="E3982" t="inlineStr">
        <is>
          <t>MALUNG-SÄLEN</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64758-2021</t>
        </is>
      </c>
      <c r="B3983" s="1" t="n">
        <v>44511</v>
      </c>
      <c r="C3983" s="1" t="n">
        <v>45227</v>
      </c>
      <c r="D3983" t="inlineStr">
        <is>
          <t>DALARNAS LÄN</t>
        </is>
      </c>
      <c r="E3983" t="inlineStr">
        <is>
          <t>FALUN</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64896-2021</t>
        </is>
      </c>
      <c r="B3984" s="1" t="n">
        <v>44512</v>
      </c>
      <c r="C3984" s="1" t="n">
        <v>45227</v>
      </c>
      <c r="D3984" t="inlineStr">
        <is>
          <t>DALARNAS LÄN</t>
        </is>
      </c>
      <c r="E3984" t="inlineStr">
        <is>
          <t>MALUNG-SÄLEN</t>
        </is>
      </c>
      <c r="G3984" t="n">
        <v>13</v>
      </c>
      <c r="H3984" t="n">
        <v>0</v>
      </c>
      <c r="I3984" t="n">
        <v>0</v>
      </c>
      <c r="J3984" t="n">
        <v>0</v>
      </c>
      <c r="K3984" t="n">
        <v>0</v>
      </c>
      <c r="L3984" t="n">
        <v>0</v>
      </c>
      <c r="M3984" t="n">
        <v>0</v>
      </c>
      <c r="N3984" t="n">
        <v>0</v>
      </c>
      <c r="O3984" t="n">
        <v>0</v>
      </c>
      <c r="P3984" t="n">
        <v>0</v>
      </c>
      <c r="Q3984" t="n">
        <v>0</v>
      </c>
      <c r="R3984" s="2" t="inlineStr"/>
    </row>
    <row r="3985" ht="15" customHeight="1">
      <c r="A3985" t="inlineStr">
        <is>
          <t>A 64863-2021</t>
        </is>
      </c>
      <c r="B3985" s="1" t="n">
        <v>44512</v>
      </c>
      <c r="C3985" s="1" t="n">
        <v>45227</v>
      </c>
      <c r="D3985" t="inlineStr">
        <is>
          <t>DALARNAS LÄN</t>
        </is>
      </c>
      <c r="E3985" t="inlineStr">
        <is>
          <t>MALUNG-SÄLEN</t>
        </is>
      </c>
      <c r="F3985" t="inlineStr">
        <is>
          <t>Allmännings- och besparingsskogar</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64739-2021</t>
        </is>
      </c>
      <c r="B3986" s="1" t="n">
        <v>44512</v>
      </c>
      <c r="C3986" s="1" t="n">
        <v>45227</v>
      </c>
      <c r="D3986" t="inlineStr">
        <is>
          <t>DALARNAS LÄN</t>
        </is>
      </c>
      <c r="E3986" t="inlineStr">
        <is>
          <t>MALUNG-SÄLEN</t>
        </is>
      </c>
      <c r="F3986" t="inlineStr">
        <is>
          <t>Kommuner</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64854-2021</t>
        </is>
      </c>
      <c r="B3987" s="1" t="n">
        <v>44512</v>
      </c>
      <c r="C3987" s="1" t="n">
        <v>45227</v>
      </c>
      <c r="D3987" t="inlineStr">
        <is>
          <t>DALARNAS LÄN</t>
        </is>
      </c>
      <c r="E3987" t="inlineStr">
        <is>
          <t>RÄTTVIK</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64903-2021</t>
        </is>
      </c>
      <c r="B3988" s="1" t="n">
        <v>44512</v>
      </c>
      <c r="C3988" s="1" t="n">
        <v>45227</v>
      </c>
      <c r="D3988" t="inlineStr">
        <is>
          <t>DALARNAS LÄN</t>
        </is>
      </c>
      <c r="E3988" t="inlineStr">
        <is>
          <t>LUDVIKA</t>
        </is>
      </c>
      <c r="F3988" t="inlineStr">
        <is>
          <t>Bergvik skog väst AB</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65249-2021</t>
        </is>
      </c>
      <c r="B3989" s="1" t="n">
        <v>44515</v>
      </c>
      <c r="C3989" s="1" t="n">
        <v>45227</v>
      </c>
      <c r="D3989" t="inlineStr">
        <is>
          <t>DALARNAS LÄN</t>
        </is>
      </c>
      <c r="E3989" t="inlineStr">
        <is>
          <t>SMEDJEBACKEN</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65260-2021</t>
        </is>
      </c>
      <c r="B3990" s="1" t="n">
        <v>44515</v>
      </c>
      <c r="C3990" s="1" t="n">
        <v>45227</v>
      </c>
      <c r="D3990" t="inlineStr">
        <is>
          <t>DALARNAS LÄN</t>
        </is>
      </c>
      <c r="E3990" t="inlineStr">
        <is>
          <t>MALUNG-SÄLEN</t>
        </is>
      </c>
      <c r="F3990" t="inlineStr">
        <is>
          <t>Allmännings- och besparingsskogar</t>
        </is>
      </c>
      <c r="G3990" t="n">
        <v>19.1</v>
      </c>
      <c r="H3990" t="n">
        <v>0</v>
      </c>
      <c r="I3990" t="n">
        <v>0</v>
      </c>
      <c r="J3990" t="n">
        <v>0</v>
      </c>
      <c r="K3990" t="n">
        <v>0</v>
      </c>
      <c r="L3990" t="n">
        <v>0</v>
      </c>
      <c r="M3990" t="n">
        <v>0</v>
      </c>
      <c r="N3990" t="n">
        <v>0</v>
      </c>
      <c r="O3990" t="n">
        <v>0</v>
      </c>
      <c r="P3990" t="n">
        <v>0</v>
      </c>
      <c r="Q3990" t="n">
        <v>0</v>
      </c>
      <c r="R3990" s="2" t="inlineStr"/>
    </row>
    <row r="3991" ht="15" customHeight="1">
      <c r="A3991" t="inlineStr">
        <is>
          <t>A 65266-2021</t>
        </is>
      </c>
      <c r="B3991" s="1" t="n">
        <v>44515</v>
      </c>
      <c r="C3991" s="1" t="n">
        <v>45227</v>
      </c>
      <c r="D3991" t="inlineStr">
        <is>
          <t>DALARNAS LÄN</t>
        </is>
      </c>
      <c r="E3991" t="inlineStr">
        <is>
          <t>MALUNG-SÄLEN</t>
        </is>
      </c>
      <c r="F3991" t="inlineStr">
        <is>
          <t>Allmännings- och besparingsskogar</t>
        </is>
      </c>
      <c r="G3991" t="n">
        <v>33.6</v>
      </c>
      <c r="H3991" t="n">
        <v>0</v>
      </c>
      <c r="I3991" t="n">
        <v>0</v>
      </c>
      <c r="J3991" t="n">
        <v>0</v>
      </c>
      <c r="K3991" t="n">
        <v>0</v>
      </c>
      <c r="L3991" t="n">
        <v>0</v>
      </c>
      <c r="M3991" t="n">
        <v>0</v>
      </c>
      <c r="N3991" t="n">
        <v>0</v>
      </c>
      <c r="O3991" t="n">
        <v>0</v>
      </c>
      <c r="P3991" t="n">
        <v>0</v>
      </c>
      <c r="Q3991" t="n">
        <v>0</v>
      </c>
      <c r="R3991" s="2" t="inlineStr"/>
    </row>
    <row r="3992" ht="15" customHeight="1">
      <c r="A3992" t="inlineStr">
        <is>
          <t>A 65275-2021</t>
        </is>
      </c>
      <c r="B3992" s="1" t="n">
        <v>44515</v>
      </c>
      <c r="C3992" s="1" t="n">
        <v>45227</v>
      </c>
      <c r="D3992" t="inlineStr">
        <is>
          <t>DALARNAS LÄN</t>
        </is>
      </c>
      <c r="E3992" t="inlineStr">
        <is>
          <t>MALUNG-SÄLEN</t>
        </is>
      </c>
      <c r="F3992" t="inlineStr">
        <is>
          <t>Allmännings- och besparingsskogar</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65252-2021</t>
        </is>
      </c>
      <c r="B3993" s="1" t="n">
        <v>44515</v>
      </c>
      <c r="C3993" s="1" t="n">
        <v>45227</v>
      </c>
      <c r="D3993" t="inlineStr">
        <is>
          <t>DALARNAS LÄN</t>
        </is>
      </c>
      <c r="E3993" t="inlineStr">
        <is>
          <t>MALUNG-SÄLEN</t>
        </is>
      </c>
      <c r="F3993" t="inlineStr">
        <is>
          <t>Allmännings- och besparingsskogar</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65258-2021</t>
        </is>
      </c>
      <c r="B3994" s="1" t="n">
        <v>44515</v>
      </c>
      <c r="C3994" s="1" t="n">
        <v>45227</v>
      </c>
      <c r="D3994" t="inlineStr">
        <is>
          <t>DALARNAS LÄN</t>
        </is>
      </c>
      <c r="E3994" t="inlineStr">
        <is>
          <t>MORA</t>
        </is>
      </c>
      <c r="F3994" t="inlineStr">
        <is>
          <t>Bergvik skog väst AB</t>
        </is>
      </c>
      <c r="G3994" t="n">
        <v>8.4</v>
      </c>
      <c r="H3994" t="n">
        <v>0</v>
      </c>
      <c r="I3994" t="n">
        <v>0</v>
      </c>
      <c r="J3994" t="n">
        <v>0</v>
      </c>
      <c r="K3994" t="n">
        <v>0</v>
      </c>
      <c r="L3994" t="n">
        <v>0</v>
      </c>
      <c r="M3994" t="n">
        <v>0</v>
      </c>
      <c r="N3994" t="n">
        <v>0</v>
      </c>
      <c r="O3994" t="n">
        <v>0</v>
      </c>
      <c r="P3994" t="n">
        <v>0</v>
      </c>
      <c r="Q3994" t="n">
        <v>0</v>
      </c>
      <c r="R3994" s="2" t="inlineStr"/>
    </row>
    <row r="3995" ht="15" customHeight="1">
      <c r="A3995" t="inlineStr">
        <is>
          <t>A 65186-2021</t>
        </is>
      </c>
      <c r="B3995" s="1" t="n">
        <v>44515</v>
      </c>
      <c r="C3995" s="1" t="n">
        <v>45227</v>
      </c>
      <c r="D3995" t="inlineStr">
        <is>
          <t>DALARNAS LÄN</t>
        </is>
      </c>
      <c r="E3995" t="inlineStr">
        <is>
          <t>MORA</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65253-2021</t>
        </is>
      </c>
      <c r="B3996" s="1" t="n">
        <v>44515</v>
      </c>
      <c r="C3996" s="1" t="n">
        <v>45227</v>
      </c>
      <c r="D3996" t="inlineStr">
        <is>
          <t>DALARNAS LÄN</t>
        </is>
      </c>
      <c r="E3996" t="inlineStr">
        <is>
          <t>MORA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65465-2021</t>
        </is>
      </c>
      <c r="B3997" s="1" t="n">
        <v>44516</v>
      </c>
      <c r="C3997" s="1" t="n">
        <v>45227</v>
      </c>
      <c r="D3997" t="inlineStr">
        <is>
          <t>DALARNAS LÄN</t>
        </is>
      </c>
      <c r="E3997" t="inlineStr">
        <is>
          <t>MALUNG-SÄLEN</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65685-2021</t>
        </is>
      </c>
      <c r="B3998" s="1" t="n">
        <v>44516</v>
      </c>
      <c r="C3998" s="1" t="n">
        <v>45227</v>
      </c>
      <c r="D3998" t="inlineStr">
        <is>
          <t>DALARNAS LÄN</t>
        </is>
      </c>
      <c r="E3998" t="inlineStr">
        <is>
          <t>LUDVIKA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65699-2021</t>
        </is>
      </c>
      <c r="B3999" s="1" t="n">
        <v>44516</v>
      </c>
      <c r="C3999" s="1" t="n">
        <v>45227</v>
      </c>
      <c r="D3999" t="inlineStr">
        <is>
          <t>DALARNAS LÄN</t>
        </is>
      </c>
      <c r="E3999" t="inlineStr">
        <is>
          <t>LUDVIKA</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65667-2021</t>
        </is>
      </c>
      <c r="B4000" s="1" t="n">
        <v>44516</v>
      </c>
      <c r="C4000" s="1" t="n">
        <v>45227</v>
      </c>
      <c r="D4000" t="inlineStr">
        <is>
          <t>DALARNAS LÄN</t>
        </is>
      </c>
      <c r="E4000" t="inlineStr">
        <is>
          <t>LUDVIKA</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65738-2021</t>
        </is>
      </c>
      <c r="B4001" s="1" t="n">
        <v>44516</v>
      </c>
      <c r="C4001" s="1" t="n">
        <v>45227</v>
      </c>
      <c r="D4001" t="inlineStr">
        <is>
          <t>DALARNAS LÄN</t>
        </is>
      </c>
      <c r="E4001" t="inlineStr">
        <is>
          <t>AVESTA</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66012-2021</t>
        </is>
      </c>
      <c r="B4002" s="1" t="n">
        <v>44517</v>
      </c>
      <c r="C4002" s="1" t="n">
        <v>45227</v>
      </c>
      <c r="D4002" t="inlineStr">
        <is>
          <t>DALARNAS LÄN</t>
        </is>
      </c>
      <c r="E4002" t="inlineStr">
        <is>
          <t>FALUN</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66673-2021</t>
        </is>
      </c>
      <c r="B4003" s="1" t="n">
        <v>44519</v>
      </c>
      <c r="C4003" s="1" t="n">
        <v>45227</v>
      </c>
      <c r="D4003" t="inlineStr">
        <is>
          <t>DALARNAS LÄN</t>
        </is>
      </c>
      <c r="E4003" t="inlineStr">
        <is>
          <t>RÄTTVIK</t>
        </is>
      </c>
      <c r="G4003" t="n">
        <v>0.3</v>
      </c>
      <c r="H4003" t="n">
        <v>0</v>
      </c>
      <c r="I4003" t="n">
        <v>0</v>
      </c>
      <c r="J4003" t="n">
        <v>0</v>
      </c>
      <c r="K4003" t="n">
        <v>0</v>
      </c>
      <c r="L4003" t="n">
        <v>0</v>
      </c>
      <c r="M4003" t="n">
        <v>0</v>
      </c>
      <c r="N4003" t="n">
        <v>0</v>
      </c>
      <c r="O4003" t="n">
        <v>0</v>
      </c>
      <c r="P4003" t="n">
        <v>0</v>
      </c>
      <c r="Q4003" t="n">
        <v>0</v>
      </c>
      <c r="R4003" s="2" t="inlineStr"/>
    </row>
    <row r="4004" ht="15" customHeight="1">
      <c r="A4004" t="inlineStr">
        <is>
          <t>A 66613-2021</t>
        </is>
      </c>
      <c r="B4004" s="1" t="n">
        <v>44519</v>
      </c>
      <c r="C4004" s="1" t="n">
        <v>45227</v>
      </c>
      <c r="D4004" t="inlineStr">
        <is>
          <t>DALARNAS LÄN</t>
        </is>
      </c>
      <c r="E4004" t="inlineStr">
        <is>
          <t>GAGNEF</t>
        </is>
      </c>
      <c r="G4004" t="n">
        <v>0.2</v>
      </c>
      <c r="H4004" t="n">
        <v>0</v>
      </c>
      <c r="I4004" t="n">
        <v>0</v>
      </c>
      <c r="J4004" t="n">
        <v>0</v>
      </c>
      <c r="K4004" t="n">
        <v>0</v>
      </c>
      <c r="L4004" t="n">
        <v>0</v>
      </c>
      <c r="M4004" t="n">
        <v>0</v>
      </c>
      <c r="N4004" t="n">
        <v>0</v>
      </c>
      <c r="O4004" t="n">
        <v>0</v>
      </c>
      <c r="P4004" t="n">
        <v>0</v>
      </c>
      <c r="Q4004" t="n">
        <v>0</v>
      </c>
      <c r="R4004" s="2" t="inlineStr"/>
    </row>
    <row r="4005" ht="15" customHeight="1">
      <c r="A4005" t="inlineStr">
        <is>
          <t>A 66705-2021</t>
        </is>
      </c>
      <c r="B4005" s="1" t="n">
        <v>44519</v>
      </c>
      <c r="C4005" s="1" t="n">
        <v>45227</v>
      </c>
      <c r="D4005" t="inlineStr">
        <is>
          <t>DALARNAS LÄN</t>
        </is>
      </c>
      <c r="E4005" t="inlineStr">
        <is>
          <t>VANSBRO</t>
        </is>
      </c>
      <c r="G4005" t="n">
        <v>3.5</v>
      </c>
      <c r="H4005" t="n">
        <v>0</v>
      </c>
      <c r="I4005" t="n">
        <v>0</v>
      </c>
      <c r="J4005" t="n">
        <v>0</v>
      </c>
      <c r="K4005" t="n">
        <v>0</v>
      </c>
      <c r="L4005" t="n">
        <v>0</v>
      </c>
      <c r="M4005" t="n">
        <v>0</v>
      </c>
      <c r="N4005" t="n">
        <v>0</v>
      </c>
      <c r="O4005" t="n">
        <v>0</v>
      </c>
      <c r="P4005" t="n">
        <v>0</v>
      </c>
      <c r="Q4005" t="n">
        <v>0</v>
      </c>
      <c r="R4005" s="2" t="inlineStr"/>
    </row>
    <row r="4006" ht="15" customHeight="1">
      <c r="A4006" t="inlineStr">
        <is>
          <t>A 66634-2021</t>
        </is>
      </c>
      <c r="B4006" s="1" t="n">
        <v>44519</v>
      </c>
      <c r="C4006" s="1" t="n">
        <v>45227</v>
      </c>
      <c r="D4006" t="inlineStr">
        <is>
          <t>DALARNAS LÄN</t>
        </is>
      </c>
      <c r="E4006" t="inlineStr">
        <is>
          <t>ÄLVDALEN</t>
        </is>
      </c>
      <c r="F4006" t="inlineStr">
        <is>
          <t>Sveaskog</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66670-2021</t>
        </is>
      </c>
      <c r="B4007" s="1" t="n">
        <v>44519</v>
      </c>
      <c r="C4007" s="1" t="n">
        <v>45227</v>
      </c>
      <c r="D4007" t="inlineStr">
        <is>
          <t>DALARNAS LÄN</t>
        </is>
      </c>
      <c r="E4007" t="inlineStr">
        <is>
          <t>RÄTTVIK</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66717-2021</t>
        </is>
      </c>
      <c r="B4008" s="1" t="n">
        <v>44519</v>
      </c>
      <c r="C4008" s="1" t="n">
        <v>45227</v>
      </c>
      <c r="D4008" t="inlineStr">
        <is>
          <t>DALARNAS LÄN</t>
        </is>
      </c>
      <c r="E4008" t="inlineStr">
        <is>
          <t>VANSBRO</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67045-2021</t>
        </is>
      </c>
      <c r="B4009" s="1" t="n">
        <v>44522</v>
      </c>
      <c r="C4009" s="1" t="n">
        <v>45227</v>
      </c>
      <c r="D4009" t="inlineStr">
        <is>
          <t>DALARNAS LÄN</t>
        </is>
      </c>
      <c r="E4009" t="inlineStr">
        <is>
          <t>MORA</t>
        </is>
      </c>
      <c r="G4009" t="n">
        <v>0.2</v>
      </c>
      <c r="H4009" t="n">
        <v>0</v>
      </c>
      <c r="I4009" t="n">
        <v>0</v>
      </c>
      <c r="J4009" t="n">
        <v>0</v>
      </c>
      <c r="K4009" t="n">
        <v>0</v>
      </c>
      <c r="L4009" t="n">
        <v>0</v>
      </c>
      <c r="M4009" t="n">
        <v>0</v>
      </c>
      <c r="N4009" t="n">
        <v>0</v>
      </c>
      <c r="O4009" t="n">
        <v>0</v>
      </c>
      <c r="P4009" t="n">
        <v>0</v>
      </c>
      <c r="Q4009" t="n">
        <v>0</v>
      </c>
      <c r="R4009" s="2" t="inlineStr"/>
    </row>
    <row r="4010" ht="15" customHeight="1">
      <c r="A4010" t="inlineStr">
        <is>
          <t>A 67422-2021</t>
        </is>
      </c>
      <c r="B4010" s="1" t="n">
        <v>44524</v>
      </c>
      <c r="C4010" s="1" t="n">
        <v>45227</v>
      </c>
      <c r="D4010" t="inlineStr">
        <is>
          <t>DALARNAS LÄN</t>
        </is>
      </c>
      <c r="E4010" t="inlineStr">
        <is>
          <t>BORLÄNGE</t>
        </is>
      </c>
      <c r="F4010" t="inlineStr">
        <is>
          <t>Bergvik skog väst AB</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67498-2021</t>
        </is>
      </c>
      <c r="B4011" s="1" t="n">
        <v>44524</v>
      </c>
      <c r="C4011" s="1" t="n">
        <v>45227</v>
      </c>
      <c r="D4011" t="inlineStr">
        <is>
          <t>DALARNAS LÄN</t>
        </is>
      </c>
      <c r="E4011" t="inlineStr">
        <is>
          <t>RÄTTVIK</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67932-2021</t>
        </is>
      </c>
      <c r="B4012" s="1" t="n">
        <v>44525</v>
      </c>
      <c r="C4012" s="1" t="n">
        <v>45227</v>
      </c>
      <c r="D4012" t="inlineStr">
        <is>
          <t>DALARNAS LÄN</t>
        </is>
      </c>
      <c r="E4012" t="inlineStr">
        <is>
          <t>MORA</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67977-2021</t>
        </is>
      </c>
      <c r="B4013" s="1" t="n">
        <v>44525</v>
      </c>
      <c r="C4013" s="1" t="n">
        <v>45227</v>
      </c>
      <c r="D4013" t="inlineStr">
        <is>
          <t>DALARNAS LÄN</t>
        </is>
      </c>
      <c r="E4013" t="inlineStr">
        <is>
          <t>SMEDJEBACKEN</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68141-2021</t>
        </is>
      </c>
      <c r="B4014" s="1" t="n">
        <v>44526</v>
      </c>
      <c r="C4014" s="1" t="n">
        <v>45227</v>
      </c>
      <c r="D4014" t="inlineStr">
        <is>
          <t>DALARNAS LÄN</t>
        </is>
      </c>
      <c r="E4014" t="inlineStr">
        <is>
          <t>MALUNG-SÄLEN</t>
        </is>
      </c>
      <c r="F4014" t="inlineStr">
        <is>
          <t>Bergvik skog öst AB</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68204-2021</t>
        </is>
      </c>
      <c r="B4015" s="1" t="n">
        <v>44526</v>
      </c>
      <c r="C4015" s="1" t="n">
        <v>45227</v>
      </c>
      <c r="D4015" t="inlineStr">
        <is>
          <t>DALARNAS LÄN</t>
        </is>
      </c>
      <c r="E4015" t="inlineStr">
        <is>
          <t>ÄLVDALEN</t>
        </is>
      </c>
      <c r="F4015" t="inlineStr">
        <is>
          <t>Kyrkan</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68230-2021</t>
        </is>
      </c>
      <c r="B4016" s="1" t="n">
        <v>44526</v>
      </c>
      <c r="C4016" s="1" t="n">
        <v>45227</v>
      </c>
      <c r="D4016" t="inlineStr">
        <is>
          <t>DALARNAS LÄN</t>
        </is>
      </c>
      <c r="E4016" t="inlineStr">
        <is>
          <t>ORSA</t>
        </is>
      </c>
      <c r="F4016" t="inlineStr">
        <is>
          <t>Kyrkan</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68330-2021</t>
        </is>
      </c>
      <c r="B4017" s="1" t="n">
        <v>44527</v>
      </c>
      <c r="C4017" s="1" t="n">
        <v>45227</v>
      </c>
      <c r="D4017" t="inlineStr">
        <is>
          <t>DALARNAS LÄN</t>
        </is>
      </c>
      <c r="E4017" t="inlineStr">
        <is>
          <t>GAGNEF</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68457-2021</t>
        </is>
      </c>
      <c r="B4018" s="1" t="n">
        <v>44529</v>
      </c>
      <c r="C4018" s="1" t="n">
        <v>45227</v>
      </c>
      <c r="D4018" t="inlineStr">
        <is>
          <t>DALARNAS LÄN</t>
        </is>
      </c>
      <c r="E4018" t="inlineStr">
        <is>
          <t>HEDEMORA</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68553-2021</t>
        </is>
      </c>
      <c r="B4019" s="1" t="n">
        <v>44529</v>
      </c>
      <c r="C4019" s="1" t="n">
        <v>45227</v>
      </c>
      <c r="D4019" t="inlineStr">
        <is>
          <t>DALARNAS LÄN</t>
        </is>
      </c>
      <c r="E4019" t="inlineStr">
        <is>
          <t>HEDEMORA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68742-2021</t>
        </is>
      </c>
      <c r="B4020" s="1" t="n">
        <v>44529</v>
      </c>
      <c r="C4020" s="1" t="n">
        <v>45227</v>
      </c>
      <c r="D4020" t="inlineStr">
        <is>
          <t>DALARNAS LÄN</t>
        </is>
      </c>
      <c r="E4020" t="inlineStr">
        <is>
          <t>MALUNG-SÄLEN</t>
        </is>
      </c>
      <c r="G4020" t="n">
        <v>8.199999999999999</v>
      </c>
      <c r="H4020" t="n">
        <v>0</v>
      </c>
      <c r="I4020" t="n">
        <v>0</v>
      </c>
      <c r="J4020" t="n">
        <v>0</v>
      </c>
      <c r="K4020" t="n">
        <v>0</v>
      </c>
      <c r="L4020" t="n">
        <v>0</v>
      </c>
      <c r="M4020" t="n">
        <v>0</v>
      </c>
      <c r="N4020" t="n">
        <v>0</v>
      </c>
      <c r="O4020" t="n">
        <v>0</v>
      </c>
      <c r="P4020" t="n">
        <v>0</v>
      </c>
      <c r="Q4020" t="n">
        <v>0</v>
      </c>
      <c r="R4020" s="2" t="inlineStr"/>
    </row>
    <row r="4021" ht="15" customHeight="1">
      <c r="A4021" t="inlineStr">
        <is>
          <t>A 69059-2021</t>
        </is>
      </c>
      <c r="B4021" s="1" t="n">
        <v>44529</v>
      </c>
      <c r="C4021" s="1" t="n">
        <v>45227</v>
      </c>
      <c r="D4021" t="inlineStr">
        <is>
          <t>DALARNAS LÄN</t>
        </is>
      </c>
      <c r="E4021" t="inlineStr">
        <is>
          <t>RÄTTVIK</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68383-2021</t>
        </is>
      </c>
      <c r="B4022" s="1" t="n">
        <v>44529</v>
      </c>
      <c r="C4022" s="1" t="n">
        <v>45227</v>
      </c>
      <c r="D4022" t="inlineStr">
        <is>
          <t>DALARNAS LÄN</t>
        </is>
      </c>
      <c r="E4022" t="inlineStr">
        <is>
          <t>ÄLVDALEN</t>
        </is>
      </c>
      <c r="F4022" t="inlineStr">
        <is>
          <t>Sveaskog</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68415-2021</t>
        </is>
      </c>
      <c r="B4023" s="1" t="n">
        <v>44529</v>
      </c>
      <c r="C4023" s="1" t="n">
        <v>45227</v>
      </c>
      <c r="D4023" t="inlineStr">
        <is>
          <t>DALARNAS LÄN</t>
        </is>
      </c>
      <c r="E4023" t="inlineStr">
        <is>
          <t>MORA</t>
        </is>
      </c>
      <c r="G4023" t="n">
        <v>1.2</v>
      </c>
      <c r="H4023" t="n">
        <v>0</v>
      </c>
      <c r="I4023" t="n">
        <v>0</v>
      </c>
      <c r="J4023" t="n">
        <v>0</v>
      </c>
      <c r="K4023" t="n">
        <v>0</v>
      </c>
      <c r="L4023" t="n">
        <v>0</v>
      </c>
      <c r="M4023" t="n">
        <v>0</v>
      </c>
      <c r="N4023" t="n">
        <v>0</v>
      </c>
      <c r="O4023" t="n">
        <v>0</v>
      </c>
      <c r="P4023" t="n">
        <v>0</v>
      </c>
      <c r="Q4023" t="n">
        <v>0</v>
      </c>
      <c r="R4023" s="2" t="inlineStr"/>
    </row>
    <row r="4024" ht="15" customHeight="1">
      <c r="A4024" t="inlineStr">
        <is>
          <t>A 68453-2021</t>
        </is>
      </c>
      <c r="B4024" s="1" t="n">
        <v>44529</v>
      </c>
      <c r="C4024" s="1" t="n">
        <v>45227</v>
      </c>
      <c r="D4024" t="inlineStr">
        <is>
          <t>DALARNAS LÄN</t>
        </is>
      </c>
      <c r="E4024" t="inlineStr">
        <is>
          <t>FALUN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69058-2021</t>
        </is>
      </c>
      <c r="B4025" s="1" t="n">
        <v>44529</v>
      </c>
      <c r="C4025" s="1" t="n">
        <v>45227</v>
      </c>
      <c r="D4025" t="inlineStr">
        <is>
          <t>DALARNAS LÄN</t>
        </is>
      </c>
      <c r="E4025" t="inlineStr">
        <is>
          <t>RÄTTVIK</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68419-2021</t>
        </is>
      </c>
      <c r="B4026" s="1" t="n">
        <v>44529</v>
      </c>
      <c r="C4026" s="1" t="n">
        <v>45227</v>
      </c>
      <c r="D4026" t="inlineStr">
        <is>
          <t>DALARNAS LÄN</t>
        </is>
      </c>
      <c r="E4026" t="inlineStr">
        <is>
          <t>SÄTER</t>
        </is>
      </c>
      <c r="G4026" t="n">
        <v>4.6</v>
      </c>
      <c r="H4026" t="n">
        <v>0</v>
      </c>
      <c r="I4026" t="n">
        <v>0</v>
      </c>
      <c r="J4026" t="n">
        <v>0</v>
      </c>
      <c r="K4026" t="n">
        <v>0</v>
      </c>
      <c r="L4026" t="n">
        <v>0</v>
      </c>
      <c r="M4026" t="n">
        <v>0</v>
      </c>
      <c r="N4026" t="n">
        <v>0</v>
      </c>
      <c r="O4026" t="n">
        <v>0</v>
      </c>
      <c r="P4026" t="n">
        <v>0</v>
      </c>
      <c r="Q4026" t="n">
        <v>0</v>
      </c>
      <c r="R4026" s="2" t="inlineStr"/>
    </row>
    <row r="4027" ht="15" customHeight="1">
      <c r="A4027" t="inlineStr">
        <is>
          <t>A 68573-2021</t>
        </is>
      </c>
      <c r="B4027" s="1" t="n">
        <v>44529</v>
      </c>
      <c r="C4027" s="1" t="n">
        <v>45227</v>
      </c>
      <c r="D4027" t="inlineStr">
        <is>
          <t>DALARNAS LÄN</t>
        </is>
      </c>
      <c r="E4027" t="inlineStr">
        <is>
          <t>LEKSAND</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68735-2021</t>
        </is>
      </c>
      <c r="B4028" s="1" t="n">
        <v>44529</v>
      </c>
      <c r="C4028" s="1" t="n">
        <v>45227</v>
      </c>
      <c r="D4028" t="inlineStr">
        <is>
          <t>DALARNAS LÄN</t>
        </is>
      </c>
      <c r="E4028" t="inlineStr">
        <is>
          <t>BORLÄNGE</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69061-2021</t>
        </is>
      </c>
      <c r="B4029" s="1" t="n">
        <v>44529</v>
      </c>
      <c r="C4029" s="1" t="n">
        <v>45227</v>
      </c>
      <c r="D4029" t="inlineStr">
        <is>
          <t>DALARNAS LÄN</t>
        </is>
      </c>
      <c r="E4029" t="inlineStr">
        <is>
          <t>RÄTTVIK</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68557-2021</t>
        </is>
      </c>
      <c r="B4030" s="1" t="n">
        <v>44529</v>
      </c>
      <c r="C4030" s="1" t="n">
        <v>45227</v>
      </c>
      <c r="D4030" t="inlineStr">
        <is>
          <t>DALARNAS LÄN</t>
        </is>
      </c>
      <c r="E4030" t="inlineStr">
        <is>
          <t>FALUN</t>
        </is>
      </c>
      <c r="G4030" t="n">
        <v>9.5</v>
      </c>
      <c r="H4030" t="n">
        <v>0</v>
      </c>
      <c r="I4030" t="n">
        <v>0</v>
      </c>
      <c r="J4030" t="n">
        <v>0</v>
      </c>
      <c r="K4030" t="n">
        <v>0</v>
      </c>
      <c r="L4030" t="n">
        <v>0</v>
      </c>
      <c r="M4030" t="n">
        <v>0</v>
      </c>
      <c r="N4030" t="n">
        <v>0</v>
      </c>
      <c r="O4030" t="n">
        <v>0</v>
      </c>
      <c r="P4030" t="n">
        <v>0</v>
      </c>
      <c r="Q4030" t="n">
        <v>0</v>
      </c>
      <c r="R4030" s="2" t="inlineStr"/>
    </row>
    <row r="4031" ht="15" customHeight="1">
      <c r="A4031" t="inlineStr">
        <is>
          <t>A 68617-2021</t>
        </is>
      </c>
      <c r="B4031" s="1" t="n">
        <v>44529</v>
      </c>
      <c r="C4031" s="1" t="n">
        <v>45227</v>
      </c>
      <c r="D4031" t="inlineStr">
        <is>
          <t>DALARNAS LÄN</t>
        </is>
      </c>
      <c r="E4031" t="inlineStr">
        <is>
          <t>LEKSAND</t>
        </is>
      </c>
      <c r="G4031" t="n">
        <v>0.4</v>
      </c>
      <c r="H4031" t="n">
        <v>0</v>
      </c>
      <c r="I4031" t="n">
        <v>0</v>
      </c>
      <c r="J4031" t="n">
        <v>0</v>
      </c>
      <c r="K4031" t="n">
        <v>0</v>
      </c>
      <c r="L4031" t="n">
        <v>0</v>
      </c>
      <c r="M4031" t="n">
        <v>0</v>
      </c>
      <c r="N4031" t="n">
        <v>0</v>
      </c>
      <c r="O4031" t="n">
        <v>0</v>
      </c>
      <c r="P4031" t="n">
        <v>0</v>
      </c>
      <c r="Q4031" t="n">
        <v>0</v>
      </c>
      <c r="R4031" s="2" t="inlineStr"/>
    </row>
    <row r="4032" ht="15" customHeight="1">
      <c r="A4032" t="inlineStr">
        <is>
          <t>A 68996-2021</t>
        </is>
      </c>
      <c r="B4032" s="1" t="n">
        <v>44529</v>
      </c>
      <c r="C4032" s="1" t="n">
        <v>45227</v>
      </c>
      <c r="D4032" t="inlineStr">
        <is>
          <t>DALARNAS LÄN</t>
        </is>
      </c>
      <c r="E4032" t="inlineStr">
        <is>
          <t>RÄTTVIK</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68966-2021</t>
        </is>
      </c>
      <c r="B4033" s="1" t="n">
        <v>44530</v>
      </c>
      <c r="C4033" s="1" t="n">
        <v>45227</v>
      </c>
      <c r="D4033" t="inlineStr">
        <is>
          <t>DALARNAS LÄN</t>
        </is>
      </c>
      <c r="E4033" t="inlineStr">
        <is>
          <t>MORA</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69033-2021</t>
        </is>
      </c>
      <c r="B4034" s="1" t="n">
        <v>44530</v>
      </c>
      <c r="C4034" s="1" t="n">
        <v>45227</v>
      </c>
      <c r="D4034" t="inlineStr">
        <is>
          <t>DALARNAS LÄN</t>
        </is>
      </c>
      <c r="E4034" t="inlineStr">
        <is>
          <t>SMEDJEBACKEN</t>
        </is>
      </c>
      <c r="F4034" t="inlineStr">
        <is>
          <t>Sveaskog</t>
        </is>
      </c>
      <c r="G4034" t="n">
        <v>5.9</v>
      </c>
      <c r="H4034" t="n">
        <v>0</v>
      </c>
      <c r="I4034" t="n">
        <v>0</v>
      </c>
      <c r="J4034" t="n">
        <v>0</v>
      </c>
      <c r="K4034" t="n">
        <v>0</v>
      </c>
      <c r="L4034" t="n">
        <v>0</v>
      </c>
      <c r="M4034" t="n">
        <v>0</v>
      </c>
      <c r="N4034" t="n">
        <v>0</v>
      </c>
      <c r="O4034" t="n">
        <v>0</v>
      </c>
      <c r="P4034" t="n">
        <v>0</v>
      </c>
      <c r="Q4034" t="n">
        <v>0</v>
      </c>
      <c r="R4034" s="2" t="inlineStr"/>
    </row>
    <row r="4035" ht="15" customHeight="1">
      <c r="A4035" t="inlineStr">
        <is>
          <t>A 69028-2021</t>
        </is>
      </c>
      <c r="B4035" s="1" t="n">
        <v>44530</v>
      </c>
      <c r="C4035" s="1" t="n">
        <v>45227</v>
      </c>
      <c r="D4035" t="inlineStr">
        <is>
          <t>DALARNAS LÄN</t>
        </is>
      </c>
      <c r="E4035" t="inlineStr">
        <is>
          <t>FALUN</t>
        </is>
      </c>
      <c r="G4035" t="n">
        <v>1.8</v>
      </c>
      <c r="H4035" t="n">
        <v>0</v>
      </c>
      <c r="I4035" t="n">
        <v>0</v>
      </c>
      <c r="J4035" t="n">
        <v>0</v>
      </c>
      <c r="K4035" t="n">
        <v>0</v>
      </c>
      <c r="L4035" t="n">
        <v>0</v>
      </c>
      <c r="M4035" t="n">
        <v>0</v>
      </c>
      <c r="N4035" t="n">
        <v>0</v>
      </c>
      <c r="O4035" t="n">
        <v>0</v>
      </c>
      <c r="P4035" t="n">
        <v>0</v>
      </c>
      <c r="Q4035" t="n">
        <v>0</v>
      </c>
      <c r="R4035" s="2" t="inlineStr"/>
    </row>
    <row r="4036" ht="15" customHeight="1">
      <c r="A4036" t="inlineStr">
        <is>
          <t>A 69483-2021</t>
        </is>
      </c>
      <c r="B4036" s="1" t="n">
        <v>44531</v>
      </c>
      <c r="C4036" s="1" t="n">
        <v>45227</v>
      </c>
      <c r="D4036" t="inlineStr">
        <is>
          <t>DALARNAS LÄN</t>
        </is>
      </c>
      <c r="E4036" t="inlineStr">
        <is>
          <t>MORA</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69525-2021</t>
        </is>
      </c>
      <c r="B4037" s="1" t="n">
        <v>44531</v>
      </c>
      <c r="C4037" s="1" t="n">
        <v>45227</v>
      </c>
      <c r="D4037" t="inlineStr">
        <is>
          <t>DALARNAS LÄN</t>
        </is>
      </c>
      <c r="E4037" t="inlineStr">
        <is>
          <t>LEKSAND</t>
        </is>
      </c>
      <c r="G4037" t="n">
        <v>2.9</v>
      </c>
      <c r="H4037" t="n">
        <v>0</v>
      </c>
      <c r="I4037" t="n">
        <v>0</v>
      </c>
      <c r="J4037" t="n">
        <v>0</v>
      </c>
      <c r="K4037" t="n">
        <v>0</v>
      </c>
      <c r="L4037" t="n">
        <v>0</v>
      </c>
      <c r="M4037" t="n">
        <v>0</v>
      </c>
      <c r="N4037" t="n">
        <v>0</v>
      </c>
      <c r="O4037" t="n">
        <v>0</v>
      </c>
      <c r="P4037" t="n">
        <v>0</v>
      </c>
      <c r="Q4037" t="n">
        <v>0</v>
      </c>
      <c r="R4037" s="2" t="inlineStr"/>
    </row>
    <row r="4038" ht="15" customHeight="1">
      <c r="A4038" t="inlineStr">
        <is>
          <t>A 69335-2021</t>
        </is>
      </c>
      <c r="B4038" s="1" t="n">
        <v>44531</v>
      </c>
      <c r="C4038" s="1" t="n">
        <v>45227</v>
      </c>
      <c r="D4038" t="inlineStr">
        <is>
          <t>DALARNAS LÄN</t>
        </is>
      </c>
      <c r="E4038" t="inlineStr">
        <is>
          <t>SMEDJEBACKEN</t>
        </is>
      </c>
      <c r="F4038" t="inlineStr">
        <is>
          <t>Sveaskog</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69381-2021</t>
        </is>
      </c>
      <c r="B4039" s="1" t="n">
        <v>44531</v>
      </c>
      <c r="C4039" s="1" t="n">
        <v>45227</v>
      </c>
      <c r="D4039" t="inlineStr">
        <is>
          <t>DALARNAS LÄN</t>
        </is>
      </c>
      <c r="E4039" t="inlineStr">
        <is>
          <t>MALUNG-SÄLEN</t>
        </is>
      </c>
      <c r="F4039" t="inlineStr">
        <is>
          <t>Allmännings- och besparingsskogar</t>
        </is>
      </c>
      <c r="G4039" t="n">
        <v>20.1</v>
      </c>
      <c r="H4039" t="n">
        <v>0</v>
      </c>
      <c r="I4039" t="n">
        <v>0</v>
      </c>
      <c r="J4039" t="n">
        <v>0</v>
      </c>
      <c r="K4039" t="n">
        <v>0</v>
      </c>
      <c r="L4039" t="n">
        <v>0</v>
      </c>
      <c r="M4039" t="n">
        <v>0</v>
      </c>
      <c r="N4039" t="n">
        <v>0</v>
      </c>
      <c r="O4039" t="n">
        <v>0</v>
      </c>
      <c r="P4039" t="n">
        <v>0</v>
      </c>
      <c r="Q4039" t="n">
        <v>0</v>
      </c>
      <c r="R4039" s="2" t="inlineStr"/>
    </row>
    <row r="4040" ht="15" customHeight="1">
      <c r="A4040" t="inlineStr">
        <is>
          <t>A 69334-2021</t>
        </is>
      </c>
      <c r="B4040" s="1" t="n">
        <v>44531</v>
      </c>
      <c r="C4040" s="1" t="n">
        <v>45227</v>
      </c>
      <c r="D4040" t="inlineStr">
        <is>
          <t>DALARNAS LÄN</t>
        </is>
      </c>
      <c r="E4040" t="inlineStr">
        <is>
          <t>SMEDJEBACKEN</t>
        </is>
      </c>
      <c r="F4040" t="inlineStr">
        <is>
          <t>Sveaskog</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69721-2021</t>
        </is>
      </c>
      <c r="B4041" s="1" t="n">
        <v>44532</v>
      </c>
      <c r="C4041" s="1" t="n">
        <v>45227</v>
      </c>
      <c r="D4041" t="inlineStr">
        <is>
          <t>DALARNAS LÄN</t>
        </is>
      </c>
      <c r="E4041" t="inlineStr">
        <is>
          <t>ORSA</t>
        </is>
      </c>
      <c r="G4041" t="n">
        <v>3.4</v>
      </c>
      <c r="H4041" t="n">
        <v>0</v>
      </c>
      <c r="I4041" t="n">
        <v>0</v>
      </c>
      <c r="J4041" t="n">
        <v>0</v>
      </c>
      <c r="K4041" t="n">
        <v>0</v>
      </c>
      <c r="L4041" t="n">
        <v>0</v>
      </c>
      <c r="M4041" t="n">
        <v>0</v>
      </c>
      <c r="N4041" t="n">
        <v>0</v>
      </c>
      <c r="O4041" t="n">
        <v>0</v>
      </c>
      <c r="P4041" t="n">
        <v>0</v>
      </c>
      <c r="Q4041" t="n">
        <v>0</v>
      </c>
      <c r="R4041" s="2" t="inlineStr"/>
    </row>
    <row r="4042" ht="15" customHeight="1">
      <c r="A4042" t="inlineStr">
        <is>
          <t>A 69780-2021</t>
        </is>
      </c>
      <c r="B4042" s="1" t="n">
        <v>44532</v>
      </c>
      <c r="C4042" s="1" t="n">
        <v>45227</v>
      </c>
      <c r="D4042" t="inlineStr">
        <is>
          <t>DALARNAS LÄN</t>
        </is>
      </c>
      <c r="E4042" t="inlineStr">
        <is>
          <t>FALUN</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70141-2021</t>
        </is>
      </c>
      <c r="B4043" s="1" t="n">
        <v>44533</v>
      </c>
      <c r="C4043" s="1" t="n">
        <v>45227</v>
      </c>
      <c r="D4043" t="inlineStr">
        <is>
          <t>DALARNAS LÄN</t>
        </is>
      </c>
      <c r="E4043" t="inlineStr">
        <is>
          <t>MORA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70098-2021</t>
        </is>
      </c>
      <c r="B4044" s="1" t="n">
        <v>44533</v>
      </c>
      <c r="C4044" s="1" t="n">
        <v>45227</v>
      </c>
      <c r="D4044" t="inlineStr">
        <is>
          <t>DALARNAS LÄN</t>
        </is>
      </c>
      <c r="E4044" t="inlineStr">
        <is>
          <t>LEKSAND</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70026-2021</t>
        </is>
      </c>
      <c r="B4045" s="1" t="n">
        <v>44533</v>
      </c>
      <c r="C4045" s="1" t="n">
        <v>45227</v>
      </c>
      <c r="D4045" t="inlineStr">
        <is>
          <t>DALARNAS LÄN</t>
        </is>
      </c>
      <c r="E4045" t="inlineStr">
        <is>
          <t>LEKSAND</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70065-2021</t>
        </is>
      </c>
      <c r="B4046" s="1" t="n">
        <v>44533</v>
      </c>
      <c r="C4046" s="1" t="n">
        <v>45227</v>
      </c>
      <c r="D4046" t="inlineStr">
        <is>
          <t>DALARNAS LÄN</t>
        </is>
      </c>
      <c r="E4046" t="inlineStr">
        <is>
          <t>MORA</t>
        </is>
      </c>
      <c r="F4046" t="inlineStr">
        <is>
          <t>Bergvik skog öst AB</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70140-2021</t>
        </is>
      </c>
      <c r="B4047" s="1" t="n">
        <v>44533</v>
      </c>
      <c r="C4047" s="1" t="n">
        <v>45227</v>
      </c>
      <c r="D4047" t="inlineStr">
        <is>
          <t>DALARNAS LÄN</t>
        </is>
      </c>
      <c r="E4047" t="inlineStr">
        <is>
          <t>ÄLVDALEN</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70099-2021</t>
        </is>
      </c>
      <c r="B4048" s="1" t="n">
        <v>44533</v>
      </c>
      <c r="C4048" s="1" t="n">
        <v>45227</v>
      </c>
      <c r="D4048" t="inlineStr">
        <is>
          <t>DALARNAS LÄN</t>
        </is>
      </c>
      <c r="E4048" t="inlineStr">
        <is>
          <t>LEKSAND</t>
        </is>
      </c>
      <c r="G4048" t="n">
        <v>2.8</v>
      </c>
      <c r="H4048" t="n">
        <v>0</v>
      </c>
      <c r="I4048" t="n">
        <v>0</v>
      </c>
      <c r="J4048" t="n">
        <v>0</v>
      </c>
      <c r="K4048" t="n">
        <v>0</v>
      </c>
      <c r="L4048" t="n">
        <v>0</v>
      </c>
      <c r="M4048" t="n">
        <v>0</v>
      </c>
      <c r="N4048" t="n">
        <v>0</v>
      </c>
      <c r="O4048" t="n">
        <v>0</v>
      </c>
      <c r="P4048" t="n">
        <v>0</v>
      </c>
      <c r="Q4048" t="n">
        <v>0</v>
      </c>
      <c r="R4048" s="2" t="inlineStr"/>
    </row>
    <row r="4049" ht="15" customHeight="1">
      <c r="A4049" t="inlineStr">
        <is>
          <t>A 70115-2021</t>
        </is>
      </c>
      <c r="B4049" s="1" t="n">
        <v>44533</v>
      </c>
      <c r="C4049" s="1" t="n">
        <v>45227</v>
      </c>
      <c r="D4049" t="inlineStr">
        <is>
          <t>DALARNAS LÄN</t>
        </is>
      </c>
      <c r="E4049" t="inlineStr">
        <is>
          <t>RÄTTVIK</t>
        </is>
      </c>
      <c r="G4049" t="n">
        <v>3.8</v>
      </c>
      <c r="H4049" t="n">
        <v>0</v>
      </c>
      <c r="I4049" t="n">
        <v>0</v>
      </c>
      <c r="J4049" t="n">
        <v>0</v>
      </c>
      <c r="K4049" t="n">
        <v>0</v>
      </c>
      <c r="L4049" t="n">
        <v>0</v>
      </c>
      <c r="M4049" t="n">
        <v>0</v>
      </c>
      <c r="N4049" t="n">
        <v>0</v>
      </c>
      <c r="O4049" t="n">
        <v>0</v>
      </c>
      <c r="P4049" t="n">
        <v>0</v>
      </c>
      <c r="Q4049" t="n">
        <v>0</v>
      </c>
      <c r="R4049" s="2" t="inlineStr"/>
    </row>
    <row r="4050" ht="15" customHeight="1">
      <c r="A4050" t="inlineStr">
        <is>
          <t>A 70332-2021</t>
        </is>
      </c>
      <c r="B4050" s="1" t="n">
        <v>44536</v>
      </c>
      <c r="C4050" s="1" t="n">
        <v>45227</v>
      </c>
      <c r="D4050" t="inlineStr">
        <is>
          <t>DALARNAS LÄN</t>
        </is>
      </c>
      <c r="E4050" t="inlineStr">
        <is>
          <t>ORSA</t>
        </is>
      </c>
      <c r="G4050" t="n">
        <v>7.2</v>
      </c>
      <c r="H4050" t="n">
        <v>0</v>
      </c>
      <c r="I4050" t="n">
        <v>0</v>
      </c>
      <c r="J4050" t="n">
        <v>0</v>
      </c>
      <c r="K4050" t="n">
        <v>0</v>
      </c>
      <c r="L4050" t="n">
        <v>0</v>
      </c>
      <c r="M4050" t="n">
        <v>0</v>
      </c>
      <c r="N4050" t="n">
        <v>0</v>
      </c>
      <c r="O4050" t="n">
        <v>0</v>
      </c>
      <c r="P4050" t="n">
        <v>0</v>
      </c>
      <c r="Q4050" t="n">
        <v>0</v>
      </c>
      <c r="R4050" s="2" t="inlineStr"/>
    </row>
    <row r="4051" ht="15" customHeight="1">
      <c r="A4051" t="inlineStr">
        <is>
          <t>A 70252-2021</t>
        </is>
      </c>
      <c r="B4051" s="1" t="n">
        <v>44536</v>
      </c>
      <c r="C4051" s="1" t="n">
        <v>45227</v>
      </c>
      <c r="D4051" t="inlineStr">
        <is>
          <t>DALARNAS LÄN</t>
        </is>
      </c>
      <c r="E4051" t="inlineStr">
        <is>
          <t>ÄLVDALEN</t>
        </is>
      </c>
      <c r="F4051" t="inlineStr">
        <is>
          <t>Sveaskog</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70330-2021</t>
        </is>
      </c>
      <c r="B4052" s="1" t="n">
        <v>44536</v>
      </c>
      <c r="C4052" s="1" t="n">
        <v>45227</v>
      </c>
      <c r="D4052" t="inlineStr">
        <is>
          <t>DALARNAS LÄN</t>
        </is>
      </c>
      <c r="E4052" t="inlineStr">
        <is>
          <t>VANSBRO</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70451-2021</t>
        </is>
      </c>
      <c r="B4053" s="1" t="n">
        <v>44536</v>
      </c>
      <c r="C4053" s="1" t="n">
        <v>45227</v>
      </c>
      <c r="D4053" t="inlineStr">
        <is>
          <t>DALARNAS LÄN</t>
        </is>
      </c>
      <c r="E4053" t="inlineStr">
        <is>
          <t>LEKSAND</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70647-2021</t>
        </is>
      </c>
      <c r="B4054" s="1" t="n">
        <v>44537</v>
      </c>
      <c r="C4054" s="1" t="n">
        <v>45227</v>
      </c>
      <c r="D4054" t="inlineStr">
        <is>
          <t>DALARNAS LÄN</t>
        </is>
      </c>
      <c r="E4054" t="inlineStr">
        <is>
          <t>MALUNG-SÄLEN</t>
        </is>
      </c>
      <c r="G4054" t="n">
        <v>8.1</v>
      </c>
      <c r="H4054" t="n">
        <v>0</v>
      </c>
      <c r="I4054" t="n">
        <v>0</v>
      </c>
      <c r="J4054" t="n">
        <v>0</v>
      </c>
      <c r="K4054" t="n">
        <v>0</v>
      </c>
      <c r="L4054" t="n">
        <v>0</v>
      </c>
      <c r="M4054" t="n">
        <v>0</v>
      </c>
      <c r="N4054" t="n">
        <v>0</v>
      </c>
      <c r="O4054" t="n">
        <v>0</v>
      </c>
      <c r="P4054" t="n">
        <v>0</v>
      </c>
      <c r="Q4054" t="n">
        <v>0</v>
      </c>
      <c r="R4054" s="2" t="inlineStr"/>
    </row>
    <row r="4055" ht="15" customHeight="1">
      <c r="A4055" t="inlineStr">
        <is>
          <t>A 70937-2021</t>
        </is>
      </c>
      <c r="B4055" s="1" t="n">
        <v>44537</v>
      </c>
      <c r="C4055" s="1" t="n">
        <v>45227</v>
      </c>
      <c r="D4055" t="inlineStr">
        <is>
          <t>DALARNAS LÄN</t>
        </is>
      </c>
      <c r="E4055" t="inlineStr">
        <is>
          <t>SMEDJEBACKEN</t>
        </is>
      </c>
      <c r="F4055" t="inlineStr">
        <is>
          <t>Bergvik skog väst AB</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70730-2021</t>
        </is>
      </c>
      <c r="B4056" s="1" t="n">
        <v>44537</v>
      </c>
      <c r="C4056" s="1" t="n">
        <v>45227</v>
      </c>
      <c r="D4056" t="inlineStr">
        <is>
          <t>DALARNAS LÄN</t>
        </is>
      </c>
      <c r="E4056" t="inlineStr">
        <is>
          <t>RÄTTVIK</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70990-2021</t>
        </is>
      </c>
      <c r="B4057" s="1" t="n">
        <v>44538</v>
      </c>
      <c r="C4057" s="1" t="n">
        <v>45227</v>
      </c>
      <c r="D4057" t="inlineStr">
        <is>
          <t>DALARNAS LÄN</t>
        </is>
      </c>
      <c r="E4057" t="inlineStr">
        <is>
          <t>ÄLVDALEN</t>
        </is>
      </c>
      <c r="F4057" t="inlineStr">
        <is>
          <t>Kyrkan</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71311-2021</t>
        </is>
      </c>
      <c r="B4058" s="1" t="n">
        <v>44539</v>
      </c>
      <c r="C4058" s="1" t="n">
        <v>45227</v>
      </c>
      <c r="D4058" t="inlineStr">
        <is>
          <t>DALARNAS LÄN</t>
        </is>
      </c>
      <c r="E4058" t="inlineStr">
        <is>
          <t>LEKSAND</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71337-2021</t>
        </is>
      </c>
      <c r="B4059" s="1" t="n">
        <v>44539</v>
      </c>
      <c r="C4059" s="1" t="n">
        <v>45227</v>
      </c>
      <c r="D4059" t="inlineStr">
        <is>
          <t>DALARNAS LÄN</t>
        </is>
      </c>
      <c r="E4059" t="inlineStr">
        <is>
          <t>SMEDJEBACKEN</t>
        </is>
      </c>
      <c r="F4059" t="inlineStr">
        <is>
          <t>Kyrkan</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71282-2021</t>
        </is>
      </c>
      <c r="B4060" s="1" t="n">
        <v>44539</v>
      </c>
      <c r="C4060" s="1" t="n">
        <v>45227</v>
      </c>
      <c r="D4060" t="inlineStr">
        <is>
          <t>DALARNAS LÄN</t>
        </is>
      </c>
      <c r="E4060" t="inlineStr">
        <is>
          <t>ÄLVDALEN</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71549-2021</t>
        </is>
      </c>
      <c r="B4061" s="1" t="n">
        <v>44540</v>
      </c>
      <c r="C4061" s="1" t="n">
        <v>45227</v>
      </c>
      <c r="D4061" t="inlineStr">
        <is>
          <t>DALARNAS LÄN</t>
        </is>
      </c>
      <c r="E4061" t="inlineStr">
        <is>
          <t>GAGNEF</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71859-2021</t>
        </is>
      </c>
      <c r="B4062" s="1" t="n">
        <v>44540</v>
      </c>
      <c r="C4062" s="1" t="n">
        <v>45227</v>
      </c>
      <c r="D4062" t="inlineStr">
        <is>
          <t>DALARNAS LÄN</t>
        </is>
      </c>
      <c r="E4062" t="inlineStr">
        <is>
          <t>MALUNG-SÄLEN</t>
        </is>
      </c>
      <c r="F4062" t="inlineStr">
        <is>
          <t>Allmännings- och besparingsskogar</t>
        </is>
      </c>
      <c r="G4062" t="n">
        <v>3.9</v>
      </c>
      <c r="H4062" t="n">
        <v>0</v>
      </c>
      <c r="I4062" t="n">
        <v>0</v>
      </c>
      <c r="J4062" t="n">
        <v>0</v>
      </c>
      <c r="K4062" t="n">
        <v>0</v>
      </c>
      <c r="L4062" t="n">
        <v>0</v>
      </c>
      <c r="M4062" t="n">
        <v>0</v>
      </c>
      <c r="N4062" t="n">
        <v>0</v>
      </c>
      <c r="O4062" t="n">
        <v>0</v>
      </c>
      <c r="P4062" t="n">
        <v>0</v>
      </c>
      <c r="Q4062" t="n">
        <v>0</v>
      </c>
      <c r="R4062" s="2" t="inlineStr"/>
    </row>
    <row r="4063" ht="15" customHeight="1">
      <c r="A4063" t="inlineStr">
        <is>
          <t>A 72039-2021</t>
        </is>
      </c>
      <c r="B4063" s="1" t="n">
        <v>44540</v>
      </c>
      <c r="C4063" s="1" t="n">
        <v>45227</v>
      </c>
      <c r="D4063" t="inlineStr">
        <is>
          <t>DALARNAS LÄN</t>
        </is>
      </c>
      <c r="E4063" t="inlineStr">
        <is>
          <t>MALUNG-SÄLEN</t>
        </is>
      </c>
      <c r="F4063" t="inlineStr">
        <is>
          <t>Allmännings- och besparingsskogar</t>
        </is>
      </c>
      <c r="G4063" t="n">
        <v>10.2</v>
      </c>
      <c r="H4063" t="n">
        <v>0</v>
      </c>
      <c r="I4063" t="n">
        <v>0</v>
      </c>
      <c r="J4063" t="n">
        <v>0</v>
      </c>
      <c r="K4063" t="n">
        <v>0</v>
      </c>
      <c r="L4063" t="n">
        <v>0</v>
      </c>
      <c r="M4063" t="n">
        <v>0</v>
      </c>
      <c r="N4063" t="n">
        <v>0</v>
      </c>
      <c r="O4063" t="n">
        <v>0</v>
      </c>
      <c r="P4063" t="n">
        <v>0</v>
      </c>
      <c r="Q4063" t="n">
        <v>0</v>
      </c>
      <c r="R4063" s="2" t="inlineStr"/>
    </row>
    <row r="4064" ht="15" customHeight="1">
      <c r="A4064" t="inlineStr">
        <is>
          <t>A 71632-2021</t>
        </is>
      </c>
      <c r="B4064" s="1" t="n">
        <v>44543</v>
      </c>
      <c r="C4064" s="1" t="n">
        <v>45227</v>
      </c>
      <c r="D4064" t="inlineStr">
        <is>
          <t>DALARNAS LÄN</t>
        </is>
      </c>
      <c r="E4064" t="inlineStr">
        <is>
          <t>VANSBRO</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72155-2021</t>
        </is>
      </c>
      <c r="B4065" s="1" t="n">
        <v>44543</v>
      </c>
      <c r="C4065" s="1" t="n">
        <v>45227</v>
      </c>
      <c r="D4065" t="inlineStr">
        <is>
          <t>DALARNAS LÄN</t>
        </is>
      </c>
      <c r="E4065" t="inlineStr">
        <is>
          <t>LEKSAND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71639-2021</t>
        </is>
      </c>
      <c r="B4066" s="1" t="n">
        <v>44543</v>
      </c>
      <c r="C4066" s="1" t="n">
        <v>45227</v>
      </c>
      <c r="D4066" t="inlineStr">
        <is>
          <t>DALARNAS LÄN</t>
        </is>
      </c>
      <c r="E4066" t="inlineStr">
        <is>
          <t>LUDVIKA</t>
        </is>
      </c>
      <c r="F4066" t="inlineStr">
        <is>
          <t>Naturvårdsverket</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71702-2021</t>
        </is>
      </c>
      <c r="B4067" s="1" t="n">
        <v>44543</v>
      </c>
      <c r="C4067" s="1" t="n">
        <v>45227</v>
      </c>
      <c r="D4067" t="inlineStr">
        <is>
          <t>DALARNAS LÄN</t>
        </is>
      </c>
      <c r="E4067" t="inlineStr">
        <is>
          <t>MORA</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71744-2021</t>
        </is>
      </c>
      <c r="B4068" s="1" t="n">
        <v>44543</v>
      </c>
      <c r="C4068" s="1" t="n">
        <v>45227</v>
      </c>
      <c r="D4068" t="inlineStr">
        <is>
          <t>DALARNAS LÄN</t>
        </is>
      </c>
      <c r="E4068" t="inlineStr">
        <is>
          <t>ORSA</t>
        </is>
      </c>
      <c r="F4068" t="inlineStr">
        <is>
          <t>Kyrkan</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71652-2021</t>
        </is>
      </c>
      <c r="B4069" s="1" t="n">
        <v>44543</v>
      </c>
      <c r="C4069" s="1" t="n">
        <v>45227</v>
      </c>
      <c r="D4069" t="inlineStr">
        <is>
          <t>DALARNAS LÄN</t>
        </is>
      </c>
      <c r="E4069" t="inlineStr">
        <is>
          <t>ÄLVDALEN</t>
        </is>
      </c>
      <c r="G4069" t="n">
        <v>4.3</v>
      </c>
      <c r="H4069" t="n">
        <v>0</v>
      </c>
      <c r="I4069" t="n">
        <v>0</v>
      </c>
      <c r="J4069" t="n">
        <v>0</v>
      </c>
      <c r="K4069" t="n">
        <v>0</v>
      </c>
      <c r="L4069" t="n">
        <v>0</v>
      </c>
      <c r="M4069" t="n">
        <v>0</v>
      </c>
      <c r="N4069" t="n">
        <v>0</v>
      </c>
      <c r="O4069" t="n">
        <v>0</v>
      </c>
      <c r="P4069" t="n">
        <v>0</v>
      </c>
      <c r="Q4069" t="n">
        <v>0</v>
      </c>
      <c r="R4069" s="2" t="inlineStr"/>
    </row>
    <row r="4070" ht="15" customHeight="1">
      <c r="A4070" t="inlineStr">
        <is>
          <t>A 72000-2021</t>
        </is>
      </c>
      <c r="B4070" s="1" t="n">
        <v>44544</v>
      </c>
      <c r="C4070" s="1" t="n">
        <v>45227</v>
      </c>
      <c r="D4070" t="inlineStr">
        <is>
          <t>DALARNAS LÄN</t>
        </is>
      </c>
      <c r="E4070" t="inlineStr">
        <is>
          <t>LEKSAND</t>
        </is>
      </c>
      <c r="F4070" t="inlineStr">
        <is>
          <t>Bergvik skog väst AB</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72010-2021</t>
        </is>
      </c>
      <c r="B4071" s="1" t="n">
        <v>44544</v>
      </c>
      <c r="C4071" s="1" t="n">
        <v>45227</v>
      </c>
      <c r="D4071" t="inlineStr">
        <is>
          <t>DALARNAS LÄN</t>
        </is>
      </c>
      <c r="E4071" t="inlineStr">
        <is>
          <t>RÄTTVIK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72310-2021</t>
        </is>
      </c>
      <c r="B4072" s="1" t="n">
        <v>44545</v>
      </c>
      <c r="C4072" s="1" t="n">
        <v>45227</v>
      </c>
      <c r="D4072" t="inlineStr">
        <is>
          <t>DALARNAS LÄN</t>
        </is>
      </c>
      <c r="E4072" t="inlineStr">
        <is>
          <t>ORSA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72780-2021</t>
        </is>
      </c>
      <c r="B4073" s="1" t="n">
        <v>44545</v>
      </c>
      <c r="C4073" s="1" t="n">
        <v>45227</v>
      </c>
      <c r="D4073" t="inlineStr">
        <is>
          <t>DALARNAS LÄN</t>
        </is>
      </c>
      <c r="E4073" t="inlineStr">
        <is>
          <t>MORA</t>
        </is>
      </c>
      <c r="F4073" t="inlineStr">
        <is>
          <t>Allmännings- och besparingsskogar</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72813-2021</t>
        </is>
      </c>
      <c r="B4074" s="1" t="n">
        <v>44546</v>
      </c>
      <c r="C4074" s="1" t="n">
        <v>45227</v>
      </c>
      <c r="D4074" t="inlineStr">
        <is>
          <t>DALARNAS LÄN</t>
        </is>
      </c>
      <c r="E4074" t="inlineStr">
        <is>
          <t>ÄLVDALEN</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72635-2021</t>
        </is>
      </c>
      <c r="B4075" s="1" t="n">
        <v>44546</v>
      </c>
      <c r="C4075" s="1" t="n">
        <v>45227</v>
      </c>
      <c r="D4075" t="inlineStr">
        <is>
          <t>DALARNAS LÄN</t>
        </is>
      </c>
      <c r="E4075" t="inlineStr">
        <is>
          <t>VANSBRO</t>
        </is>
      </c>
      <c r="F4075" t="inlineStr">
        <is>
          <t>Bergvik skog väst AB</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73099-2021</t>
        </is>
      </c>
      <c r="B4076" s="1" t="n">
        <v>44546</v>
      </c>
      <c r="C4076" s="1" t="n">
        <v>45227</v>
      </c>
      <c r="D4076" t="inlineStr">
        <is>
          <t>DALARNAS LÄN</t>
        </is>
      </c>
      <c r="E4076" t="inlineStr">
        <is>
          <t>HEDEMORA</t>
        </is>
      </c>
      <c r="G4076" t="n">
        <v>4.5</v>
      </c>
      <c r="H4076" t="n">
        <v>0</v>
      </c>
      <c r="I4076" t="n">
        <v>0</v>
      </c>
      <c r="J4076" t="n">
        <v>0</v>
      </c>
      <c r="K4076" t="n">
        <v>0</v>
      </c>
      <c r="L4076" t="n">
        <v>0</v>
      </c>
      <c r="M4076" t="n">
        <v>0</v>
      </c>
      <c r="N4076" t="n">
        <v>0</v>
      </c>
      <c r="O4076" t="n">
        <v>0</v>
      </c>
      <c r="P4076" t="n">
        <v>0</v>
      </c>
      <c r="Q4076" t="n">
        <v>0</v>
      </c>
      <c r="R4076" s="2" t="inlineStr"/>
    </row>
    <row r="4077" ht="15" customHeight="1">
      <c r="A4077" t="inlineStr">
        <is>
          <t>A 72575-2021</t>
        </is>
      </c>
      <c r="B4077" s="1" t="n">
        <v>44546</v>
      </c>
      <c r="C4077" s="1" t="n">
        <v>45227</v>
      </c>
      <c r="D4077" t="inlineStr">
        <is>
          <t>DALARNAS LÄN</t>
        </is>
      </c>
      <c r="E4077" t="inlineStr">
        <is>
          <t>LEKSAND</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72846-2021</t>
        </is>
      </c>
      <c r="B4078" s="1" t="n">
        <v>44547</v>
      </c>
      <c r="C4078" s="1" t="n">
        <v>45227</v>
      </c>
      <c r="D4078" t="inlineStr">
        <is>
          <t>DALARNAS LÄN</t>
        </is>
      </c>
      <c r="E4078" t="inlineStr">
        <is>
          <t>ÄLVDALEN</t>
        </is>
      </c>
      <c r="F4078" t="inlineStr">
        <is>
          <t>Bergvik skog öst AB</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72837-2021</t>
        </is>
      </c>
      <c r="B4079" s="1" t="n">
        <v>44547</v>
      </c>
      <c r="C4079" s="1" t="n">
        <v>45227</v>
      </c>
      <c r="D4079" t="inlineStr">
        <is>
          <t>DALARNAS LÄN</t>
        </is>
      </c>
      <c r="E4079" t="inlineStr">
        <is>
          <t>BORLÄNGE</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72978-2021</t>
        </is>
      </c>
      <c r="B4080" s="1" t="n">
        <v>44549</v>
      </c>
      <c r="C4080" s="1" t="n">
        <v>45227</v>
      </c>
      <c r="D4080" t="inlineStr">
        <is>
          <t>DALARNAS LÄN</t>
        </is>
      </c>
      <c r="E4080" t="inlineStr">
        <is>
          <t>GAGNEF</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72999-2021</t>
        </is>
      </c>
      <c r="B4081" s="1" t="n">
        <v>44550</v>
      </c>
      <c r="C4081" s="1" t="n">
        <v>45227</v>
      </c>
      <c r="D4081" t="inlineStr">
        <is>
          <t>DALARNAS LÄN</t>
        </is>
      </c>
      <c r="E4081" t="inlineStr">
        <is>
          <t>BORLÄNGE</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73175-2021</t>
        </is>
      </c>
      <c r="B4082" s="1" t="n">
        <v>44550</v>
      </c>
      <c r="C4082" s="1" t="n">
        <v>45227</v>
      </c>
      <c r="D4082" t="inlineStr">
        <is>
          <t>DALARNAS LÄN</t>
        </is>
      </c>
      <c r="E4082" t="inlineStr">
        <is>
          <t>MALUNG-SÄLEN</t>
        </is>
      </c>
      <c r="G4082" t="n">
        <v>2.7</v>
      </c>
      <c r="H4082" t="n">
        <v>0</v>
      </c>
      <c r="I4082" t="n">
        <v>0</v>
      </c>
      <c r="J4082" t="n">
        <v>0</v>
      </c>
      <c r="K4082" t="n">
        <v>0</v>
      </c>
      <c r="L4082" t="n">
        <v>0</v>
      </c>
      <c r="M4082" t="n">
        <v>0</v>
      </c>
      <c r="N4082" t="n">
        <v>0</v>
      </c>
      <c r="O4082" t="n">
        <v>0</v>
      </c>
      <c r="P4082" t="n">
        <v>0</v>
      </c>
      <c r="Q4082" t="n">
        <v>0</v>
      </c>
      <c r="R4082" s="2" t="inlineStr"/>
    </row>
    <row r="4083" ht="15" customHeight="1">
      <c r="A4083" t="inlineStr">
        <is>
          <t>A 73001-2021</t>
        </is>
      </c>
      <c r="B4083" s="1" t="n">
        <v>44550</v>
      </c>
      <c r="C4083" s="1" t="n">
        <v>45227</v>
      </c>
      <c r="D4083" t="inlineStr">
        <is>
          <t>DALARNAS LÄN</t>
        </is>
      </c>
      <c r="E4083" t="inlineStr">
        <is>
          <t>BORLÄNGE</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73350-2021</t>
        </is>
      </c>
      <c r="B4084" s="1" t="n">
        <v>44551</v>
      </c>
      <c r="C4084" s="1" t="n">
        <v>45227</v>
      </c>
      <c r="D4084" t="inlineStr">
        <is>
          <t>DALARNAS LÄN</t>
        </is>
      </c>
      <c r="E4084" t="inlineStr">
        <is>
          <t>RÄTTVIK</t>
        </is>
      </c>
      <c r="G4084" t="n">
        <v>3.7</v>
      </c>
      <c r="H4084" t="n">
        <v>0</v>
      </c>
      <c r="I4084" t="n">
        <v>0</v>
      </c>
      <c r="J4084" t="n">
        <v>0</v>
      </c>
      <c r="K4084" t="n">
        <v>0</v>
      </c>
      <c r="L4084" t="n">
        <v>0</v>
      </c>
      <c r="M4084" t="n">
        <v>0</v>
      </c>
      <c r="N4084" t="n">
        <v>0</v>
      </c>
      <c r="O4084" t="n">
        <v>0</v>
      </c>
      <c r="P4084" t="n">
        <v>0</v>
      </c>
      <c r="Q4084" t="n">
        <v>0</v>
      </c>
      <c r="R4084" s="2" t="inlineStr"/>
    </row>
    <row r="4085" ht="15" customHeight="1">
      <c r="A4085" t="inlineStr">
        <is>
          <t>A 73377-2021</t>
        </is>
      </c>
      <c r="B4085" s="1" t="n">
        <v>44551</v>
      </c>
      <c r="C4085" s="1" t="n">
        <v>45227</v>
      </c>
      <c r="D4085" t="inlineStr">
        <is>
          <t>DALARNAS LÄN</t>
        </is>
      </c>
      <c r="E4085" t="inlineStr">
        <is>
          <t>AVESTA</t>
        </is>
      </c>
      <c r="G4085" t="n">
        <v>1.6</v>
      </c>
      <c r="H4085" t="n">
        <v>0</v>
      </c>
      <c r="I4085" t="n">
        <v>0</v>
      </c>
      <c r="J4085" t="n">
        <v>0</v>
      </c>
      <c r="K4085" t="n">
        <v>0</v>
      </c>
      <c r="L4085" t="n">
        <v>0</v>
      </c>
      <c r="M4085" t="n">
        <v>0</v>
      </c>
      <c r="N4085" t="n">
        <v>0</v>
      </c>
      <c r="O4085" t="n">
        <v>0</v>
      </c>
      <c r="P4085" t="n">
        <v>0</v>
      </c>
      <c r="Q4085" t="n">
        <v>0</v>
      </c>
      <c r="R4085" s="2" t="inlineStr"/>
    </row>
    <row r="4086" ht="15" customHeight="1">
      <c r="A4086" t="inlineStr">
        <is>
          <t>A 73703-2021</t>
        </is>
      </c>
      <c r="B4086" s="1" t="n">
        <v>44552</v>
      </c>
      <c r="C4086" s="1" t="n">
        <v>45227</v>
      </c>
      <c r="D4086" t="inlineStr">
        <is>
          <t>DALARNAS LÄN</t>
        </is>
      </c>
      <c r="E4086" t="inlineStr">
        <is>
          <t>LUDVIKA</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73681-2021</t>
        </is>
      </c>
      <c r="B4087" s="1" t="n">
        <v>44552</v>
      </c>
      <c r="C4087" s="1" t="n">
        <v>45227</v>
      </c>
      <c r="D4087" t="inlineStr">
        <is>
          <t>DALARNAS LÄN</t>
        </is>
      </c>
      <c r="E4087" t="inlineStr">
        <is>
          <t>MALUNG-SÄLEN</t>
        </is>
      </c>
      <c r="F4087" t="inlineStr">
        <is>
          <t>Bergvik skog väst AB</t>
        </is>
      </c>
      <c r="G4087" t="n">
        <v>6.2</v>
      </c>
      <c r="H4087" t="n">
        <v>0</v>
      </c>
      <c r="I4087" t="n">
        <v>0</v>
      </c>
      <c r="J4087" t="n">
        <v>0</v>
      </c>
      <c r="K4087" t="n">
        <v>0</v>
      </c>
      <c r="L4087" t="n">
        <v>0</v>
      </c>
      <c r="M4087" t="n">
        <v>0</v>
      </c>
      <c r="N4087" t="n">
        <v>0</v>
      </c>
      <c r="O4087" t="n">
        <v>0</v>
      </c>
      <c r="P4087" t="n">
        <v>0</v>
      </c>
      <c r="Q4087" t="n">
        <v>0</v>
      </c>
      <c r="R4087" s="2" t="inlineStr"/>
    </row>
    <row r="4088" ht="15" customHeight="1">
      <c r="A4088" t="inlineStr">
        <is>
          <t>A 73899-2021</t>
        </is>
      </c>
      <c r="B4088" s="1" t="n">
        <v>44552</v>
      </c>
      <c r="C4088" s="1" t="n">
        <v>45227</v>
      </c>
      <c r="D4088" t="inlineStr">
        <is>
          <t>DALARNAS LÄN</t>
        </is>
      </c>
      <c r="E4088" t="inlineStr">
        <is>
          <t>RÄTTVIK</t>
        </is>
      </c>
      <c r="G4088" t="n">
        <v>2.7</v>
      </c>
      <c r="H4088" t="n">
        <v>0</v>
      </c>
      <c r="I4088" t="n">
        <v>0</v>
      </c>
      <c r="J4088" t="n">
        <v>0</v>
      </c>
      <c r="K4088" t="n">
        <v>0</v>
      </c>
      <c r="L4088" t="n">
        <v>0</v>
      </c>
      <c r="M4088" t="n">
        <v>0</v>
      </c>
      <c r="N4088" t="n">
        <v>0</v>
      </c>
      <c r="O4088" t="n">
        <v>0</v>
      </c>
      <c r="P4088" t="n">
        <v>0</v>
      </c>
      <c r="Q4088" t="n">
        <v>0</v>
      </c>
      <c r="R4088" s="2" t="inlineStr"/>
    </row>
    <row r="4089" ht="15" customHeight="1">
      <c r="A4089" t="inlineStr">
        <is>
          <t>A 73691-2021</t>
        </is>
      </c>
      <c r="B4089" s="1" t="n">
        <v>44552</v>
      </c>
      <c r="C4089" s="1" t="n">
        <v>45227</v>
      </c>
      <c r="D4089" t="inlineStr">
        <is>
          <t>DALARNAS LÄN</t>
        </is>
      </c>
      <c r="E4089" t="inlineStr">
        <is>
          <t>ÄLVDALEN</t>
        </is>
      </c>
      <c r="F4089" t="inlineStr">
        <is>
          <t>Bergvik skog väst AB</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73930-2021</t>
        </is>
      </c>
      <c r="B4090" s="1" t="n">
        <v>44553</v>
      </c>
      <c r="C4090" s="1" t="n">
        <v>45227</v>
      </c>
      <c r="D4090" t="inlineStr">
        <is>
          <t>DALARNAS LÄN</t>
        </is>
      </c>
      <c r="E4090" t="inlineStr">
        <is>
          <t>MORA</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74067-2021</t>
        </is>
      </c>
      <c r="B4091" s="1" t="n">
        <v>44553</v>
      </c>
      <c r="C4091" s="1" t="n">
        <v>45227</v>
      </c>
      <c r="D4091" t="inlineStr">
        <is>
          <t>DALARNAS LÄN</t>
        </is>
      </c>
      <c r="E4091" t="inlineStr">
        <is>
          <t>LEKSAND</t>
        </is>
      </c>
      <c r="G4091" t="n">
        <v>1.8</v>
      </c>
      <c r="H4091" t="n">
        <v>0</v>
      </c>
      <c r="I4091" t="n">
        <v>0</v>
      </c>
      <c r="J4091" t="n">
        <v>0</v>
      </c>
      <c r="K4091" t="n">
        <v>0</v>
      </c>
      <c r="L4091" t="n">
        <v>0</v>
      </c>
      <c r="M4091" t="n">
        <v>0</v>
      </c>
      <c r="N4091" t="n">
        <v>0</v>
      </c>
      <c r="O4091" t="n">
        <v>0</v>
      </c>
      <c r="P4091" t="n">
        <v>0</v>
      </c>
      <c r="Q4091" t="n">
        <v>0</v>
      </c>
      <c r="R4091" s="2" t="inlineStr"/>
    </row>
    <row r="4092" ht="15" customHeight="1">
      <c r="A4092" t="inlineStr">
        <is>
          <t>A 74322-2021</t>
        </is>
      </c>
      <c r="B4092" s="1" t="n">
        <v>44558</v>
      </c>
      <c r="C4092" s="1" t="n">
        <v>45227</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74196-2021</t>
        </is>
      </c>
      <c r="B4093" s="1" t="n">
        <v>44558</v>
      </c>
      <c r="C4093" s="1" t="n">
        <v>45227</v>
      </c>
      <c r="D4093" t="inlineStr">
        <is>
          <t>DALARNAS LÄN</t>
        </is>
      </c>
      <c r="E4093" t="inlineStr">
        <is>
          <t>FALUN</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74324-2021</t>
        </is>
      </c>
      <c r="B4094" s="1" t="n">
        <v>44558</v>
      </c>
      <c r="C4094" s="1" t="n">
        <v>45227</v>
      </c>
      <c r="D4094" t="inlineStr">
        <is>
          <t>DALARNAS LÄN</t>
        </is>
      </c>
      <c r="E4094" t="inlineStr">
        <is>
          <t>ÄLVDALEN</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74333-2021</t>
        </is>
      </c>
      <c r="B4095" s="1" t="n">
        <v>44559</v>
      </c>
      <c r="C4095" s="1" t="n">
        <v>45227</v>
      </c>
      <c r="D4095" t="inlineStr">
        <is>
          <t>DALARNAS LÄN</t>
        </is>
      </c>
      <c r="E4095" t="inlineStr">
        <is>
          <t>RÄTTVIK</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74336-2021</t>
        </is>
      </c>
      <c r="B4096" s="1" t="n">
        <v>44559</v>
      </c>
      <c r="C4096" s="1" t="n">
        <v>45227</v>
      </c>
      <c r="D4096" t="inlineStr">
        <is>
          <t>DALARNAS LÄN</t>
        </is>
      </c>
      <c r="E4096" t="inlineStr">
        <is>
          <t>GAGNEF</t>
        </is>
      </c>
      <c r="G4096" t="n">
        <v>8.1</v>
      </c>
      <c r="H4096" t="n">
        <v>0</v>
      </c>
      <c r="I4096" t="n">
        <v>0</v>
      </c>
      <c r="J4096" t="n">
        <v>0</v>
      </c>
      <c r="K4096" t="n">
        <v>0</v>
      </c>
      <c r="L4096" t="n">
        <v>0</v>
      </c>
      <c r="M4096" t="n">
        <v>0</v>
      </c>
      <c r="N4096" t="n">
        <v>0</v>
      </c>
      <c r="O4096" t="n">
        <v>0</v>
      </c>
      <c r="P4096" t="n">
        <v>0</v>
      </c>
      <c r="Q4096" t="n">
        <v>0</v>
      </c>
      <c r="R4096" s="2" t="inlineStr"/>
    </row>
    <row r="4097" ht="15" customHeight="1">
      <c r="A4097" t="inlineStr">
        <is>
          <t>A 74501-2021</t>
        </is>
      </c>
      <c r="B4097" s="1" t="n">
        <v>44560</v>
      </c>
      <c r="C4097" s="1" t="n">
        <v>45227</v>
      </c>
      <c r="D4097" t="inlineStr">
        <is>
          <t>DALARNAS LÄN</t>
        </is>
      </c>
      <c r="E4097" t="inlineStr">
        <is>
          <t>VANSBRO</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3-2022</t>
        </is>
      </c>
      <c r="B4098" s="1" t="n">
        <v>44562</v>
      </c>
      <c r="C4098" s="1" t="n">
        <v>45227</v>
      </c>
      <c r="D4098" t="inlineStr">
        <is>
          <t>DALARNAS LÄN</t>
        </is>
      </c>
      <c r="E4098" t="inlineStr">
        <is>
          <t>RÄTTVIK</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15-2022</t>
        </is>
      </c>
      <c r="B4099" s="1" t="n">
        <v>44563</v>
      </c>
      <c r="C4099" s="1" t="n">
        <v>45227</v>
      </c>
      <c r="D4099" t="inlineStr">
        <is>
          <t>DALARNAS LÄN</t>
        </is>
      </c>
      <c r="E4099" t="inlineStr">
        <is>
          <t>SMEDJEBACKEN</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14-2022</t>
        </is>
      </c>
      <c r="B4100" s="1" t="n">
        <v>44563</v>
      </c>
      <c r="C4100" s="1" t="n">
        <v>45227</v>
      </c>
      <c r="D4100" t="inlineStr">
        <is>
          <t>DALARNAS LÄN</t>
        </is>
      </c>
      <c r="E4100" t="inlineStr">
        <is>
          <t>SMEDJEBACKEN</t>
        </is>
      </c>
      <c r="G4100" t="n">
        <v>1.5</v>
      </c>
      <c r="H4100" t="n">
        <v>0</v>
      </c>
      <c r="I4100" t="n">
        <v>0</v>
      </c>
      <c r="J4100" t="n">
        <v>0</v>
      </c>
      <c r="K4100" t="n">
        <v>0</v>
      </c>
      <c r="L4100" t="n">
        <v>0</v>
      </c>
      <c r="M4100" t="n">
        <v>0</v>
      </c>
      <c r="N4100" t="n">
        <v>0</v>
      </c>
      <c r="O4100" t="n">
        <v>0</v>
      </c>
      <c r="P4100" t="n">
        <v>0</v>
      </c>
      <c r="Q4100" t="n">
        <v>0</v>
      </c>
      <c r="R4100" s="2" t="inlineStr"/>
    </row>
    <row r="4101" ht="15" customHeight="1">
      <c r="A4101" t="inlineStr">
        <is>
          <t>A 16-2022</t>
        </is>
      </c>
      <c r="B4101" s="1" t="n">
        <v>44563</v>
      </c>
      <c r="C4101" s="1" t="n">
        <v>45227</v>
      </c>
      <c r="D4101" t="inlineStr">
        <is>
          <t>DALARNAS LÄN</t>
        </is>
      </c>
      <c r="E4101" t="inlineStr">
        <is>
          <t>SMEDJEBACKEN</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96-2022</t>
        </is>
      </c>
      <c r="B4102" s="1" t="n">
        <v>44564</v>
      </c>
      <c r="C4102" s="1" t="n">
        <v>45227</v>
      </c>
      <c r="D4102" t="inlineStr">
        <is>
          <t>DALARNAS LÄN</t>
        </is>
      </c>
      <c r="E4102" t="inlineStr">
        <is>
          <t>FALUN</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97-2022</t>
        </is>
      </c>
      <c r="B4103" s="1" t="n">
        <v>44564</v>
      </c>
      <c r="C4103" s="1" t="n">
        <v>45227</v>
      </c>
      <c r="D4103" t="inlineStr">
        <is>
          <t>DALARNAS LÄN</t>
        </is>
      </c>
      <c r="E4103" t="inlineStr">
        <is>
          <t>FALUN</t>
        </is>
      </c>
      <c r="G4103" t="n">
        <v>5</v>
      </c>
      <c r="H4103" t="n">
        <v>0</v>
      </c>
      <c r="I4103" t="n">
        <v>0</v>
      </c>
      <c r="J4103" t="n">
        <v>0</v>
      </c>
      <c r="K4103" t="n">
        <v>0</v>
      </c>
      <c r="L4103" t="n">
        <v>0</v>
      </c>
      <c r="M4103" t="n">
        <v>0</v>
      </c>
      <c r="N4103" t="n">
        <v>0</v>
      </c>
      <c r="O4103" t="n">
        <v>0</v>
      </c>
      <c r="P4103" t="n">
        <v>0</v>
      </c>
      <c r="Q4103" t="n">
        <v>0</v>
      </c>
      <c r="R4103" s="2" t="inlineStr"/>
    </row>
    <row r="4104" ht="15" customHeight="1">
      <c r="A4104" t="inlineStr">
        <is>
          <t>A 111-2022</t>
        </is>
      </c>
      <c r="B4104" s="1" t="n">
        <v>44564</v>
      </c>
      <c r="C4104" s="1" t="n">
        <v>45227</v>
      </c>
      <c r="D4104" t="inlineStr">
        <is>
          <t>DALARNAS LÄN</t>
        </is>
      </c>
      <c r="E4104" t="inlineStr">
        <is>
          <t>MORA</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160-2022</t>
        </is>
      </c>
      <c r="B4105" s="1" t="n">
        <v>44564</v>
      </c>
      <c r="C4105" s="1" t="n">
        <v>45227</v>
      </c>
      <c r="D4105" t="inlineStr">
        <is>
          <t>DALARNAS LÄN</t>
        </is>
      </c>
      <c r="E4105" t="inlineStr">
        <is>
          <t>ORSA</t>
        </is>
      </c>
      <c r="F4105" t="inlineStr">
        <is>
          <t>Kommuner</t>
        </is>
      </c>
      <c r="G4105" t="n">
        <v>0.1</v>
      </c>
      <c r="H4105" t="n">
        <v>0</v>
      </c>
      <c r="I4105" t="n">
        <v>0</v>
      </c>
      <c r="J4105" t="n">
        <v>0</v>
      </c>
      <c r="K4105" t="n">
        <v>0</v>
      </c>
      <c r="L4105" t="n">
        <v>0</v>
      </c>
      <c r="M4105" t="n">
        <v>0</v>
      </c>
      <c r="N4105" t="n">
        <v>0</v>
      </c>
      <c r="O4105" t="n">
        <v>0</v>
      </c>
      <c r="P4105" t="n">
        <v>0</v>
      </c>
      <c r="Q4105" t="n">
        <v>0</v>
      </c>
      <c r="R4105" s="2" t="inlineStr"/>
    </row>
    <row r="4106" ht="15" customHeight="1">
      <c r="A4106" t="inlineStr">
        <is>
          <t>A 169-2022</t>
        </is>
      </c>
      <c r="B4106" s="1" t="n">
        <v>44564</v>
      </c>
      <c r="C4106" s="1" t="n">
        <v>45227</v>
      </c>
      <c r="D4106" t="inlineStr">
        <is>
          <t>DALARNAS LÄN</t>
        </is>
      </c>
      <c r="E4106" t="inlineStr">
        <is>
          <t>ORSA</t>
        </is>
      </c>
      <c r="F4106" t="inlineStr">
        <is>
          <t>Kommuner</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367-2022</t>
        </is>
      </c>
      <c r="B4107" s="1" t="n">
        <v>44565</v>
      </c>
      <c r="C4107" s="1" t="n">
        <v>45227</v>
      </c>
      <c r="D4107" t="inlineStr">
        <is>
          <t>DALARNAS LÄN</t>
        </is>
      </c>
      <c r="E4107" t="inlineStr">
        <is>
          <t>RÄTTVIK</t>
        </is>
      </c>
      <c r="F4107" t="inlineStr">
        <is>
          <t>Sveaskog</t>
        </is>
      </c>
      <c r="G4107" t="n">
        <v>6.1</v>
      </c>
      <c r="H4107" t="n">
        <v>0</v>
      </c>
      <c r="I4107" t="n">
        <v>0</v>
      </c>
      <c r="J4107" t="n">
        <v>0</v>
      </c>
      <c r="K4107" t="n">
        <v>0</v>
      </c>
      <c r="L4107" t="n">
        <v>0</v>
      </c>
      <c r="M4107" t="n">
        <v>0</v>
      </c>
      <c r="N4107" t="n">
        <v>0</v>
      </c>
      <c r="O4107" t="n">
        <v>0</v>
      </c>
      <c r="P4107" t="n">
        <v>0</v>
      </c>
      <c r="Q4107" t="n">
        <v>0</v>
      </c>
      <c r="R4107" s="2" t="inlineStr"/>
    </row>
    <row r="4108" ht="15" customHeight="1">
      <c r="A4108" t="inlineStr">
        <is>
          <t>A 295-2022</t>
        </is>
      </c>
      <c r="B4108" s="1" t="n">
        <v>44565</v>
      </c>
      <c r="C4108" s="1" t="n">
        <v>45227</v>
      </c>
      <c r="D4108" t="inlineStr">
        <is>
          <t>DALARNAS LÄN</t>
        </is>
      </c>
      <c r="E4108" t="inlineStr">
        <is>
          <t>HEDEMORA</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383-2022</t>
        </is>
      </c>
      <c r="B4109" s="1" t="n">
        <v>44565</v>
      </c>
      <c r="C4109" s="1" t="n">
        <v>45227</v>
      </c>
      <c r="D4109" t="inlineStr">
        <is>
          <t>DALARNAS LÄN</t>
        </is>
      </c>
      <c r="E4109" t="inlineStr">
        <is>
          <t>BORLÄNGE</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542-2022</t>
        </is>
      </c>
      <c r="B4110" s="1" t="n">
        <v>44566</v>
      </c>
      <c r="C4110" s="1" t="n">
        <v>45227</v>
      </c>
      <c r="D4110" t="inlineStr">
        <is>
          <t>DALARNAS LÄN</t>
        </is>
      </c>
      <c r="E4110" t="inlineStr">
        <is>
          <t>SMEDJEBACKEN</t>
        </is>
      </c>
      <c r="F4110" t="inlineStr">
        <is>
          <t>Kyrkan</t>
        </is>
      </c>
      <c r="G4110" t="n">
        <v>2.7</v>
      </c>
      <c r="H4110" t="n">
        <v>0</v>
      </c>
      <c r="I4110" t="n">
        <v>0</v>
      </c>
      <c r="J4110" t="n">
        <v>0</v>
      </c>
      <c r="K4110" t="n">
        <v>0</v>
      </c>
      <c r="L4110" t="n">
        <v>0</v>
      </c>
      <c r="M4110" t="n">
        <v>0</v>
      </c>
      <c r="N4110" t="n">
        <v>0</v>
      </c>
      <c r="O4110" t="n">
        <v>0</v>
      </c>
      <c r="P4110" t="n">
        <v>0</v>
      </c>
      <c r="Q4110" t="n">
        <v>0</v>
      </c>
      <c r="R4110" s="2" t="inlineStr"/>
    </row>
    <row r="4111" ht="15" customHeight="1">
      <c r="A4111" t="inlineStr">
        <is>
          <t>A 540-2022</t>
        </is>
      </c>
      <c r="B4111" s="1" t="n">
        <v>44566</v>
      </c>
      <c r="C4111" s="1" t="n">
        <v>45227</v>
      </c>
      <c r="D4111" t="inlineStr">
        <is>
          <t>DALARNAS LÄN</t>
        </is>
      </c>
      <c r="E4111" t="inlineStr">
        <is>
          <t>SMEDJEBACKEN</t>
        </is>
      </c>
      <c r="F4111" t="inlineStr">
        <is>
          <t>Kyrkan</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558-2022</t>
        </is>
      </c>
      <c r="B4112" s="1" t="n">
        <v>44566</v>
      </c>
      <c r="C4112" s="1" t="n">
        <v>45227</v>
      </c>
      <c r="D4112" t="inlineStr">
        <is>
          <t>DALARNAS LÄN</t>
        </is>
      </c>
      <c r="E4112" t="inlineStr">
        <is>
          <t>FALUN</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646-2022</t>
        </is>
      </c>
      <c r="B4113" s="1" t="n">
        <v>44568</v>
      </c>
      <c r="C4113" s="1" t="n">
        <v>45227</v>
      </c>
      <c r="D4113" t="inlineStr">
        <is>
          <t>DALARNAS LÄN</t>
        </is>
      </c>
      <c r="E4113" t="inlineStr">
        <is>
          <t>SMEDJEBACKEN</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713-2022</t>
        </is>
      </c>
      <c r="B4114" s="1" t="n">
        <v>44568</v>
      </c>
      <c r="C4114" s="1" t="n">
        <v>45227</v>
      </c>
      <c r="D4114" t="inlineStr">
        <is>
          <t>DALARNAS LÄN</t>
        </is>
      </c>
      <c r="E4114" t="inlineStr">
        <is>
          <t>ÄLVDALEN</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791-2022</t>
        </is>
      </c>
      <c r="B4115" s="1" t="n">
        <v>44570</v>
      </c>
      <c r="C4115" s="1" t="n">
        <v>45227</v>
      </c>
      <c r="D4115" t="inlineStr">
        <is>
          <t>DALARNAS LÄN</t>
        </is>
      </c>
      <c r="E4115" t="inlineStr">
        <is>
          <t>LEKSAND</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883-2022</t>
        </is>
      </c>
      <c r="B4116" s="1" t="n">
        <v>44571</v>
      </c>
      <c r="C4116" s="1" t="n">
        <v>45227</v>
      </c>
      <c r="D4116" t="inlineStr">
        <is>
          <t>DALARNAS LÄN</t>
        </is>
      </c>
      <c r="E4116" t="inlineStr">
        <is>
          <t>FALUN</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907-2022</t>
        </is>
      </c>
      <c r="B4117" s="1" t="n">
        <v>44571</v>
      </c>
      <c r="C4117" s="1" t="n">
        <v>45227</v>
      </c>
      <c r="D4117" t="inlineStr">
        <is>
          <t>DALARNAS LÄN</t>
        </is>
      </c>
      <c r="E4117" t="inlineStr">
        <is>
          <t>SMEDJEBACKEN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1251-2022</t>
        </is>
      </c>
      <c r="B4118" s="1" t="n">
        <v>44572</v>
      </c>
      <c r="C4118" s="1" t="n">
        <v>45227</v>
      </c>
      <c r="D4118" t="inlineStr">
        <is>
          <t>DALARNAS LÄN</t>
        </is>
      </c>
      <c r="E4118" t="inlineStr">
        <is>
          <t>RÄTTVIK</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1276-2022</t>
        </is>
      </c>
      <c r="B4119" s="1" t="n">
        <v>44572</v>
      </c>
      <c r="C4119" s="1" t="n">
        <v>45227</v>
      </c>
      <c r="D4119" t="inlineStr">
        <is>
          <t>DALARNAS LÄN</t>
        </is>
      </c>
      <c r="E4119" t="inlineStr">
        <is>
          <t>SÄTER</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1299-2022</t>
        </is>
      </c>
      <c r="B4120" s="1" t="n">
        <v>44572</v>
      </c>
      <c r="C4120" s="1" t="n">
        <v>45227</v>
      </c>
      <c r="D4120" t="inlineStr">
        <is>
          <t>DALARNAS LÄN</t>
        </is>
      </c>
      <c r="E4120" t="inlineStr">
        <is>
          <t>LUDVIKA</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1305-2022</t>
        </is>
      </c>
      <c r="B4121" s="1" t="n">
        <v>44572</v>
      </c>
      <c r="C4121" s="1" t="n">
        <v>45227</v>
      </c>
      <c r="D4121" t="inlineStr">
        <is>
          <t>DALARNAS LÄN</t>
        </is>
      </c>
      <c r="E4121" t="inlineStr">
        <is>
          <t>SÄTER</t>
        </is>
      </c>
      <c r="G4121" t="n">
        <v>6.6</v>
      </c>
      <c r="H4121" t="n">
        <v>0</v>
      </c>
      <c r="I4121" t="n">
        <v>0</v>
      </c>
      <c r="J4121" t="n">
        <v>0</v>
      </c>
      <c r="K4121" t="n">
        <v>0</v>
      </c>
      <c r="L4121" t="n">
        <v>0</v>
      </c>
      <c r="M4121" t="n">
        <v>0</v>
      </c>
      <c r="N4121" t="n">
        <v>0</v>
      </c>
      <c r="O4121" t="n">
        <v>0</v>
      </c>
      <c r="P4121" t="n">
        <v>0</v>
      </c>
      <c r="Q4121" t="n">
        <v>0</v>
      </c>
      <c r="R4121" s="2" t="inlineStr"/>
    </row>
    <row r="4122" ht="15" customHeight="1">
      <c r="A4122" t="inlineStr">
        <is>
          <t>A 1666-2022</t>
        </is>
      </c>
      <c r="B4122" s="1" t="n">
        <v>44574</v>
      </c>
      <c r="C4122" s="1" t="n">
        <v>45227</v>
      </c>
      <c r="D4122" t="inlineStr">
        <is>
          <t>DALARNAS LÄN</t>
        </is>
      </c>
      <c r="E4122" t="inlineStr">
        <is>
          <t>HEDEMORA</t>
        </is>
      </c>
      <c r="F4122" t="inlineStr">
        <is>
          <t>Sveaskog</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1700-2022</t>
        </is>
      </c>
      <c r="B4123" s="1" t="n">
        <v>44574</v>
      </c>
      <c r="C4123" s="1" t="n">
        <v>45227</v>
      </c>
      <c r="D4123" t="inlineStr">
        <is>
          <t>DALARNAS LÄN</t>
        </is>
      </c>
      <c r="E4123" t="inlineStr">
        <is>
          <t>SMEDJEBACKEN</t>
        </is>
      </c>
      <c r="G4123" t="n">
        <v>1</v>
      </c>
      <c r="H4123" t="n">
        <v>0</v>
      </c>
      <c r="I4123" t="n">
        <v>0</v>
      </c>
      <c r="J4123" t="n">
        <v>0</v>
      </c>
      <c r="K4123" t="n">
        <v>0</v>
      </c>
      <c r="L4123" t="n">
        <v>0</v>
      </c>
      <c r="M4123" t="n">
        <v>0</v>
      </c>
      <c r="N4123" t="n">
        <v>0</v>
      </c>
      <c r="O4123" t="n">
        <v>0</v>
      </c>
      <c r="P4123" t="n">
        <v>0</v>
      </c>
      <c r="Q4123" t="n">
        <v>0</v>
      </c>
      <c r="R4123" s="2" t="inlineStr"/>
    </row>
    <row r="4124" ht="15" customHeight="1">
      <c r="A4124" t="inlineStr">
        <is>
          <t>A 1712-2022</t>
        </is>
      </c>
      <c r="B4124" s="1" t="n">
        <v>44574</v>
      </c>
      <c r="C4124" s="1" t="n">
        <v>45227</v>
      </c>
      <c r="D4124" t="inlineStr">
        <is>
          <t>DALARNAS LÄN</t>
        </is>
      </c>
      <c r="E4124" t="inlineStr">
        <is>
          <t>AVESTA</t>
        </is>
      </c>
      <c r="G4124" t="n">
        <v>20.5</v>
      </c>
      <c r="H4124" t="n">
        <v>0</v>
      </c>
      <c r="I4124" t="n">
        <v>0</v>
      </c>
      <c r="J4124" t="n">
        <v>0</v>
      </c>
      <c r="K4124" t="n">
        <v>0</v>
      </c>
      <c r="L4124" t="n">
        <v>0</v>
      </c>
      <c r="M4124" t="n">
        <v>0</v>
      </c>
      <c r="N4124" t="n">
        <v>0</v>
      </c>
      <c r="O4124" t="n">
        <v>0</v>
      </c>
      <c r="P4124" t="n">
        <v>0</v>
      </c>
      <c r="Q4124" t="n">
        <v>0</v>
      </c>
      <c r="R4124" s="2" t="inlineStr"/>
    </row>
    <row r="4125" ht="15" customHeight="1">
      <c r="A4125" t="inlineStr">
        <is>
          <t>A 1917-2022</t>
        </is>
      </c>
      <c r="B4125" s="1" t="n">
        <v>44574</v>
      </c>
      <c r="C4125" s="1" t="n">
        <v>45227</v>
      </c>
      <c r="D4125" t="inlineStr">
        <is>
          <t>DALARNAS LÄN</t>
        </is>
      </c>
      <c r="E4125" t="inlineStr">
        <is>
          <t>HEDEMORA</t>
        </is>
      </c>
      <c r="F4125" t="inlineStr">
        <is>
          <t>Övriga Aktiebolag</t>
        </is>
      </c>
      <c r="G4125" t="n">
        <v>1.4</v>
      </c>
      <c r="H4125" t="n">
        <v>0</v>
      </c>
      <c r="I4125" t="n">
        <v>0</v>
      </c>
      <c r="J4125" t="n">
        <v>0</v>
      </c>
      <c r="K4125" t="n">
        <v>0</v>
      </c>
      <c r="L4125" t="n">
        <v>0</v>
      </c>
      <c r="M4125" t="n">
        <v>0</v>
      </c>
      <c r="N4125" t="n">
        <v>0</v>
      </c>
      <c r="O4125" t="n">
        <v>0</v>
      </c>
      <c r="P4125" t="n">
        <v>0</v>
      </c>
      <c r="Q4125" t="n">
        <v>0</v>
      </c>
      <c r="R4125" s="2" t="inlineStr"/>
    </row>
    <row r="4126" ht="15" customHeight="1">
      <c r="A4126" t="inlineStr">
        <is>
          <t>A 1775-2022</t>
        </is>
      </c>
      <c r="B4126" s="1" t="n">
        <v>44574</v>
      </c>
      <c r="C4126" s="1" t="n">
        <v>45227</v>
      </c>
      <c r="D4126" t="inlineStr">
        <is>
          <t>DALARNAS LÄN</t>
        </is>
      </c>
      <c r="E4126" t="inlineStr">
        <is>
          <t>LEKSAND</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1977-2022</t>
        </is>
      </c>
      <c r="B4127" s="1" t="n">
        <v>44575</v>
      </c>
      <c r="C4127" s="1" t="n">
        <v>45227</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2008-2022</t>
        </is>
      </c>
      <c r="B4128" s="1" t="n">
        <v>44575</v>
      </c>
      <c r="C4128" s="1" t="n">
        <v>45227</v>
      </c>
      <c r="D4128" t="inlineStr">
        <is>
          <t>DALARNAS LÄN</t>
        </is>
      </c>
      <c r="E4128" t="inlineStr">
        <is>
          <t>BORLÄNGE</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1973-2022</t>
        </is>
      </c>
      <c r="B4129" s="1" t="n">
        <v>44575</v>
      </c>
      <c r="C4129" s="1" t="n">
        <v>45227</v>
      </c>
      <c r="D4129" t="inlineStr">
        <is>
          <t>DALARNAS LÄN</t>
        </is>
      </c>
      <c r="E4129" t="inlineStr">
        <is>
          <t>HEDEMORA</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2181-2022</t>
        </is>
      </c>
      <c r="B4130" s="1" t="n">
        <v>44578</v>
      </c>
      <c r="C4130" s="1" t="n">
        <v>45227</v>
      </c>
      <c r="D4130" t="inlineStr">
        <is>
          <t>DALARNAS LÄN</t>
        </is>
      </c>
      <c r="E4130" t="inlineStr">
        <is>
          <t>RÄTTVIK</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2454-2022</t>
        </is>
      </c>
      <c r="B4131" s="1" t="n">
        <v>44579</v>
      </c>
      <c r="C4131" s="1" t="n">
        <v>45227</v>
      </c>
      <c r="D4131" t="inlineStr">
        <is>
          <t>DALARNAS LÄN</t>
        </is>
      </c>
      <c r="E4131" t="inlineStr">
        <is>
          <t>BORLÄNGE</t>
        </is>
      </c>
      <c r="G4131" t="n">
        <v>4.1</v>
      </c>
      <c r="H4131" t="n">
        <v>0</v>
      </c>
      <c r="I4131" t="n">
        <v>0</v>
      </c>
      <c r="J4131" t="n">
        <v>0</v>
      </c>
      <c r="K4131" t="n">
        <v>0</v>
      </c>
      <c r="L4131" t="n">
        <v>0</v>
      </c>
      <c r="M4131" t="n">
        <v>0</v>
      </c>
      <c r="N4131" t="n">
        <v>0</v>
      </c>
      <c r="O4131" t="n">
        <v>0</v>
      </c>
      <c r="P4131" t="n">
        <v>0</v>
      </c>
      <c r="Q4131" t="n">
        <v>0</v>
      </c>
      <c r="R4131" s="2" t="inlineStr"/>
    </row>
    <row r="4132" ht="15" customHeight="1">
      <c r="A4132" t="inlineStr">
        <is>
          <t>A 2491-2022</t>
        </is>
      </c>
      <c r="B4132" s="1" t="n">
        <v>44579</v>
      </c>
      <c r="C4132" s="1" t="n">
        <v>45227</v>
      </c>
      <c r="D4132" t="inlineStr">
        <is>
          <t>DALARNAS LÄN</t>
        </is>
      </c>
      <c r="E4132" t="inlineStr">
        <is>
          <t>LUDVIKA</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2422-2022</t>
        </is>
      </c>
      <c r="B4133" s="1" t="n">
        <v>44579</v>
      </c>
      <c r="C4133" s="1" t="n">
        <v>45227</v>
      </c>
      <c r="D4133" t="inlineStr">
        <is>
          <t>DALARNAS LÄN</t>
        </is>
      </c>
      <c r="E4133" t="inlineStr">
        <is>
          <t>LUDVIKA</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2623-2022</t>
        </is>
      </c>
      <c r="B4134" s="1" t="n">
        <v>44580</v>
      </c>
      <c r="C4134" s="1" t="n">
        <v>45227</v>
      </c>
      <c r="D4134" t="inlineStr">
        <is>
          <t>DALARNAS LÄN</t>
        </is>
      </c>
      <c r="E4134" t="inlineStr">
        <is>
          <t>SÄTER</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2579-2022</t>
        </is>
      </c>
      <c r="B4135" s="1" t="n">
        <v>44580</v>
      </c>
      <c r="C4135" s="1" t="n">
        <v>45227</v>
      </c>
      <c r="D4135" t="inlineStr">
        <is>
          <t>DALARNAS LÄN</t>
        </is>
      </c>
      <c r="E4135" t="inlineStr">
        <is>
          <t>LEKSAND</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2836-2022</t>
        </is>
      </c>
      <c r="B4136" s="1" t="n">
        <v>44581</v>
      </c>
      <c r="C4136" s="1" t="n">
        <v>45227</v>
      </c>
      <c r="D4136" t="inlineStr">
        <is>
          <t>DALARNAS LÄN</t>
        </is>
      </c>
      <c r="E4136" t="inlineStr">
        <is>
          <t>SMEDJEBACKEN</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2800-2022</t>
        </is>
      </c>
      <c r="B4137" s="1" t="n">
        <v>44581</v>
      </c>
      <c r="C4137" s="1" t="n">
        <v>45227</v>
      </c>
      <c r="D4137" t="inlineStr">
        <is>
          <t>DALARNAS LÄN</t>
        </is>
      </c>
      <c r="E4137" t="inlineStr">
        <is>
          <t>AVESTA</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2865-2022</t>
        </is>
      </c>
      <c r="B4138" s="1" t="n">
        <v>44581</v>
      </c>
      <c r="C4138" s="1" t="n">
        <v>45227</v>
      </c>
      <c r="D4138" t="inlineStr">
        <is>
          <t>DALARNAS LÄN</t>
        </is>
      </c>
      <c r="E4138" t="inlineStr">
        <is>
          <t>MORA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2879-2022</t>
        </is>
      </c>
      <c r="B4139" s="1" t="n">
        <v>44581</v>
      </c>
      <c r="C4139" s="1" t="n">
        <v>45227</v>
      </c>
      <c r="D4139" t="inlineStr">
        <is>
          <t>DALARNAS LÄN</t>
        </is>
      </c>
      <c r="E4139" t="inlineStr">
        <is>
          <t>MORA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2906-2022</t>
        </is>
      </c>
      <c r="B4140" s="1" t="n">
        <v>44581</v>
      </c>
      <c r="C4140" s="1" t="n">
        <v>45227</v>
      </c>
      <c r="D4140" t="inlineStr">
        <is>
          <t>DALARNAS LÄN</t>
        </is>
      </c>
      <c r="E4140" t="inlineStr">
        <is>
          <t>FALUN</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2808-2022</t>
        </is>
      </c>
      <c r="B4141" s="1" t="n">
        <v>44581</v>
      </c>
      <c r="C4141" s="1" t="n">
        <v>45227</v>
      </c>
      <c r="D4141" t="inlineStr">
        <is>
          <t>DALARNAS LÄN</t>
        </is>
      </c>
      <c r="E4141" t="inlineStr">
        <is>
          <t>AVESTA</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2838-2022</t>
        </is>
      </c>
      <c r="B4142" s="1" t="n">
        <v>44581</v>
      </c>
      <c r="C4142" s="1" t="n">
        <v>45227</v>
      </c>
      <c r="D4142" t="inlineStr">
        <is>
          <t>DALARNAS LÄN</t>
        </is>
      </c>
      <c r="E4142" t="inlineStr">
        <is>
          <t>LUDVIKA</t>
        </is>
      </c>
      <c r="F4142" t="inlineStr">
        <is>
          <t>Bergvik skog väst AB</t>
        </is>
      </c>
      <c r="G4142" t="n">
        <v>2</v>
      </c>
      <c r="H4142" t="n">
        <v>0</v>
      </c>
      <c r="I4142" t="n">
        <v>0</v>
      </c>
      <c r="J4142" t="n">
        <v>0</v>
      </c>
      <c r="K4142" t="n">
        <v>0</v>
      </c>
      <c r="L4142" t="n">
        <v>0</v>
      </c>
      <c r="M4142" t="n">
        <v>0</v>
      </c>
      <c r="N4142" t="n">
        <v>0</v>
      </c>
      <c r="O4142" t="n">
        <v>0</v>
      </c>
      <c r="P4142" t="n">
        <v>0</v>
      </c>
      <c r="Q4142" t="n">
        <v>0</v>
      </c>
      <c r="R4142" s="2" t="inlineStr"/>
    </row>
    <row r="4143" ht="15" customHeight="1">
      <c r="A4143" t="inlineStr">
        <is>
          <t>A 3264-2022</t>
        </is>
      </c>
      <c r="B4143" s="1" t="n">
        <v>44583</v>
      </c>
      <c r="C4143" s="1" t="n">
        <v>45227</v>
      </c>
      <c r="D4143" t="inlineStr">
        <is>
          <t>DALARNAS LÄN</t>
        </is>
      </c>
      <c r="E4143" t="inlineStr">
        <is>
          <t>FALUN</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3324-2022</t>
        </is>
      </c>
      <c r="B4144" s="1" t="n">
        <v>44585</v>
      </c>
      <c r="C4144" s="1" t="n">
        <v>45227</v>
      </c>
      <c r="D4144" t="inlineStr">
        <is>
          <t>DALARNAS LÄN</t>
        </is>
      </c>
      <c r="E4144" t="inlineStr">
        <is>
          <t>VANSBRO</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3342-2022</t>
        </is>
      </c>
      <c r="B4145" s="1" t="n">
        <v>44585</v>
      </c>
      <c r="C4145" s="1" t="n">
        <v>45227</v>
      </c>
      <c r="D4145" t="inlineStr">
        <is>
          <t>DALARNAS LÄN</t>
        </is>
      </c>
      <c r="E4145" t="inlineStr">
        <is>
          <t>SÄTER</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3316-2022</t>
        </is>
      </c>
      <c r="B4146" s="1" t="n">
        <v>44585</v>
      </c>
      <c r="C4146" s="1" t="n">
        <v>45227</v>
      </c>
      <c r="D4146" t="inlineStr">
        <is>
          <t>DALARNAS LÄN</t>
        </is>
      </c>
      <c r="E4146" t="inlineStr">
        <is>
          <t>GAGNEF</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3344-2022</t>
        </is>
      </c>
      <c r="B4147" s="1" t="n">
        <v>44585</v>
      </c>
      <c r="C4147" s="1" t="n">
        <v>45227</v>
      </c>
      <c r="D4147" t="inlineStr">
        <is>
          <t>DALARNAS LÄN</t>
        </is>
      </c>
      <c r="E4147" t="inlineStr">
        <is>
          <t>VANSBRO</t>
        </is>
      </c>
      <c r="G4147" t="n">
        <v>4.9</v>
      </c>
      <c r="H4147" t="n">
        <v>0</v>
      </c>
      <c r="I4147" t="n">
        <v>0</v>
      </c>
      <c r="J4147" t="n">
        <v>0</v>
      </c>
      <c r="K4147" t="n">
        <v>0</v>
      </c>
      <c r="L4147" t="n">
        <v>0</v>
      </c>
      <c r="M4147" t="n">
        <v>0</v>
      </c>
      <c r="N4147" t="n">
        <v>0</v>
      </c>
      <c r="O4147" t="n">
        <v>0</v>
      </c>
      <c r="P4147" t="n">
        <v>0</v>
      </c>
      <c r="Q4147" t="n">
        <v>0</v>
      </c>
      <c r="R4147" s="2" t="inlineStr"/>
    </row>
    <row r="4148" ht="15" customHeight="1">
      <c r="A4148" t="inlineStr">
        <is>
          <t>A 3879-2022</t>
        </is>
      </c>
      <c r="B4148" s="1" t="n">
        <v>44586</v>
      </c>
      <c r="C4148" s="1" t="n">
        <v>45227</v>
      </c>
      <c r="D4148" t="inlineStr">
        <is>
          <t>DALARNAS LÄN</t>
        </is>
      </c>
      <c r="E4148" t="inlineStr">
        <is>
          <t>FALUN</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3978-2022</t>
        </is>
      </c>
      <c r="B4149" s="1" t="n">
        <v>44587</v>
      </c>
      <c r="C4149" s="1" t="n">
        <v>45227</v>
      </c>
      <c r="D4149" t="inlineStr">
        <is>
          <t>DALARNAS LÄN</t>
        </is>
      </c>
      <c r="E4149" t="inlineStr">
        <is>
          <t>BORLÄNGE</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4144-2022</t>
        </is>
      </c>
      <c r="B4150" s="1" t="n">
        <v>44588</v>
      </c>
      <c r="C4150" s="1" t="n">
        <v>45227</v>
      </c>
      <c r="D4150" t="inlineStr">
        <is>
          <t>DALARNAS LÄN</t>
        </is>
      </c>
      <c r="E4150" t="inlineStr">
        <is>
          <t>ORSA</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4203-2022</t>
        </is>
      </c>
      <c r="B4151" s="1" t="n">
        <v>44588</v>
      </c>
      <c r="C4151" s="1" t="n">
        <v>45227</v>
      </c>
      <c r="D4151" t="inlineStr">
        <is>
          <t>DALARNAS LÄN</t>
        </is>
      </c>
      <c r="E4151" t="inlineStr">
        <is>
          <t>BORLÄNGE</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4030-2022</t>
        </is>
      </c>
      <c r="B4152" s="1" t="n">
        <v>44588</v>
      </c>
      <c r="C4152" s="1" t="n">
        <v>45227</v>
      </c>
      <c r="D4152" t="inlineStr">
        <is>
          <t>DALARNAS LÄN</t>
        </is>
      </c>
      <c r="E4152" t="inlineStr">
        <is>
          <t>HEDEMORA</t>
        </is>
      </c>
      <c r="F4152" t="inlineStr">
        <is>
          <t>Kyrkan</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4257-2022</t>
        </is>
      </c>
      <c r="B4153" s="1" t="n">
        <v>44588</v>
      </c>
      <c r="C4153" s="1" t="n">
        <v>45227</v>
      </c>
      <c r="D4153" t="inlineStr">
        <is>
          <t>DALARNAS LÄN</t>
        </is>
      </c>
      <c r="E4153" t="inlineStr">
        <is>
          <t>LEKSAND</t>
        </is>
      </c>
      <c r="G4153" t="n">
        <v>6.8</v>
      </c>
      <c r="H4153" t="n">
        <v>0</v>
      </c>
      <c r="I4153" t="n">
        <v>0</v>
      </c>
      <c r="J4153" t="n">
        <v>0</v>
      </c>
      <c r="K4153" t="n">
        <v>0</v>
      </c>
      <c r="L4153" t="n">
        <v>0</v>
      </c>
      <c r="M4153" t="n">
        <v>0</v>
      </c>
      <c r="N4153" t="n">
        <v>0</v>
      </c>
      <c r="O4153" t="n">
        <v>0</v>
      </c>
      <c r="P4153" t="n">
        <v>0</v>
      </c>
      <c r="Q4153" t="n">
        <v>0</v>
      </c>
      <c r="R4153" s="2" t="inlineStr"/>
    </row>
    <row r="4154" ht="15" customHeight="1">
      <c r="A4154" t="inlineStr">
        <is>
          <t>A 4420-2022</t>
        </is>
      </c>
      <c r="B4154" s="1" t="n">
        <v>44589</v>
      </c>
      <c r="C4154" s="1" t="n">
        <v>45227</v>
      </c>
      <c r="D4154" t="inlineStr">
        <is>
          <t>DALARNAS LÄN</t>
        </is>
      </c>
      <c r="E4154" t="inlineStr">
        <is>
          <t>MALUNG-SÄLEN</t>
        </is>
      </c>
      <c r="F4154" t="inlineStr">
        <is>
          <t>Bergvik skog väst AB</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4489-2022</t>
        </is>
      </c>
      <c r="B4155" s="1" t="n">
        <v>44589</v>
      </c>
      <c r="C4155" s="1" t="n">
        <v>45227</v>
      </c>
      <c r="D4155" t="inlineStr">
        <is>
          <t>DALARNAS LÄN</t>
        </is>
      </c>
      <c r="E4155" t="inlineStr">
        <is>
          <t>MORA</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4750-2022</t>
        </is>
      </c>
      <c r="B4156" s="1" t="n">
        <v>44592</v>
      </c>
      <c r="C4156" s="1" t="n">
        <v>45227</v>
      </c>
      <c r="D4156" t="inlineStr">
        <is>
          <t>DALARNAS LÄN</t>
        </is>
      </c>
      <c r="E4156" t="inlineStr">
        <is>
          <t>BORLÄNGE</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5232-2022</t>
        </is>
      </c>
      <c r="B4157" s="1" t="n">
        <v>44594</v>
      </c>
      <c r="C4157" s="1" t="n">
        <v>45227</v>
      </c>
      <c r="D4157" t="inlineStr">
        <is>
          <t>DALARNAS LÄN</t>
        </is>
      </c>
      <c r="E4157" t="inlineStr">
        <is>
          <t>SÄTER</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5970-2022</t>
        </is>
      </c>
      <c r="B4158" s="1" t="n">
        <v>44599</v>
      </c>
      <c r="C4158" s="1" t="n">
        <v>45227</v>
      </c>
      <c r="D4158" t="inlineStr">
        <is>
          <t>DALARNAS LÄN</t>
        </is>
      </c>
      <c r="E4158" t="inlineStr">
        <is>
          <t>LUDVIKA</t>
        </is>
      </c>
      <c r="G4158" t="n">
        <v>8.4</v>
      </c>
      <c r="H4158" t="n">
        <v>0</v>
      </c>
      <c r="I4158" t="n">
        <v>0</v>
      </c>
      <c r="J4158" t="n">
        <v>0</v>
      </c>
      <c r="K4158" t="n">
        <v>0</v>
      </c>
      <c r="L4158" t="n">
        <v>0</v>
      </c>
      <c r="M4158" t="n">
        <v>0</v>
      </c>
      <c r="N4158" t="n">
        <v>0</v>
      </c>
      <c r="O4158" t="n">
        <v>0</v>
      </c>
      <c r="P4158" t="n">
        <v>0</v>
      </c>
      <c r="Q4158" t="n">
        <v>0</v>
      </c>
      <c r="R4158" s="2" t="inlineStr"/>
    </row>
    <row r="4159" ht="15" customHeight="1">
      <c r="A4159" t="inlineStr">
        <is>
          <t>A 6106-2022</t>
        </is>
      </c>
      <c r="B4159" s="1" t="n">
        <v>44599</v>
      </c>
      <c r="C4159" s="1" t="n">
        <v>45227</v>
      </c>
      <c r="D4159" t="inlineStr">
        <is>
          <t>DALARNAS LÄN</t>
        </is>
      </c>
      <c r="E4159" t="inlineStr">
        <is>
          <t>MALUNG-SÄLEN</t>
        </is>
      </c>
      <c r="G4159" t="n">
        <v>9</v>
      </c>
      <c r="H4159" t="n">
        <v>0</v>
      </c>
      <c r="I4159" t="n">
        <v>0</v>
      </c>
      <c r="J4159" t="n">
        <v>0</v>
      </c>
      <c r="K4159" t="n">
        <v>0</v>
      </c>
      <c r="L4159" t="n">
        <v>0</v>
      </c>
      <c r="M4159" t="n">
        <v>0</v>
      </c>
      <c r="N4159" t="n">
        <v>0</v>
      </c>
      <c r="O4159" t="n">
        <v>0</v>
      </c>
      <c r="P4159" t="n">
        <v>0</v>
      </c>
      <c r="Q4159" t="n">
        <v>0</v>
      </c>
      <c r="R4159" s="2" t="inlineStr"/>
    </row>
    <row r="4160" ht="15" customHeight="1">
      <c r="A4160" t="inlineStr">
        <is>
          <t>A 5981-2022</t>
        </is>
      </c>
      <c r="B4160" s="1" t="n">
        <v>44599</v>
      </c>
      <c r="C4160" s="1" t="n">
        <v>45227</v>
      </c>
      <c r="D4160" t="inlineStr">
        <is>
          <t>DALARNAS LÄN</t>
        </is>
      </c>
      <c r="E4160" t="inlineStr">
        <is>
          <t>ÄLVDALEN</t>
        </is>
      </c>
      <c r="F4160" t="inlineStr">
        <is>
          <t>Allmännings- och besparingsskogar</t>
        </is>
      </c>
      <c r="G4160" t="n">
        <v>9.1</v>
      </c>
      <c r="H4160" t="n">
        <v>0</v>
      </c>
      <c r="I4160" t="n">
        <v>0</v>
      </c>
      <c r="J4160" t="n">
        <v>0</v>
      </c>
      <c r="K4160" t="n">
        <v>0</v>
      </c>
      <c r="L4160" t="n">
        <v>0</v>
      </c>
      <c r="M4160" t="n">
        <v>0</v>
      </c>
      <c r="N4160" t="n">
        <v>0</v>
      </c>
      <c r="O4160" t="n">
        <v>0</v>
      </c>
      <c r="P4160" t="n">
        <v>0</v>
      </c>
      <c r="Q4160" t="n">
        <v>0</v>
      </c>
      <c r="R4160" s="2" t="inlineStr"/>
    </row>
    <row r="4161" ht="15" customHeight="1">
      <c r="A4161" t="inlineStr">
        <is>
          <t>A 6364-2022</t>
        </is>
      </c>
      <c r="B4161" s="1" t="n">
        <v>44600</v>
      </c>
      <c r="C4161" s="1" t="n">
        <v>45227</v>
      </c>
      <c r="D4161" t="inlineStr">
        <is>
          <t>DALARNAS LÄN</t>
        </is>
      </c>
      <c r="E4161" t="inlineStr">
        <is>
          <t>LUDVIKA</t>
        </is>
      </c>
      <c r="F4161" t="inlineStr">
        <is>
          <t>Övriga Aktiebolag</t>
        </is>
      </c>
      <c r="G4161" t="n">
        <v>52.3</v>
      </c>
      <c r="H4161" t="n">
        <v>0</v>
      </c>
      <c r="I4161" t="n">
        <v>0</v>
      </c>
      <c r="J4161" t="n">
        <v>0</v>
      </c>
      <c r="K4161" t="n">
        <v>0</v>
      </c>
      <c r="L4161" t="n">
        <v>0</v>
      </c>
      <c r="M4161" t="n">
        <v>0</v>
      </c>
      <c r="N4161" t="n">
        <v>0</v>
      </c>
      <c r="O4161" t="n">
        <v>0</v>
      </c>
      <c r="P4161" t="n">
        <v>0</v>
      </c>
      <c r="Q4161" t="n">
        <v>0</v>
      </c>
      <c r="R4161" s="2" t="inlineStr"/>
    </row>
    <row r="4162" ht="15" customHeight="1">
      <c r="A4162" t="inlineStr">
        <is>
          <t>A 6270-2022</t>
        </is>
      </c>
      <c r="B4162" s="1" t="n">
        <v>44600</v>
      </c>
      <c r="C4162" s="1" t="n">
        <v>45227</v>
      </c>
      <c r="D4162" t="inlineStr">
        <is>
          <t>DALARNAS LÄN</t>
        </is>
      </c>
      <c r="E4162" t="inlineStr">
        <is>
          <t>ÄLVDALEN</t>
        </is>
      </c>
      <c r="F4162" t="inlineStr">
        <is>
          <t>Allmännings- och besparingsskogar</t>
        </is>
      </c>
      <c r="G4162" t="n">
        <v>9.199999999999999</v>
      </c>
      <c r="H4162" t="n">
        <v>0</v>
      </c>
      <c r="I4162" t="n">
        <v>0</v>
      </c>
      <c r="J4162" t="n">
        <v>0</v>
      </c>
      <c r="K4162" t="n">
        <v>0</v>
      </c>
      <c r="L4162" t="n">
        <v>0</v>
      </c>
      <c r="M4162" t="n">
        <v>0</v>
      </c>
      <c r="N4162" t="n">
        <v>0</v>
      </c>
      <c r="O4162" t="n">
        <v>0</v>
      </c>
      <c r="P4162" t="n">
        <v>0</v>
      </c>
      <c r="Q4162" t="n">
        <v>0</v>
      </c>
      <c r="R4162" s="2" t="inlineStr"/>
    </row>
    <row r="4163" ht="15" customHeight="1">
      <c r="A4163" t="inlineStr">
        <is>
          <t>A 6371-2022</t>
        </is>
      </c>
      <c r="B4163" s="1" t="n">
        <v>44600</v>
      </c>
      <c r="C4163" s="1" t="n">
        <v>45227</v>
      </c>
      <c r="D4163" t="inlineStr">
        <is>
          <t>DALARNAS LÄN</t>
        </is>
      </c>
      <c r="E4163" t="inlineStr">
        <is>
          <t>MORA</t>
        </is>
      </c>
      <c r="G4163" t="n">
        <v>4.6</v>
      </c>
      <c r="H4163" t="n">
        <v>0</v>
      </c>
      <c r="I4163" t="n">
        <v>0</v>
      </c>
      <c r="J4163" t="n">
        <v>0</v>
      </c>
      <c r="K4163" t="n">
        <v>0</v>
      </c>
      <c r="L4163" t="n">
        <v>0</v>
      </c>
      <c r="M4163" t="n">
        <v>0</v>
      </c>
      <c r="N4163" t="n">
        <v>0</v>
      </c>
      <c r="O4163" t="n">
        <v>0</v>
      </c>
      <c r="P4163" t="n">
        <v>0</v>
      </c>
      <c r="Q4163" t="n">
        <v>0</v>
      </c>
      <c r="R4163" s="2" t="inlineStr"/>
    </row>
    <row r="4164" ht="15" customHeight="1">
      <c r="A4164" t="inlineStr">
        <is>
          <t>A 6572-2022</t>
        </is>
      </c>
      <c r="B4164" s="1" t="n">
        <v>44601</v>
      </c>
      <c r="C4164" s="1" t="n">
        <v>45227</v>
      </c>
      <c r="D4164" t="inlineStr">
        <is>
          <t>DALARNAS LÄN</t>
        </is>
      </c>
      <c r="E4164" t="inlineStr">
        <is>
          <t>MORA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6574-2022</t>
        </is>
      </c>
      <c r="B4165" s="1" t="n">
        <v>44601</v>
      </c>
      <c r="C4165" s="1" t="n">
        <v>45227</v>
      </c>
      <c r="D4165" t="inlineStr">
        <is>
          <t>DALARNAS LÄN</t>
        </is>
      </c>
      <c r="E4165" t="inlineStr">
        <is>
          <t>MORA</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6436-2022</t>
        </is>
      </c>
      <c r="B4166" s="1" t="n">
        <v>44601</v>
      </c>
      <c r="C4166" s="1" t="n">
        <v>45227</v>
      </c>
      <c r="D4166" t="inlineStr">
        <is>
          <t>DALARNAS LÄN</t>
        </is>
      </c>
      <c r="E4166" t="inlineStr">
        <is>
          <t>BORLÄNGE</t>
        </is>
      </c>
      <c r="G4166" t="n">
        <v>4.2</v>
      </c>
      <c r="H4166" t="n">
        <v>0</v>
      </c>
      <c r="I4166" t="n">
        <v>0</v>
      </c>
      <c r="J4166" t="n">
        <v>0</v>
      </c>
      <c r="K4166" t="n">
        <v>0</v>
      </c>
      <c r="L4166" t="n">
        <v>0</v>
      </c>
      <c r="M4166" t="n">
        <v>0</v>
      </c>
      <c r="N4166" t="n">
        <v>0</v>
      </c>
      <c r="O4166" t="n">
        <v>0</v>
      </c>
      <c r="P4166" t="n">
        <v>0</v>
      </c>
      <c r="Q4166" t="n">
        <v>0</v>
      </c>
      <c r="R4166" s="2" t="inlineStr"/>
    </row>
    <row r="4167" ht="15" customHeight="1">
      <c r="A4167" t="inlineStr">
        <is>
          <t>A 6466-2022</t>
        </is>
      </c>
      <c r="B4167" s="1" t="n">
        <v>44601</v>
      </c>
      <c r="C4167" s="1" t="n">
        <v>45227</v>
      </c>
      <c r="D4167" t="inlineStr">
        <is>
          <t>DALARNAS LÄN</t>
        </is>
      </c>
      <c r="E4167" t="inlineStr">
        <is>
          <t>SÄTER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6566-2022</t>
        </is>
      </c>
      <c r="B4168" s="1" t="n">
        <v>44601</v>
      </c>
      <c r="C4168" s="1" t="n">
        <v>45227</v>
      </c>
      <c r="D4168" t="inlineStr">
        <is>
          <t>DALARNAS LÄN</t>
        </is>
      </c>
      <c r="E4168" t="inlineStr">
        <is>
          <t>GAGNEF</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7021-2022</t>
        </is>
      </c>
      <c r="B4169" s="1" t="n">
        <v>44602</v>
      </c>
      <c r="C4169" s="1" t="n">
        <v>45227</v>
      </c>
      <c r="D4169" t="inlineStr">
        <is>
          <t>DALARNAS LÄN</t>
        </is>
      </c>
      <c r="E4169" t="inlineStr">
        <is>
          <t>RÄTTVIK</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6778-2022</t>
        </is>
      </c>
      <c r="B4170" s="1" t="n">
        <v>44602</v>
      </c>
      <c r="C4170" s="1" t="n">
        <v>45227</v>
      </c>
      <c r="D4170" t="inlineStr">
        <is>
          <t>DALARNAS LÄN</t>
        </is>
      </c>
      <c r="E4170" t="inlineStr">
        <is>
          <t>LEKSAND</t>
        </is>
      </c>
      <c r="F4170" t="inlineStr">
        <is>
          <t>Kyrkan</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6888-2022</t>
        </is>
      </c>
      <c r="B4171" s="1" t="n">
        <v>44602</v>
      </c>
      <c r="C4171" s="1" t="n">
        <v>45227</v>
      </c>
      <c r="D4171" t="inlineStr">
        <is>
          <t>DALARNAS LÄN</t>
        </is>
      </c>
      <c r="E4171" t="inlineStr">
        <is>
          <t>SÄTER</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6887-2022</t>
        </is>
      </c>
      <c r="B4172" s="1" t="n">
        <v>44602</v>
      </c>
      <c r="C4172" s="1" t="n">
        <v>45227</v>
      </c>
      <c r="D4172" t="inlineStr">
        <is>
          <t>DALARNAS LÄN</t>
        </is>
      </c>
      <c r="E4172" t="inlineStr">
        <is>
          <t>SÄTER</t>
        </is>
      </c>
      <c r="G4172" t="n">
        <v>3.7</v>
      </c>
      <c r="H4172" t="n">
        <v>0</v>
      </c>
      <c r="I4172" t="n">
        <v>0</v>
      </c>
      <c r="J4172" t="n">
        <v>0</v>
      </c>
      <c r="K4172" t="n">
        <v>0</v>
      </c>
      <c r="L4172" t="n">
        <v>0</v>
      </c>
      <c r="M4172" t="n">
        <v>0</v>
      </c>
      <c r="N4172" t="n">
        <v>0</v>
      </c>
      <c r="O4172" t="n">
        <v>0</v>
      </c>
      <c r="P4172" t="n">
        <v>0</v>
      </c>
      <c r="Q4172" t="n">
        <v>0</v>
      </c>
      <c r="R4172" s="2" t="inlineStr"/>
    </row>
    <row r="4173" ht="15" customHeight="1">
      <c r="A4173" t="inlineStr">
        <is>
          <t>A 6945-2022</t>
        </is>
      </c>
      <c r="B4173" s="1" t="n">
        <v>44603</v>
      </c>
      <c r="C4173" s="1" t="n">
        <v>45227</v>
      </c>
      <c r="D4173" t="inlineStr">
        <is>
          <t>DALARNAS LÄN</t>
        </is>
      </c>
      <c r="E4173" t="inlineStr">
        <is>
          <t>MALUNG-SÄLEN</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7174-2022</t>
        </is>
      </c>
      <c r="B4174" s="1" t="n">
        <v>44604</v>
      </c>
      <c r="C4174" s="1" t="n">
        <v>45227</v>
      </c>
      <c r="D4174" t="inlineStr">
        <is>
          <t>DALARNAS LÄN</t>
        </is>
      </c>
      <c r="E4174" t="inlineStr">
        <is>
          <t>SMEDJEBACKEN</t>
        </is>
      </c>
      <c r="G4174" t="n">
        <v>3.4</v>
      </c>
      <c r="H4174" t="n">
        <v>0</v>
      </c>
      <c r="I4174" t="n">
        <v>0</v>
      </c>
      <c r="J4174" t="n">
        <v>0</v>
      </c>
      <c r="K4174" t="n">
        <v>0</v>
      </c>
      <c r="L4174" t="n">
        <v>0</v>
      </c>
      <c r="M4174" t="n">
        <v>0</v>
      </c>
      <c r="N4174" t="n">
        <v>0</v>
      </c>
      <c r="O4174" t="n">
        <v>0</v>
      </c>
      <c r="P4174" t="n">
        <v>0</v>
      </c>
      <c r="Q4174" t="n">
        <v>0</v>
      </c>
      <c r="R4174" s="2" t="inlineStr"/>
    </row>
    <row r="4175" ht="15" customHeight="1">
      <c r="A4175" t="inlineStr">
        <is>
          <t>A 7530-2022</t>
        </is>
      </c>
      <c r="B4175" s="1" t="n">
        <v>44607</v>
      </c>
      <c r="C4175" s="1" t="n">
        <v>45227</v>
      </c>
      <c r="D4175" t="inlineStr">
        <is>
          <t>DALARNAS LÄN</t>
        </is>
      </c>
      <c r="E4175" t="inlineStr">
        <is>
          <t>ÄLVDALEN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7759-2022</t>
        </is>
      </c>
      <c r="B4176" s="1" t="n">
        <v>44608</v>
      </c>
      <c r="C4176" s="1" t="n">
        <v>45227</v>
      </c>
      <c r="D4176" t="inlineStr">
        <is>
          <t>DALARNAS LÄN</t>
        </is>
      </c>
      <c r="E4176" t="inlineStr">
        <is>
          <t>SMEDJEBACKEN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8051-2022</t>
        </is>
      </c>
      <c r="B4177" s="1" t="n">
        <v>44608</v>
      </c>
      <c r="C4177" s="1" t="n">
        <v>45227</v>
      </c>
      <c r="D4177" t="inlineStr">
        <is>
          <t>DALARNAS LÄN</t>
        </is>
      </c>
      <c r="E4177" t="inlineStr">
        <is>
          <t>MORA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8026-2022</t>
        </is>
      </c>
      <c r="B4178" s="1" t="n">
        <v>44609</v>
      </c>
      <c r="C4178" s="1" t="n">
        <v>45227</v>
      </c>
      <c r="D4178" t="inlineStr">
        <is>
          <t>DALARNAS LÄN</t>
        </is>
      </c>
      <c r="E4178" t="inlineStr">
        <is>
          <t>GAGNEF</t>
        </is>
      </c>
      <c r="G4178" t="n">
        <v>2.5</v>
      </c>
      <c r="H4178" t="n">
        <v>0</v>
      </c>
      <c r="I4178" t="n">
        <v>0</v>
      </c>
      <c r="J4178" t="n">
        <v>0</v>
      </c>
      <c r="K4178" t="n">
        <v>0</v>
      </c>
      <c r="L4178" t="n">
        <v>0</v>
      </c>
      <c r="M4178" t="n">
        <v>0</v>
      </c>
      <c r="N4178" t="n">
        <v>0</v>
      </c>
      <c r="O4178" t="n">
        <v>0</v>
      </c>
      <c r="P4178" t="n">
        <v>0</v>
      </c>
      <c r="Q4178" t="n">
        <v>0</v>
      </c>
      <c r="R4178" s="2" t="inlineStr"/>
    </row>
    <row r="4179" ht="15" customHeight="1">
      <c r="A4179" t="inlineStr">
        <is>
          <t>A 8327-2022</t>
        </is>
      </c>
      <c r="B4179" s="1" t="n">
        <v>44610</v>
      </c>
      <c r="C4179" s="1" t="n">
        <v>45227</v>
      </c>
      <c r="D4179" t="inlineStr">
        <is>
          <t>DALARNAS LÄN</t>
        </is>
      </c>
      <c r="E4179" t="inlineStr">
        <is>
          <t>VANSBRO</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8309-2022</t>
        </is>
      </c>
      <c r="B4180" s="1" t="n">
        <v>44610</v>
      </c>
      <c r="C4180" s="1" t="n">
        <v>45227</v>
      </c>
      <c r="D4180" t="inlineStr">
        <is>
          <t>DALARNAS LÄN</t>
        </is>
      </c>
      <c r="E4180" t="inlineStr">
        <is>
          <t>BORLÄNGE</t>
        </is>
      </c>
      <c r="G4180" t="n">
        <v>2.8</v>
      </c>
      <c r="H4180" t="n">
        <v>0</v>
      </c>
      <c r="I4180" t="n">
        <v>0</v>
      </c>
      <c r="J4180" t="n">
        <v>0</v>
      </c>
      <c r="K4180" t="n">
        <v>0</v>
      </c>
      <c r="L4180" t="n">
        <v>0</v>
      </c>
      <c r="M4180" t="n">
        <v>0</v>
      </c>
      <c r="N4180" t="n">
        <v>0</v>
      </c>
      <c r="O4180" t="n">
        <v>0</v>
      </c>
      <c r="P4180" t="n">
        <v>0</v>
      </c>
      <c r="Q4180" t="n">
        <v>0</v>
      </c>
      <c r="R4180" s="2" t="inlineStr"/>
    </row>
    <row r="4181" ht="15" customHeight="1">
      <c r="A4181" t="inlineStr">
        <is>
          <t>A 8376-2022</t>
        </is>
      </c>
      <c r="B4181" s="1" t="n">
        <v>44610</v>
      </c>
      <c r="C4181" s="1" t="n">
        <v>45227</v>
      </c>
      <c r="D4181" t="inlineStr">
        <is>
          <t>DALARNAS LÄN</t>
        </is>
      </c>
      <c r="E4181" t="inlineStr">
        <is>
          <t>RÄTTVIK</t>
        </is>
      </c>
      <c r="F4181" t="inlineStr">
        <is>
          <t>Sveaskog</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8448-2022</t>
        </is>
      </c>
      <c r="B4182" s="1" t="n">
        <v>44612</v>
      </c>
      <c r="C4182" s="1" t="n">
        <v>45227</v>
      </c>
      <c r="D4182" t="inlineStr">
        <is>
          <t>DALARNAS LÄN</t>
        </is>
      </c>
      <c r="E4182" t="inlineStr">
        <is>
          <t>VANSBRO</t>
        </is>
      </c>
      <c r="G4182" t="n">
        <v>0.3</v>
      </c>
      <c r="H4182" t="n">
        <v>0</v>
      </c>
      <c r="I4182" t="n">
        <v>0</v>
      </c>
      <c r="J4182" t="n">
        <v>0</v>
      </c>
      <c r="K4182" t="n">
        <v>0</v>
      </c>
      <c r="L4182" t="n">
        <v>0</v>
      </c>
      <c r="M4182" t="n">
        <v>0</v>
      </c>
      <c r="N4182" t="n">
        <v>0</v>
      </c>
      <c r="O4182" t="n">
        <v>0</v>
      </c>
      <c r="P4182" t="n">
        <v>0</v>
      </c>
      <c r="Q4182" t="n">
        <v>0</v>
      </c>
      <c r="R4182" s="2" t="inlineStr"/>
    </row>
    <row r="4183" ht="15" customHeight="1">
      <c r="A4183" t="inlineStr">
        <is>
          <t>A 8447-2022</t>
        </is>
      </c>
      <c r="B4183" s="1" t="n">
        <v>44612</v>
      </c>
      <c r="C4183" s="1" t="n">
        <v>45227</v>
      </c>
      <c r="D4183" t="inlineStr">
        <is>
          <t>DALARNAS LÄN</t>
        </is>
      </c>
      <c r="E4183" t="inlineStr">
        <is>
          <t>VANSBRO</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8546-2022</t>
        </is>
      </c>
      <c r="B4184" s="1" t="n">
        <v>44613</v>
      </c>
      <c r="C4184" s="1" t="n">
        <v>45227</v>
      </c>
      <c r="D4184" t="inlineStr">
        <is>
          <t>DALARNAS LÄN</t>
        </is>
      </c>
      <c r="E4184" t="inlineStr">
        <is>
          <t>MORA</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8759-2022</t>
        </is>
      </c>
      <c r="B4185" s="1" t="n">
        <v>44613</v>
      </c>
      <c r="C4185" s="1" t="n">
        <v>45227</v>
      </c>
      <c r="D4185" t="inlineStr">
        <is>
          <t>DALARNAS LÄN</t>
        </is>
      </c>
      <c r="E4185" t="inlineStr">
        <is>
          <t>AVESTA</t>
        </is>
      </c>
      <c r="G4185" t="n">
        <v>12.9</v>
      </c>
      <c r="H4185" t="n">
        <v>0</v>
      </c>
      <c r="I4185" t="n">
        <v>0</v>
      </c>
      <c r="J4185" t="n">
        <v>0</v>
      </c>
      <c r="K4185" t="n">
        <v>0</v>
      </c>
      <c r="L4185" t="n">
        <v>0</v>
      </c>
      <c r="M4185" t="n">
        <v>0</v>
      </c>
      <c r="N4185" t="n">
        <v>0</v>
      </c>
      <c r="O4185" t="n">
        <v>0</v>
      </c>
      <c r="P4185" t="n">
        <v>0</v>
      </c>
      <c r="Q4185" t="n">
        <v>0</v>
      </c>
      <c r="R4185" s="2" t="inlineStr"/>
    </row>
    <row r="4186" ht="15" customHeight="1">
      <c r="A4186" t="inlineStr">
        <is>
          <t>A 8474-2022</t>
        </is>
      </c>
      <c r="B4186" s="1" t="n">
        <v>44613</v>
      </c>
      <c r="C4186" s="1" t="n">
        <v>45227</v>
      </c>
      <c r="D4186" t="inlineStr">
        <is>
          <t>DALARNAS LÄN</t>
        </is>
      </c>
      <c r="E4186" t="inlineStr">
        <is>
          <t>MALUNG-SÄLEN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8890-2022</t>
        </is>
      </c>
      <c r="B4187" s="1" t="n">
        <v>44614</v>
      </c>
      <c r="C4187" s="1" t="n">
        <v>45227</v>
      </c>
      <c r="D4187" t="inlineStr">
        <is>
          <t>DALARNAS LÄN</t>
        </is>
      </c>
      <c r="E4187" t="inlineStr">
        <is>
          <t>VANSBRO</t>
        </is>
      </c>
      <c r="G4187" t="n">
        <v>0.3</v>
      </c>
      <c r="H4187" t="n">
        <v>0</v>
      </c>
      <c r="I4187" t="n">
        <v>0</v>
      </c>
      <c r="J4187" t="n">
        <v>0</v>
      </c>
      <c r="K4187" t="n">
        <v>0</v>
      </c>
      <c r="L4187" t="n">
        <v>0</v>
      </c>
      <c r="M4187" t="n">
        <v>0</v>
      </c>
      <c r="N4187" t="n">
        <v>0</v>
      </c>
      <c r="O4187" t="n">
        <v>0</v>
      </c>
      <c r="P4187" t="n">
        <v>0</v>
      </c>
      <c r="Q4187" t="n">
        <v>0</v>
      </c>
      <c r="R4187" s="2" t="inlineStr"/>
    </row>
    <row r="4188" ht="15" customHeight="1">
      <c r="A4188" t="inlineStr">
        <is>
          <t>A 8785-2022</t>
        </is>
      </c>
      <c r="B4188" s="1" t="n">
        <v>44614</v>
      </c>
      <c r="C4188" s="1" t="n">
        <v>45227</v>
      </c>
      <c r="D4188" t="inlineStr">
        <is>
          <t>DALARNAS LÄN</t>
        </is>
      </c>
      <c r="E4188" t="inlineStr">
        <is>
          <t>AVESTA</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9148-2022</t>
        </is>
      </c>
      <c r="B4189" s="1" t="n">
        <v>44615</v>
      </c>
      <c r="C4189" s="1" t="n">
        <v>45227</v>
      </c>
      <c r="D4189" t="inlineStr">
        <is>
          <t>DALARNAS LÄN</t>
        </is>
      </c>
      <c r="E4189" t="inlineStr">
        <is>
          <t>ÄLVDALEN</t>
        </is>
      </c>
      <c r="F4189" t="inlineStr">
        <is>
          <t>Övriga statliga verk och myndigheter</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9299-2022</t>
        </is>
      </c>
      <c r="B4190" s="1" t="n">
        <v>44616</v>
      </c>
      <c r="C4190" s="1" t="n">
        <v>45227</v>
      </c>
      <c r="D4190" t="inlineStr">
        <is>
          <t>DALARNAS LÄN</t>
        </is>
      </c>
      <c r="E4190" t="inlineStr">
        <is>
          <t>MALUNG-SÄLEN</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9304-2022</t>
        </is>
      </c>
      <c r="B4191" s="1" t="n">
        <v>44616</v>
      </c>
      <c r="C4191" s="1" t="n">
        <v>45227</v>
      </c>
      <c r="D4191" t="inlineStr">
        <is>
          <t>DALARNAS LÄN</t>
        </is>
      </c>
      <c r="E4191" t="inlineStr">
        <is>
          <t>MALUNG-SÄLEN</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9403-2022</t>
        </is>
      </c>
      <c r="B4192" s="1" t="n">
        <v>44616</v>
      </c>
      <c r="C4192" s="1" t="n">
        <v>45227</v>
      </c>
      <c r="D4192" t="inlineStr">
        <is>
          <t>DALARNAS LÄN</t>
        </is>
      </c>
      <c r="E4192" t="inlineStr">
        <is>
          <t>AVESTA</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9790-2022</t>
        </is>
      </c>
      <c r="B4193" s="1" t="n">
        <v>44617</v>
      </c>
      <c r="C4193" s="1" t="n">
        <v>45227</v>
      </c>
      <c r="D4193" t="inlineStr">
        <is>
          <t>DALARNAS LÄN</t>
        </is>
      </c>
      <c r="E4193" t="inlineStr">
        <is>
          <t>SMEDJEBACKEN</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9561-2022</t>
        </is>
      </c>
      <c r="B4194" s="1" t="n">
        <v>44617</v>
      </c>
      <c r="C4194" s="1" t="n">
        <v>45227</v>
      </c>
      <c r="D4194" t="inlineStr">
        <is>
          <t>DALARNAS LÄN</t>
        </is>
      </c>
      <c r="E4194" t="inlineStr">
        <is>
          <t>ORSA</t>
        </is>
      </c>
      <c r="F4194" t="inlineStr">
        <is>
          <t>Kyrkan</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9803-2022</t>
        </is>
      </c>
      <c r="B4195" s="1" t="n">
        <v>44620</v>
      </c>
      <c r="C4195" s="1" t="n">
        <v>45227</v>
      </c>
      <c r="D4195" t="inlineStr">
        <is>
          <t>DALARNAS LÄN</t>
        </is>
      </c>
      <c r="E4195" t="inlineStr">
        <is>
          <t>RÄTTVIK</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9836-2022</t>
        </is>
      </c>
      <c r="B4196" s="1" t="n">
        <v>44620</v>
      </c>
      <c r="C4196" s="1" t="n">
        <v>45227</v>
      </c>
      <c r="D4196" t="inlineStr">
        <is>
          <t>DALARNAS LÄN</t>
        </is>
      </c>
      <c r="E4196" t="inlineStr">
        <is>
          <t>ORSA</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9971-2022</t>
        </is>
      </c>
      <c r="B4197" s="1" t="n">
        <v>44621</v>
      </c>
      <c r="C4197" s="1" t="n">
        <v>45227</v>
      </c>
      <c r="D4197" t="inlineStr">
        <is>
          <t>DALARNAS LÄN</t>
        </is>
      </c>
      <c r="E4197" t="inlineStr">
        <is>
          <t>RÄTTVIK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9991-2022</t>
        </is>
      </c>
      <c r="B4198" s="1" t="n">
        <v>44621</v>
      </c>
      <c r="C4198" s="1" t="n">
        <v>45227</v>
      </c>
      <c r="D4198" t="inlineStr">
        <is>
          <t>DALARNAS LÄN</t>
        </is>
      </c>
      <c r="E4198" t="inlineStr">
        <is>
          <t>SÄTER</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10421-2022</t>
        </is>
      </c>
      <c r="B4199" s="1" t="n">
        <v>44623</v>
      </c>
      <c r="C4199" s="1" t="n">
        <v>45227</v>
      </c>
      <c r="D4199" t="inlineStr">
        <is>
          <t>DALARNAS LÄN</t>
        </is>
      </c>
      <c r="E4199" t="inlineStr">
        <is>
          <t>BORLÄNGE</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10340-2022</t>
        </is>
      </c>
      <c r="B4200" s="1" t="n">
        <v>44623</v>
      </c>
      <c r="C4200" s="1" t="n">
        <v>45227</v>
      </c>
      <c r="D4200" t="inlineStr">
        <is>
          <t>DALARNAS LÄN</t>
        </is>
      </c>
      <c r="E4200" t="inlineStr">
        <is>
          <t>SMEDJEBACKEN</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10375-2022</t>
        </is>
      </c>
      <c r="B4201" s="1" t="n">
        <v>44623</v>
      </c>
      <c r="C4201" s="1" t="n">
        <v>45227</v>
      </c>
      <c r="D4201" t="inlineStr">
        <is>
          <t>DALARNAS LÄN</t>
        </is>
      </c>
      <c r="E4201" t="inlineStr">
        <is>
          <t>ORSA</t>
        </is>
      </c>
      <c r="G4201" t="n">
        <v>4.8</v>
      </c>
      <c r="H4201" t="n">
        <v>0</v>
      </c>
      <c r="I4201" t="n">
        <v>0</v>
      </c>
      <c r="J4201" t="n">
        <v>0</v>
      </c>
      <c r="K4201" t="n">
        <v>0</v>
      </c>
      <c r="L4201" t="n">
        <v>0</v>
      </c>
      <c r="M4201" t="n">
        <v>0</v>
      </c>
      <c r="N4201" t="n">
        <v>0</v>
      </c>
      <c r="O4201" t="n">
        <v>0</v>
      </c>
      <c r="P4201" t="n">
        <v>0</v>
      </c>
      <c r="Q4201" t="n">
        <v>0</v>
      </c>
      <c r="R4201" s="2" t="inlineStr"/>
    </row>
    <row r="4202" ht="15" customHeight="1">
      <c r="A4202" t="inlineStr">
        <is>
          <t>A 10398-2022</t>
        </is>
      </c>
      <c r="B4202" s="1" t="n">
        <v>44623</v>
      </c>
      <c r="C4202" s="1" t="n">
        <v>45227</v>
      </c>
      <c r="D4202" t="inlineStr">
        <is>
          <t>DALARNAS LÄN</t>
        </is>
      </c>
      <c r="E4202" t="inlineStr">
        <is>
          <t>ORSA</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10405-2022</t>
        </is>
      </c>
      <c r="B4203" s="1" t="n">
        <v>44623</v>
      </c>
      <c r="C4203" s="1" t="n">
        <v>45227</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10569-2022</t>
        </is>
      </c>
      <c r="B4204" s="1" t="n">
        <v>44624</v>
      </c>
      <c r="C4204" s="1" t="n">
        <v>45227</v>
      </c>
      <c r="D4204" t="inlineStr">
        <is>
          <t>DALARNAS LÄN</t>
        </is>
      </c>
      <c r="E4204" t="inlineStr">
        <is>
          <t>BORLÄNGE</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10832-2022</t>
        </is>
      </c>
      <c r="B4205" s="1" t="n">
        <v>44627</v>
      </c>
      <c r="C4205" s="1" t="n">
        <v>45227</v>
      </c>
      <c r="D4205" t="inlineStr">
        <is>
          <t>DALARNAS LÄN</t>
        </is>
      </c>
      <c r="E4205" t="inlineStr">
        <is>
          <t>ORSA</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10626-2022</t>
        </is>
      </c>
      <c r="B4206" s="1" t="n">
        <v>44627</v>
      </c>
      <c r="C4206" s="1" t="n">
        <v>45227</v>
      </c>
      <c r="D4206" t="inlineStr">
        <is>
          <t>DALARNAS LÄN</t>
        </is>
      </c>
      <c r="E4206" t="inlineStr">
        <is>
          <t>RÄTTVIK</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10744-2022</t>
        </is>
      </c>
      <c r="B4207" s="1" t="n">
        <v>44627</v>
      </c>
      <c r="C4207" s="1" t="n">
        <v>45227</v>
      </c>
      <c r="D4207" t="inlineStr">
        <is>
          <t>DALARNAS LÄN</t>
        </is>
      </c>
      <c r="E4207" t="inlineStr">
        <is>
          <t>GAGNEF</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11046-2022</t>
        </is>
      </c>
      <c r="B4208" s="1" t="n">
        <v>44628</v>
      </c>
      <c r="C4208" s="1" t="n">
        <v>45227</v>
      </c>
      <c r="D4208" t="inlineStr">
        <is>
          <t>DALARNAS LÄN</t>
        </is>
      </c>
      <c r="E4208" t="inlineStr">
        <is>
          <t>HEDEMORA</t>
        </is>
      </c>
      <c r="F4208" t="inlineStr">
        <is>
          <t>Bergvik skog väst AB</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11180-2022</t>
        </is>
      </c>
      <c r="B4209" s="1" t="n">
        <v>44629</v>
      </c>
      <c r="C4209" s="1" t="n">
        <v>45227</v>
      </c>
      <c r="D4209" t="inlineStr">
        <is>
          <t>DALARNAS LÄN</t>
        </is>
      </c>
      <c r="E4209" t="inlineStr">
        <is>
          <t>ÄLVDALEN</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11337-2022</t>
        </is>
      </c>
      <c r="B4210" s="1" t="n">
        <v>44630</v>
      </c>
      <c r="C4210" s="1" t="n">
        <v>45227</v>
      </c>
      <c r="D4210" t="inlineStr">
        <is>
          <t>DALARNAS LÄN</t>
        </is>
      </c>
      <c r="E4210" t="inlineStr">
        <is>
          <t>MORA</t>
        </is>
      </c>
      <c r="G4210" t="n">
        <v>6.6</v>
      </c>
      <c r="H4210" t="n">
        <v>0</v>
      </c>
      <c r="I4210" t="n">
        <v>0</v>
      </c>
      <c r="J4210" t="n">
        <v>0</v>
      </c>
      <c r="K4210" t="n">
        <v>0</v>
      </c>
      <c r="L4210" t="n">
        <v>0</v>
      </c>
      <c r="M4210" t="n">
        <v>0</v>
      </c>
      <c r="N4210" t="n">
        <v>0</v>
      </c>
      <c r="O4210" t="n">
        <v>0</v>
      </c>
      <c r="P4210" t="n">
        <v>0</v>
      </c>
      <c r="Q4210" t="n">
        <v>0</v>
      </c>
      <c r="R4210" s="2" t="inlineStr"/>
    </row>
    <row r="4211" ht="15" customHeight="1">
      <c r="A4211" t="inlineStr">
        <is>
          <t>A 11426-2022</t>
        </is>
      </c>
      <c r="B4211" s="1" t="n">
        <v>44630</v>
      </c>
      <c r="C4211" s="1" t="n">
        <v>45227</v>
      </c>
      <c r="D4211" t="inlineStr">
        <is>
          <t>DALARNAS LÄN</t>
        </is>
      </c>
      <c r="E4211" t="inlineStr">
        <is>
          <t>SMEDJEBACKEN</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11412-2022</t>
        </is>
      </c>
      <c r="B4212" s="1" t="n">
        <v>44630</v>
      </c>
      <c r="C4212" s="1" t="n">
        <v>45227</v>
      </c>
      <c r="D4212" t="inlineStr">
        <is>
          <t>DALARNAS LÄN</t>
        </is>
      </c>
      <c r="E4212" t="inlineStr">
        <is>
          <t>LEKSAND</t>
        </is>
      </c>
      <c r="F4212" t="inlineStr">
        <is>
          <t>Bergvik skog väst AB</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11410-2022</t>
        </is>
      </c>
      <c r="B4213" s="1" t="n">
        <v>44630</v>
      </c>
      <c r="C4213" s="1" t="n">
        <v>45227</v>
      </c>
      <c r="D4213" t="inlineStr">
        <is>
          <t>DALARNAS LÄN</t>
        </is>
      </c>
      <c r="E4213" t="inlineStr">
        <is>
          <t>SMEDJEBACKEN</t>
        </is>
      </c>
      <c r="G4213" t="n">
        <v>0.2</v>
      </c>
      <c r="H4213" t="n">
        <v>0</v>
      </c>
      <c r="I4213" t="n">
        <v>0</v>
      </c>
      <c r="J4213" t="n">
        <v>0</v>
      </c>
      <c r="K4213" t="n">
        <v>0</v>
      </c>
      <c r="L4213" t="n">
        <v>0</v>
      </c>
      <c r="M4213" t="n">
        <v>0</v>
      </c>
      <c r="N4213" t="n">
        <v>0</v>
      </c>
      <c r="O4213" t="n">
        <v>0</v>
      </c>
      <c r="P4213" t="n">
        <v>0</v>
      </c>
      <c r="Q4213" t="n">
        <v>0</v>
      </c>
      <c r="R4213" s="2" t="inlineStr"/>
    </row>
    <row r="4214" ht="15" customHeight="1">
      <c r="A4214" t="inlineStr">
        <is>
          <t>A 11680-2022</t>
        </is>
      </c>
      <c r="B4214" s="1" t="n">
        <v>44634</v>
      </c>
      <c r="C4214" s="1" t="n">
        <v>45227</v>
      </c>
      <c r="D4214" t="inlineStr">
        <is>
          <t>DALARNAS LÄN</t>
        </is>
      </c>
      <c r="E4214" t="inlineStr">
        <is>
          <t>GAGNEF</t>
        </is>
      </c>
      <c r="G4214" t="n">
        <v>7.8</v>
      </c>
      <c r="H4214" t="n">
        <v>0</v>
      </c>
      <c r="I4214" t="n">
        <v>0</v>
      </c>
      <c r="J4214" t="n">
        <v>0</v>
      </c>
      <c r="K4214" t="n">
        <v>0</v>
      </c>
      <c r="L4214" t="n">
        <v>0</v>
      </c>
      <c r="M4214" t="n">
        <v>0</v>
      </c>
      <c r="N4214" t="n">
        <v>0</v>
      </c>
      <c r="O4214" t="n">
        <v>0</v>
      </c>
      <c r="P4214" t="n">
        <v>0</v>
      </c>
      <c r="Q4214" t="n">
        <v>0</v>
      </c>
      <c r="R4214" s="2" t="inlineStr"/>
    </row>
    <row r="4215" ht="15" customHeight="1">
      <c r="A4215" t="inlineStr">
        <is>
          <t>A 12049-2022</t>
        </is>
      </c>
      <c r="B4215" s="1" t="n">
        <v>44636</v>
      </c>
      <c r="C4215" s="1" t="n">
        <v>45227</v>
      </c>
      <c r="D4215" t="inlineStr">
        <is>
          <t>DALARNAS LÄN</t>
        </is>
      </c>
      <c r="E4215" t="inlineStr">
        <is>
          <t>FALUN</t>
        </is>
      </c>
      <c r="G4215" t="n">
        <v>0.1</v>
      </c>
      <c r="H4215" t="n">
        <v>0</v>
      </c>
      <c r="I4215" t="n">
        <v>0</v>
      </c>
      <c r="J4215" t="n">
        <v>0</v>
      </c>
      <c r="K4215" t="n">
        <v>0</v>
      </c>
      <c r="L4215" t="n">
        <v>0</v>
      </c>
      <c r="M4215" t="n">
        <v>0</v>
      </c>
      <c r="N4215" t="n">
        <v>0</v>
      </c>
      <c r="O4215" t="n">
        <v>0</v>
      </c>
      <c r="P4215" t="n">
        <v>0</v>
      </c>
      <c r="Q4215" t="n">
        <v>0</v>
      </c>
      <c r="R4215" s="2" t="inlineStr"/>
    </row>
    <row r="4216" ht="15" customHeight="1">
      <c r="A4216" t="inlineStr">
        <is>
          <t>A 12066-2022</t>
        </is>
      </c>
      <c r="B4216" s="1" t="n">
        <v>44636</v>
      </c>
      <c r="C4216" s="1" t="n">
        <v>45227</v>
      </c>
      <c r="D4216" t="inlineStr">
        <is>
          <t>DALARNAS LÄN</t>
        </is>
      </c>
      <c r="E4216" t="inlineStr">
        <is>
          <t>ÄLVDALEN</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12334-2022</t>
        </is>
      </c>
      <c r="B4217" s="1" t="n">
        <v>44637</v>
      </c>
      <c r="C4217" s="1" t="n">
        <v>45227</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12345-2022</t>
        </is>
      </c>
      <c r="B4218" s="1" t="n">
        <v>44637</v>
      </c>
      <c r="C4218" s="1" t="n">
        <v>45227</v>
      </c>
      <c r="D4218" t="inlineStr">
        <is>
          <t>DALARNAS LÄN</t>
        </is>
      </c>
      <c r="E4218" t="inlineStr">
        <is>
          <t>MALUNG-SÄLEN</t>
        </is>
      </c>
      <c r="F4218" t="inlineStr">
        <is>
          <t>Allmännings- och besparingsskogar</t>
        </is>
      </c>
      <c r="G4218" t="n">
        <v>17.5</v>
      </c>
      <c r="H4218" t="n">
        <v>0</v>
      </c>
      <c r="I4218" t="n">
        <v>0</v>
      </c>
      <c r="J4218" t="n">
        <v>0</v>
      </c>
      <c r="K4218" t="n">
        <v>0</v>
      </c>
      <c r="L4218" t="n">
        <v>0</v>
      </c>
      <c r="M4218" t="n">
        <v>0</v>
      </c>
      <c r="N4218" t="n">
        <v>0</v>
      </c>
      <c r="O4218" t="n">
        <v>0</v>
      </c>
      <c r="P4218" t="n">
        <v>0</v>
      </c>
      <c r="Q4218" t="n">
        <v>0</v>
      </c>
      <c r="R4218" s="2" t="inlineStr"/>
    </row>
    <row r="4219" ht="15" customHeight="1">
      <c r="A4219" t="inlineStr">
        <is>
          <t>A 12504-2022</t>
        </is>
      </c>
      <c r="B4219" s="1" t="n">
        <v>44638</v>
      </c>
      <c r="C4219" s="1" t="n">
        <v>45227</v>
      </c>
      <c r="D4219" t="inlineStr">
        <is>
          <t>DALARNAS LÄN</t>
        </is>
      </c>
      <c r="E4219" t="inlineStr">
        <is>
          <t>RÄTTVIK</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12464-2022</t>
        </is>
      </c>
      <c r="B4220" s="1" t="n">
        <v>44638</v>
      </c>
      <c r="C4220" s="1" t="n">
        <v>45227</v>
      </c>
      <c r="D4220" t="inlineStr">
        <is>
          <t>DALARNAS LÄN</t>
        </is>
      </c>
      <c r="E4220" t="inlineStr">
        <is>
          <t>RÄTTVIK</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12477-2022</t>
        </is>
      </c>
      <c r="B4221" s="1" t="n">
        <v>44638</v>
      </c>
      <c r="C4221" s="1" t="n">
        <v>45227</v>
      </c>
      <c r="D4221" t="inlineStr">
        <is>
          <t>DALARNAS LÄN</t>
        </is>
      </c>
      <c r="E4221" t="inlineStr">
        <is>
          <t>RÄTTVIK</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12704-2022</t>
        </is>
      </c>
      <c r="B4222" s="1" t="n">
        <v>44641</v>
      </c>
      <c r="C4222" s="1" t="n">
        <v>45227</v>
      </c>
      <c r="D4222" t="inlineStr">
        <is>
          <t>DALARNAS LÄN</t>
        </is>
      </c>
      <c r="E4222" t="inlineStr">
        <is>
          <t>ORSA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12617-2022</t>
        </is>
      </c>
      <c r="B4223" s="1" t="n">
        <v>44641</v>
      </c>
      <c r="C4223" s="1" t="n">
        <v>45227</v>
      </c>
      <c r="D4223" t="inlineStr">
        <is>
          <t>DALARNAS LÄN</t>
        </is>
      </c>
      <c r="E4223" t="inlineStr">
        <is>
          <t>RÄTTVIK</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12842-2022</t>
        </is>
      </c>
      <c r="B4224" s="1" t="n">
        <v>44641</v>
      </c>
      <c r="C4224" s="1" t="n">
        <v>45227</v>
      </c>
      <c r="D4224" t="inlineStr">
        <is>
          <t>DALARNAS LÄN</t>
        </is>
      </c>
      <c r="E4224" t="inlineStr">
        <is>
          <t>MALUNG-SÄLEN</t>
        </is>
      </c>
      <c r="F4224" t="inlineStr">
        <is>
          <t>Allmännings- och besparingsskogar</t>
        </is>
      </c>
      <c r="G4224" t="n">
        <v>35.1</v>
      </c>
      <c r="H4224" t="n">
        <v>0</v>
      </c>
      <c r="I4224" t="n">
        <v>0</v>
      </c>
      <c r="J4224" t="n">
        <v>0</v>
      </c>
      <c r="K4224" t="n">
        <v>0</v>
      </c>
      <c r="L4224" t="n">
        <v>0</v>
      </c>
      <c r="M4224" t="n">
        <v>0</v>
      </c>
      <c r="N4224" t="n">
        <v>0</v>
      </c>
      <c r="O4224" t="n">
        <v>0</v>
      </c>
      <c r="P4224" t="n">
        <v>0</v>
      </c>
      <c r="Q4224" t="n">
        <v>0</v>
      </c>
      <c r="R4224" s="2" t="inlineStr"/>
    </row>
    <row r="4225" ht="15" customHeight="1">
      <c r="A4225" t="inlineStr">
        <is>
          <t>A 12992-2022</t>
        </is>
      </c>
      <c r="B4225" s="1" t="n">
        <v>44643</v>
      </c>
      <c r="C4225" s="1" t="n">
        <v>45227</v>
      </c>
      <c r="D4225" t="inlineStr">
        <is>
          <t>DALARNAS LÄN</t>
        </is>
      </c>
      <c r="E4225" t="inlineStr">
        <is>
          <t>LEKSAND</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13051-2022</t>
        </is>
      </c>
      <c r="B4226" s="1" t="n">
        <v>44643</v>
      </c>
      <c r="C4226" s="1" t="n">
        <v>45227</v>
      </c>
      <c r="D4226" t="inlineStr">
        <is>
          <t>DALARNAS LÄN</t>
        </is>
      </c>
      <c r="E4226" t="inlineStr">
        <is>
          <t>LUDVIKA</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12995-2022</t>
        </is>
      </c>
      <c r="B4227" s="1" t="n">
        <v>44643</v>
      </c>
      <c r="C4227" s="1" t="n">
        <v>45227</v>
      </c>
      <c r="D4227" t="inlineStr">
        <is>
          <t>DALARNAS LÄN</t>
        </is>
      </c>
      <c r="E4227" t="inlineStr">
        <is>
          <t>ÄLVDALEN</t>
        </is>
      </c>
      <c r="F4227" t="inlineStr">
        <is>
          <t>Sveaskog</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13094-2022</t>
        </is>
      </c>
      <c r="B4228" s="1" t="n">
        <v>44643</v>
      </c>
      <c r="C4228" s="1" t="n">
        <v>45227</v>
      </c>
      <c r="D4228" t="inlineStr">
        <is>
          <t>DALARNAS LÄN</t>
        </is>
      </c>
      <c r="E4228" t="inlineStr">
        <is>
          <t>VANSBRO</t>
        </is>
      </c>
      <c r="F4228" t="inlineStr">
        <is>
          <t>Kyrkan</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12957-2022</t>
        </is>
      </c>
      <c r="B4229" s="1" t="n">
        <v>44643</v>
      </c>
      <c r="C4229" s="1" t="n">
        <v>45227</v>
      </c>
      <c r="D4229" t="inlineStr">
        <is>
          <t>DALARNAS LÄN</t>
        </is>
      </c>
      <c r="E4229" t="inlineStr">
        <is>
          <t>SÄTER</t>
        </is>
      </c>
      <c r="G4229" t="n">
        <v>8.1</v>
      </c>
      <c r="H4229" t="n">
        <v>0</v>
      </c>
      <c r="I4229" t="n">
        <v>0</v>
      </c>
      <c r="J4229" t="n">
        <v>0</v>
      </c>
      <c r="K4229" t="n">
        <v>0</v>
      </c>
      <c r="L4229" t="n">
        <v>0</v>
      </c>
      <c r="M4229" t="n">
        <v>0</v>
      </c>
      <c r="N4229" t="n">
        <v>0</v>
      </c>
      <c r="O4229" t="n">
        <v>0</v>
      </c>
      <c r="P4229" t="n">
        <v>0</v>
      </c>
      <c r="Q4229" t="n">
        <v>0</v>
      </c>
      <c r="R4229" s="2" t="inlineStr"/>
    </row>
    <row r="4230" ht="15" customHeight="1">
      <c r="A4230" t="inlineStr">
        <is>
          <t>A 13187-2022</t>
        </is>
      </c>
      <c r="B4230" s="1" t="n">
        <v>44644</v>
      </c>
      <c r="C4230" s="1" t="n">
        <v>45227</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13171-2022</t>
        </is>
      </c>
      <c r="B4231" s="1" t="n">
        <v>44644</v>
      </c>
      <c r="C4231" s="1" t="n">
        <v>45227</v>
      </c>
      <c r="D4231" t="inlineStr">
        <is>
          <t>DALARNAS LÄN</t>
        </is>
      </c>
      <c r="E4231" t="inlineStr">
        <is>
          <t>RÄTTVIK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13189-2022</t>
        </is>
      </c>
      <c r="B4232" s="1" t="n">
        <v>44644</v>
      </c>
      <c r="C4232" s="1" t="n">
        <v>45227</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13186-2022</t>
        </is>
      </c>
      <c r="B4233" s="1" t="n">
        <v>44644</v>
      </c>
      <c r="C4233" s="1" t="n">
        <v>45227</v>
      </c>
      <c r="D4233" t="inlineStr">
        <is>
          <t>DALARNAS LÄN</t>
        </is>
      </c>
      <c r="E4233" t="inlineStr">
        <is>
          <t>FALUN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13531-2022</t>
        </is>
      </c>
      <c r="B4234" s="1" t="n">
        <v>44648</v>
      </c>
      <c r="C4234" s="1" t="n">
        <v>45227</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13538-2022</t>
        </is>
      </c>
      <c r="B4235" s="1" t="n">
        <v>44648</v>
      </c>
      <c r="C4235" s="1" t="n">
        <v>45227</v>
      </c>
      <c r="D4235" t="inlineStr">
        <is>
          <t>DALARNAS LÄN</t>
        </is>
      </c>
      <c r="E4235" t="inlineStr">
        <is>
          <t>FALUN</t>
        </is>
      </c>
      <c r="G4235" t="n">
        <v>0.3</v>
      </c>
      <c r="H4235" t="n">
        <v>0</v>
      </c>
      <c r="I4235" t="n">
        <v>0</v>
      </c>
      <c r="J4235" t="n">
        <v>0</v>
      </c>
      <c r="K4235" t="n">
        <v>0</v>
      </c>
      <c r="L4235" t="n">
        <v>0</v>
      </c>
      <c r="M4235" t="n">
        <v>0</v>
      </c>
      <c r="N4235" t="n">
        <v>0</v>
      </c>
      <c r="O4235" t="n">
        <v>0</v>
      </c>
      <c r="P4235" t="n">
        <v>0</v>
      </c>
      <c r="Q4235" t="n">
        <v>0</v>
      </c>
      <c r="R4235" s="2" t="inlineStr"/>
    </row>
    <row r="4236" ht="15" customHeight="1">
      <c r="A4236" t="inlineStr">
        <is>
          <t>A 13557-2022</t>
        </is>
      </c>
      <c r="B4236" s="1" t="n">
        <v>44648</v>
      </c>
      <c r="C4236" s="1" t="n">
        <v>45227</v>
      </c>
      <c r="D4236" t="inlineStr">
        <is>
          <t>DALARNAS LÄN</t>
        </is>
      </c>
      <c r="E4236" t="inlineStr">
        <is>
          <t>FALUN</t>
        </is>
      </c>
      <c r="G4236" t="n">
        <v>0.2</v>
      </c>
      <c r="H4236" t="n">
        <v>0</v>
      </c>
      <c r="I4236" t="n">
        <v>0</v>
      </c>
      <c r="J4236" t="n">
        <v>0</v>
      </c>
      <c r="K4236" t="n">
        <v>0</v>
      </c>
      <c r="L4236" t="n">
        <v>0</v>
      </c>
      <c r="M4236" t="n">
        <v>0</v>
      </c>
      <c r="N4236" t="n">
        <v>0</v>
      </c>
      <c r="O4236" t="n">
        <v>0</v>
      </c>
      <c r="P4236" t="n">
        <v>0</v>
      </c>
      <c r="Q4236" t="n">
        <v>0</v>
      </c>
      <c r="R4236" s="2" t="inlineStr"/>
    </row>
    <row r="4237" ht="15" customHeight="1">
      <c r="A4237" t="inlineStr">
        <is>
          <t>A 13586-2022</t>
        </is>
      </c>
      <c r="B4237" s="1" t="n">
        <v>44648</v>
      </c>
      <c r="C4237" s="1" t="n">
        <v>45227</v>
      </c>
      <c r="D4237" t="inlineStr">
        <is>
          <t>DALARNAS LÄN</t>
        </is>
      </c>
      <c r="E4237" t="inlineStr">
        <is>
          <t>FALUN</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13536-2022</t>
        </is>
      </c>
      <c r="B4238" s="1" t="n">
        <v>44648</v>
      </c>
      <c r="C4238" s="1" t="n">
        <v>45227</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13566-2022</t>
        </is>
      </c>
      <c r="B4239" s="1" t="n">
        <v>44648</v>
      </c>
      <c r="C4239" s="1" t="n">
        <v>45227</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13590-2022</t>
        </is>
      </c>
      <c r="B4240" s="1" t="n">
        <v>44648</v>
      </c>
      <c r="C4240" s="1" t="n">
        <v>45227</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13561-2022</t>
        </is>
      </c>
      <c r="B4241" s="1" t="n">
        <v>44648</v>
      </c>
      <c r="C4241" s="1" t="n">
        <v>45227</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13584-2022</t>
        </is>
      </c>
      <c r="B4242" s="1" t="n">
        <v>44648</v>
      </c>
      <c r="C4242" s="1" t="n">
        <v>45227</v>
      </c>
      <c r="D4242" t="inlineStr">
        <is>
          <t>DALARNAS LÄN</t>
        </is>
      </c>
      <c r="E4242" t="inlineStr">
        <is>
          <t>FALUN</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13532-2022</t>
        </is>
      </c>
      <c r="B4243" s="1" t="n">
        <v>44648</v>
      </c>
      <c r="C4243" s="1" t="n">
        <v>45227</v>
      </c>
      <c r="D4243" t="inlineStr">
        <is>
          <t>DALARNAS LÄN</t>
        </is>
      </c>
      <c r="E4243" t="inlineStr">
        <is>
          <t>FALUN</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13540-2022</t>
        </is>
      </c>
      <c r="B4244" s="1" t="n">
        <v>44648</v>
      </c>
      <c r="C4244" s="1" t="n">
        <v>45227</v>
      </c>
      <c r="D4244" t="inlineStr">
        <is>
          <t>DALARNAS LÄN</t>
        </is>
      </c>
      <c r="E4244" t="inlineStr">
        <is>
          <t>FALUN</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13569-2022</t>
        </is>
      </c>
      <c r="B4245" s="1" t="n">
        <v>44648</v>
      </c>
      <c r="C4245" s="1" t="n">
        <v>45227</v>
      </c>
      <c r="D4245" t="inlineStr">
        <is>
          <t>DALARNAS LÄN</t>
        </is>
      </c>
      <c r="E4245" t="inlineStr">
        <is>
          <t>FALUN</t>
        </is>
      </c>
      <c r="G4245" t="n">
        <v>0.1</v>
      </c>
      <c r="H4245" t="n">
        <v>0</v>
      </c>
      <c r="I4245" t="n">
        <v>0</v>
      </c>
      <c r="J4245" t="n">
        <v>0</v>
      </c>
      <c r="K4245" t="n">
        <v>0</v>
      </c>
      <c r="L4245" t="n">
        <v>0</v>
      </c>
      <c r="M4245" t="n">
        <v>0</v>
      </c>
      <c r="N4245" t="n">
        <v>0</v>
      </c>
      <c r="O4245" t="n">
        <v>0</v>
      </c>
      <c r="P4245" t="n">
        <v>0</v>
      </c>
      <c r="Q4245" t="n">
        <v>0</v>
      </c>
      <c r="R4245" s="2" t="inlineStr"/>
    </row>
    <row r="4246" ht="15" customHeight="1">
      <c r="A4246" t="inlineStr">
        <is>
          <t>A 13583-2022</t>
        </is>
      </c>
      <c r="B4246" s="1" t="n">
        <v>44648</v>
      </c>
      <c r="C4246" s="1" t="n">
        <v>45227</v>
      </c>
      <c r="D4246" t="inlineStr">
        <is>
          <t>DALARNAS LÄN</t>
        </is>
      </c>
      <c r="E4246" t="inlineStr">
        <is>
          <t>FALUN</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13922-2022</t>
        </is>
      </c>
      <c r="B4247" s="1" t="n">
        <v>44650</v>
      </c>
      <c r="C4247" s="1" t="n">
        <v>45227</v>
      </c>
      <c r="D4247" t="inlineStr">
        <is>
          <t>DALARNAS LÄN</t>
        </is>
      </c>
      <c r="E4247" t="inlineStr">
        <is>
          <t>AVESTA</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14193-2022</t>
        </is>
      </c>
      <c r="B4248" s="1" t="n">
        <v>44651</v>
      </c>
      <c r="C4248" s="1" t="n">
        <v>45227</v>
      </c>
      <c r="D4248" t="inlineStr">
        <is>
          <t>DALARNAS LÄN</t>
        </is>
      </c>
      <c r="E4248" t="inlineStr">
        <is>
          <t>RÄTTVIK</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14235-2022</t>
        </is>
      </c>
      <c r="B4249" s="1" t="n">
        <v>44651</v>
      </c>
      <c r="C4249" s="1" t="n">
        <v>45227</v>
      </c>
      <c r="D4249" t="inlineStr">
        <is>
          <t>DALARNAS LÄN</t>
        </is>
      </c>
      <c r="E4249" t="inlineStr">
        <is>
          <t>ÄLVDALEN</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14089-2022</t>
        </is>
      </c>
      <c r="B4250" s="1" t="n">
        <v>44651</v>
      </c>
      <c r="C4250" s="1" t="n">
        <v>45227</v>
      </c>
      <c r="D4250" t="inlineStr">
        <is>
          <t>DALARNAS LÄN</t>
        </is>
      </c>
      <c r="E4250" t="inlineStr">
        <is>
          <t>ÄLVDALEN</t>
        </is>
      </c>
      <c r="F4250" t="inlineStr">
        <is>
          <t>Kommuner</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14140-2022</t>
        </is>
      </c>
      <c r="B4251" s="1" t="n">
        <v>44651</v>
      </c>
      <c r="C4251" s="1" t="n">
        <v>45227</v>
      </c>
      <c r="D4251" t="inlineStr">
        <is>
          <t>DALARNAS LÄN</t>
        </is>
      </c>
      <c r="E4251" t="inlineStr">
        <is>
          <t>LEKSAND</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14795-2022</t>
        </is>
      </c>
      <c r="B4252" s="1" t="n">
        <v>44656</v>
      </c>
      <c r="C4252" s="1" t="n">
        <v>45227</v>
      </c>
      <c r="D4252" t="inlineStr">
        <is>
          <t>DALARNAS LÄN</t>
        </is>
      </c>
      <c r="E4252" t="inlineStr">
        <is>
          <t>ÄLVDALEN</t>
        </is>
      </c>
      <c r="F4252" t="inlineStr">
        <is>
          <t>Övriga statliga verk och myndigheter</t>
        </is>
      </c>
      <c r="G4252" t="n">
        <v>15.9</v>
      </c>
      <c r="H4252" t="n">
        <v>0</v>
      </c>
      <c r="I4252" t="n">
        <v>0</v>
      </c>
      <c r="J4252" t="n">
        <v>0</v>
      </c>
      <c r="K4252" t="n">
        <v>0</v>
      </c>
      <c r="L4252" t="n">
        <v>0</v>
      </c>
      <c r="M4252" t="n">
        <v>0</v>
      </c>
      <c r="N4252" t="n">
        <v>0</v>
      </c>
      <c r="O4252" t="n">
        <v>0</v>
      </c>
      <c r="P4252" t="n">
        <v>0</v>
      </c>
      <c r="Q4252" t="n">
        <v>0</v>
      </c>
      <c r="R4252" s="2" t="inlineStr"/>
    </row>
    <row r="4253" ht="15" customHeight="1">
      <c r="A4253" t="inlineStr">
        <is>
          <t>A 15127-2022</t>
        </is>
      </c>
      <c r="B4253" s="1" t="n">
        <v>44658</v>
      </c>
      <c r="C4253" s="1" t="n">
        <v>45227</v>
      </c>
      <c r="D4253" t="inlineStr">
        <is>
          <t>DALARNAS LÄN</t>
        </is>
      </c>
      <c r="E4253" t="inlineStr">
        <is>
          <t>MORA</t>
        </is>
      </c>
      <c r="G4253" t="n">
        <v>4.9</v>
      </c>
      <c r="H4253" t="n">
        <v>0</v>
      </c>
      <c r="I4253" t="n">
        <v>0</v>
      </c>
      <c r="J4253" t="n">
        <v>0</v>
      </c>
      <c r="K4253" t="n">
        <v>0</v>
      </c>
      <c r="L4253" t="n">
        <v>0</v>
      </c>
      <c r="M4253" t="n">
        <v>0</v>
      </c>
      <c r="N4253" t="n">
        <v>0</v>
      </c>
      <c r="O4253" t="n">
        <v>0</v>
      </c>
      <c r="P4253" t="n">
        <v>0</v>
      </c>
      <c r="Q4253" t="n">
        <v>0</v>
      </c>
      <c r="R4253" s="2" t="inlineStr"/>
    </row>
    <row r="4254" ht="15" customHeight="1">
      <c r="A4254" t="inlineStr">
        <is>
          <t>A 15145-2022</t>
        </is>
      </c>
      <c r="B4254" s="1" t="n">
        <v>44658</v>
      </c>
      <c r="C4254" s="1" t="n">
        <v>45227</v>
      </c>
      <c r="D4254" t="inlineStr">
        <is>
          <t>DALARNAS LÄN</t>
        </is>
      </c>
      <c r="E4254" t="inlineStr">
        <is>
          <t>LUDVIKA</t>
        </is>
      </c>
      <c r="G4254" t="n">
        <v>3.7</v>
      </c>
      <c r="H4254" t="n">
        <v>0</v>
      </c>
      <c r="I4254" t="n">
        <v>0</v>
      </c>
      <c r="J4254" t="n">
        <v>0</v>
      </c>
      <c r="K4254" t="n">
        <v>0</v>
      </c>
      <c r="L4254" t="n">
        <v>0</v>
      </c>
      <c r="M4254" t="n">
        <v>0</v>
      </c>
      <c r="N4254" t="n">
        <v>0</v>
      </c>
      <c r="O4254" t="n">
        <v>0</v>
      </c>
      <c r="P4254" t="n">
        <v>0</v>
      </c>
      <c r="Q4254" t="n">
        <v>0</v>
      </c>
      <c r="R4254" s="2" t="inlineStr"/>
    </row>
    <row r="4255" ht="15" customHeight="1">
      <c r="A4255" t="inlineStr">
        <is>
          <t>A 15250-2022</t>
        </is>
      </c>
      <c r="B4255" s="1" t="n">
        <v>44658</v>
      </c>
      <c r="C4255" s="1" t="n">
        <v>45227</v>
      </c>
      <c r="D4255" t="inlineStr">
        <is>
          <t>DALARNAS LÄN</t>
        </is>
      </c>
      <c r="E4255" t="inlineStr">
        <is>
          <t>FALUN</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15128-2022</t>
        </is>
      </c>
      <c r="B4256" s="1" t="n">
        <v>44658</v>
      </c>
      <c r="C4256" s="1" t="n">
        <v>45227</v>
      </c>
      <c r="D4256" t="inlineStr">
        <is>
          <t>DALARNAS LÄN</t>
        </is>
      </c>
      <c r="E4256" t="inlineStr">
        <is>
          <t>MORA</t>
        </is>
      </c>
      <c r="G4256" t="n">
        <v>9.199999999999999</v>
      </c>
      <c r="H4256" t="n">
        <v>0</v>
      </c>
      <c r="I4256" t="n">
        <v>0</v>
      </c>
      <c r="J4256" t="n">
        <v>0</v>
      </c>
      <c r="K4256" t="n">
        <v>0</v>
      </c>
      <c r="L4256" t="n">
        <v>0</v>
      </c>
      <c r="M4256" t="n">
        <v>0</v>
      </c>
      <c r="N4256" t="n">
        <v>0</v>
      </c>
      <c r="O4256" t="n">
        <v>0</v>
      </c>
      <c r="P4256" t="n">
        <v>0</v>
      </c>
      <c r="Q4256" t="n">
        <v>0</v>
      </c>
      <c r="R4256" s="2" t="inlineStr"/>
    </row>
    <row r="4257" ht="15" customHeight="1">
      <c r="A4257" t="inlineStr">
        <is>
          <t>A 15193-2022</t>
        </is>
      </c>
      <c r="B4257" s="1" t="n">
        <v>44658</v>
      </c>
      <c r="C4257" s="1" t="n">
        <v>45227</v>
      </c>
      <c r="D4257" t="inlineStr">
        <is>
          <t>DALARNAS LÄN</t>
        </is>
      </c>
      <c r="E4257" t="inlineStr">
        <is>
          <t>FALUN</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15540-2022</t>
        </is>
      </c>
      <c r="B4258" s="1" t="n">
        <v>44662</v>
      </c>
      <c r="C4258" s="1" t="n">
        <v>45227</v>
      </c>
      <c r="D4258" t="inlineStr">
        <is>
          <t>DALARNAS LÄN</t>
        </is>
      </c>
      <c r="E4258" t="inlineStr">
        <is>
          <t>FALUN</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15631-2022</t>
        </is>
      </c>
      <c r="B4259" s="1" t="n">
        <v>44662</v>
      </c>
      <c r="C4259" s="1" t="n">
        <v>45227</v>
      </c>
      <c r="D4259" t="inlineStr">
        <is>
          <t>DALARNAS LÄN</t>
        </is>
      </c>
      <c r="E4259" t="inlineStr">
        <is>
          <t>GAGNEF</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15552-2022</t>
        </is>
      </c>
      <c r="B4260" s="1" t="n">
        <v>44662</v>
      </c>
      <c r="C4260" s="1" t="n">
        <v>45227</v>
      </c>
      <c r="D4260" t="inlineStr">
        <is>
          <t>DALARNAS LÄN</t>
        </is>
      </c>
      <c r="E4260" t="inlineStr">
        <is>
          <t>SMEDJEBACKEN</t>
        </is>
      </c>
      <c r="F4260" t="inlineStr">
        <is>
          <t>Sveaskog</t>
        </is>
      </c>
      <c r="G4260" t="n">
        <v>4.5</v>
      </c>
      <c r="H4260" t="n">
        <v>0</v>
      </c>
      <c r="I4260" t="n">
        <v>0</v>
      </c>
      <c r="J4260" t="n">
        <v>0</v>
      </c>
      <c r="K4260" t="n">
        <v>0</v>
      </c>
      <c r="L4260" t="n">
        <v>0</v>
      </c>
      <c r="M4260" t="n">
        <v>0</v>
      </c>
      <c r="N4260" t="n">
        <v>0</v>
      </c>
      <c r="O4260" t="n">
        <v>0</v>
      </c>
      <c r="P4260" t="n">
        <v>0</v>
      </c>
      <c r="Q4260" t="n">
        <v>0</v>
      </c>
      <c r="R4260" s="2" t="inlineStr"/>
    </row>
    <row r="4261" ht="15" customHeight="1">
      <c r="A4261" t="inlineStr">
        <is>
          <t>A 15929-2022</t>
        </is>
      </c>
      <c r="B4261" s="1" t="n">
        <v>44664</v>
      </c>
      <c r="C4261" s="1" t="n">
        <v>45227</v>
      </c>
      <c r="D4261" t="inlineStr">
        <is>
          <t>DALARNAS LÄN</t>
        </is>
      </c>
      <c r="E4261" t="inlineStr">
        <is>
          <t>FALUN</t>
        </is>
      </c>
      <c r="F4261" t="inlineStr">
        <is>
          <t>Kyrkan</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16122-2022</t>
        </is>
      </c>
      <c r="B4262" s="1" t="n">
        <v>44665</v>
      </c>
      <c r="C4262" s="1" t="n">
        <v>45227</v>
      </c>
      <c r="D4262" t="inlineStr">
        <is>
          <t>DALARNAS LÄN</t>
        </is>
      </c>
      <c r="E4262" t="inlineStr">
        <is>
          <t>HEDEMORA</t>
        </is>
      </c>
      <c r="F4262" t="inlineStr">
        <is>
          <t>Sveaskog</t>
        </is>
      </c>
      <c r="G4262" t="n">
        <v>1.6</v>
      </c>
      <c r="H4262" t="n">
        <v>0</v>
      </c>
      <c r="I4262" t="n">
        <v>0</v>
      </c>
      <c r="J4262" t="n">
        <v>0</v>
      </c>
      <c r="K4262" t="n">
        <v>0</v>
      </c>
      <c r="L4262" t="n">
        <v>0</v>
      </c>
      <c r="M4262" t="n">
        <v>0</v>
      </c>
      <c r="N4262" t="n">
        <v>0</v>
      </c>
      <c r="O4262" t="n">
        <v>0</v>
      </c>
      <c r="P4262" t="n">
        <v>0</v>
      </c>
      <c r="Q4262" t="n">
        <v>0</v>
      </c>
      <c r="R4262" s="2" t="inlineStr"/>
    </row>
    <row r="4263" ht="15" customHeight="1">
      <c r="A4263" t="inlineStr">
        <is>
          <t>A 16155-2022</t>
        </is>
      </c>
      <c r="B4263" s="1" t="n">
        <v>44666</v>
      </c>
      <c r="C4263" s="1" t="n">
        <v>45227</v>
      </c>
      <c r="D4263" t="inlineStr">
        <is>
          <t>DALARNAS LÄN</t>
        </is>
      </c>
      <c r="E4263" t="inlineStr">
        <is>
          <t>SMEDJEBACKEN</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16192-2022</t>
        </is>
      </c>
      <c r="B4264" s="1" t="n">
        <v>44669</v>
      </c>
      <c r="C4264" s="1" t="n">
        <v>45227</v>
      </c>
      <c r="D4264" t="inlineStr">
        <is>
          <t>DALARNAS LÄN</t>
        </is>
      </c>
      <c r="E4264" t="inlineStr">
        <is>
          <t>GAGNEF</t>
        </is>
      </c>
      <c r="F4264" t="inlineStr">
        <is>
          <t>Bergvik skog väst AB</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16319-2022</t>
        </is>
      </c>
      <c r="B4265" s="1" t="n">
        <v>44670</v>
      </c>
      <c r="C4265" s="1" t="n">
        <v>45227</v>
      </c>
      <c r="D4265" t="inlineStr">
        <is>
          <t>DALARNAS LÄN</t>
        </is>
      </c>
      <c r="E4265" t="inlineStr">
        <is>
          <t>BORLÄNGE</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16353-2022</t>
        </is>
      </c>
      <c r="B4266" s="1" t="n">
        <v>44670</v>
      </c>
      <c r="C4266" s="1" t="n">
        <v>45227</v>
      </c>
      <c r="D4266" t="inlineStr">
        <is>
          <t>DALARNAS LÄN</t>
        </is>
      </c>
      <c r="E4266" t="inlineStr">
        <is>
          <t>LEKSAND</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16380-2022</t>
        </is>
      </c>
      <c r="B4267" s="1" t="n">
        <v>44671</v>
      </c>
      <c r="C4267" s="1" t="n">
        <v>45227</v>
      </c>
      <c r="D4267" t="inlineStr">
        <is>
          <t>DALARNAS LÄN</t>
        </is>
      </c>
      <c r="E4267" t="inlineStr">
        <is>
          <t>MALUNG-SÄLEN</t>
        </is>
      </c>
      <c r="F4267" t="inlineStr">
        <is>
          <t>Kommuner</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16389-2022</t>
        </is>
      </c>
      <c r="B4268" s="1" t="n">
        <v>44671</v>
      </c>
      <c r="C4268" s="1" t="n">
        <v>45227</v>
      </c>
      <c r="D4268" t="inlineStr">
        <is>
          <t>DALARNAS LÄN</t>
        </is>
      </c>
      <c r="E4268" t="inlineStr">
        <is>
          <t>GAGNEF</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16409-2022</t>
        </is>
      </c>
      <c r="B4269" s="1" t="n">
        <v>44671</v>
      </c>
      <c r="C4269" s="1" t="n">
        <v>45227</v>
      </c>
      <c r="D4269" t="inlineStr">
        <is>
          <t>DALARNAS LÄN</t>
        </is>
      </c>
      <c r="E4269" t="inlineStr">
        <is>
          <t>GAGNEF</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16388-2022</t>
        </is>
      </c>
      <c r="B4270" s="1" t="n">
        <v>44671</v>
      </c>
      <c r="C4270" s="1" t="n">
        <v>45227</v>
      </c>
      <c r="D4270" t="inlineStr">
        <is>
          <t>DALARNAS LÄN</t>
        </is>
      </c>
      <c r="E4270" t="inlineStr">
        <is>
          <t>GAGNEF</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16640-2022</t>
        </is>
      </c>
      <c r="B4271" s="1" t="n">
        <v>44672</v>
      </c>
      <c r="C4271" s="1" t="n">
        <v>45227</v>
      </c>
      <c r="D4271" t="inlineStr">
        <is>
          <t>DALARNAS LÄN</t>
        </is>
      </c>
      <c r="E4271" t="inlineStr">
        <is>
          <t>VANSBRO</t>
        </is>
      </c>
      <c r="F4271" t="inlineStr">
        <is>
          <t>Kyrkan</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17807-2022</t>
        </is>
      </c>
      <c r="B4272" s="1" t="n">
        <v>44673</v>
      </c>
      <c r="C4272" s="1" t="n">
        <v>45227</v>
      </c>
      <c r="D4272" t="inlineStr">
        <is>
          <t>DALARNAS LÄN</t>
        </is>
      </c>
      <c r="E4272" t="inlineStr">
        <is>
          <t>VANSBRO</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16706-2022</t>
        </is>
      </c>
      <c r="B4273" s="1" t="n">
        <v>44673</v>
      </c>
      <c r="C4273" s="1" t="n">
        <v>45227</v>
      </c>
      <c r="D4273" t="inlineStr">
        <is>
          <t>DALARNAS LÄN</t>
        </is>
      </c>
      <c r="E4273" t="inlineStr">
        <is>
          <t>MORA</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16767-2022</t>
        </is>
      </c>
      <c r="B4274" s="1" t="n">
        <v>44673</v>
      </c>
      <c r="C4274" s="1" t="n">
        <v>45227</v>
      </c>
      <c r="D4274" t="inlineStr">
        <is>
          <t>DALARNAS LÄN</t>
        </is>
      </c>
      <c r="E4274" t="inlineStr">
        <is>
          <t>BORLÄNGE</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17804-2022</t>
        </is>
      </c>
      <c r="B4275" s="1" t="n">
        <v>44673</v>
      </c>
      <c r="C4275" s="1" t="n">
        <v>45227</v>
      </c>
      <c r="D4275" t="inlineStr">
        <is>
          <t>DALARNAS LÄN</t>
        </is>
      </c>
      <c r="E4275" t="inlineStr">
        <is>
          <t>VANSBRO</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16890-2022</t>
        </is>
      </c>
      <c r="B4276" s="1" t="n">
        <v>44675</v>
      </c>
      <c r="C4276" s="1" t="n">
        <v>45227</v>
      </c>
      <c r="D4276" t="inlineStr">
        <is>
          <t>DALARNAS LÄN</t>
        </is>
      </c>
      <c r="E4276" t="inlineStr">
        <is>
          <t>BORLÄNGE</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17002-2022</t>
        </is>
      </c>
      <c r="B4277" s="1" t="n">
        <v>44676</v>
      </c>
      <c r="C4277" s="1" t="n">
        <v>45227</v>
      </c>
      <c r="D4277" t="inlineStr">
        <is>
          <t>DALARNAS LÄN</t>
        </is>
      </c>
      <c r="E4277" t="inlineStr">
        <is>
          <t>MALUNG-SÄLEN</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16976-2022</t>
        </is>
      </c>
      <c r="B4278" s="1" t="n">
        <v>44676</v>
      </c>
      <c r="C4278" s="1" t="n">
        <v>45227</v>
      </c>
      <c r="D4278" t="inlineStr">
        <is>
          <t>DALARNAS LÄN</t>
        </is>
      </c>
      <c r="E4278" t="inlineStr">
        <is>
          <t>LEKSAND</t>
        </is>
      </c>
      <c r="F4278" t="inlineStr">
        <is>
          <t>Övriga Aktiebolag</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17272-2022</t>
        </is>
      </c>
      <c r="B4279" s="1" t="n">
        <v>44678</v>
      </c>
      <c r="C4279" s="1" t="n">
        <v>45227</v>
      </c>
      <c r="D4279" t="inlineStr">
        <is>
          <t>DALARNAS LÄN</t>
        </is>
      </c>
      <c r="E4279" t="inlineStr">
        <is>
          <t>MORA</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17494-2022</t>
        </is>
      </c>
      <c r="B4280" s="1" t="n">
        <v>44679</v>
      </c>
      <c r="C4280" s="1" t="n">
        <v>45227</v>
      </c>
      <c r="D4280" t="inlineStr">
        <is>
          <t>DALARNAS LÄN</t>
        </is>
      </c>
      <c r="E4280" t="inlineStr">
        <is>
          <t>VANSBRO</t>
        </is>
      </c>
      <c r="F4280" t="inlineStr">
        <is>
          <t>Bergvik skog väst AB</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17640-2022</t>
        </is>
      </c>
      <c r="B4281" s="1" t="n">
        <v>44680</v>
      </c>
      <c r="C4281" s="1" t="n">
        <v>45227</v>
      </c>
      <c r="D4281" t="inlineStr">
        <is>
          <t>DALARNAS LÄN</t>
        </is>
      </c>
      <c r="E4281" t="inlineStr">
        <is>
          <t>AVESTA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17677-2022</t>
        </is>
      </c>
      <c r="B4282" s="1" t="n">
        <v>44680</v>
      </c>
      <c r="C4282" s="1" t="n">
        <v>45227</v>
      </c>
      <c r="D4282" t="inlineStr">
        <is>
          <t>DALARNAS LÄN</t>
        </is>
      </c>
      <c r="E4282" t="inlineStr">
        <is>
          <t>LUDVIKA</t>
        </is>
      </c>
      <c r="F4282" t="inlineStr">
        <is>
          <t>Bergvik skog väst AB</t>
        </is>
      </c>
      <c r="G4282" t="n">
        <v>5.5</v>
      </c>
      <c r="H4282" t="n">
        <v>0</v>
      </c>
      <c r="I4282" t="n">
        <v>0</v>
      </c>
      <c r="J4282" t="n">
        <v>0</v>
      </c>
      <c r="K4282" t="n">
        <v>0</v>
      </c>
      <c r="L4282" t="n">
        <v>0</v>
      </c>
      <c r="M4282" t="n">
        <v>0</v>
      </c>
      <c r="N4282" t="n">
        <v>0</v>
      </c>
      <c r="O4282" t="n">
        <v>0</v>
      </c>
      <c r="P4282" t="n">
        <v>0</v>
      </c>
      <c r="Q4282" t="n">
        <v>0</v>
      </c>
      <c r="R4282" s="2" t="inlineStr"/>
    </row>
    <row r="4283" ht="15" customHeight="1">
      <c r="A4283" t="inlineStr">
        <is>
          <t>A 17709-2022</t>
        </is>
      </c>
      <c r="B4283" s="1" t="n">
        <v>44680</v>
      </c>
      <c r="C4283" s="1" t="n">
        <v>45227</v>
      </c>
      <c r="D4283" t="inlineStr">
        <is>
          <t>DALARNAS LÄN</t>
        </is>
      </c>
      <c r="E4283" t="inlineStr">
        <is>
          <t>FALUN</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17627-2022</t>
        </is>
      </c>
      <c r="B4284" s="1" t="n">
        <v>44680</v>
      </c>
      <c r="C4284" s="1" t="n">
        <v>45227</v>
      </c>
      <c r="D4284" t="inlineStr">
        <is>
          <t>DALARNAS LÄN</t>
        </is>
      </c>
      <c r="E4284" t="inlineStr">
        <is>
          <t>ÄLVDALEN</t>
        </is>
      </c>
      <c r="F4284" t="inlineStr">
        <is>
          <t>Sveaskog</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17657-2022</t>
        </is>
      </c>
      <c r="B4285" s="1" t="n">
        <v>44680</v>
      </c>
      <c r="C4285" s="1" t="n">
        <v>45227</v>
      </c>
      <c r="D4285" t="inlineStr">
        <is>
          <t>DALARNAS LÄN</t>
        </is>
      </c>
      <c r="E4285" t="inlineStr">
        <is>
          <t>RÄTTVIK</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18038-2022</t>
        </is>
      </c>
      <c r="B4286" s="1" t="n">
        <v>44684</v>
      </c>
      <c r="C4286" s="1" t="n">
        <v>45227</v>
      </c>
      <c r="D4286" t="inlineStr">
        <is>
          <t>DALARNAS LÄN</t>
        </is>
      </c>
      <c r="E4286" t="inlineStr">
        <is>
          <t>SMEDJEBACKEN</t>
        </is>
      </c>
      <c r="F4286" t="inlineStr">
        <is>
          <t>Sveaskog</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18064-2022</t>
        </is>
      </c>
      <c r="B4287" s="1" t="n">
        <v>44684</v>
      </c>
      <c r="C4287" s="1" t="n">
        <v>45227</v>
      </c>
      <c r="D4287" t="inlineStr">
        <is>
          <t>DALARNAS LÄN</t>
        </is>
      </c>
      <c r="E4287" t="inlineStr">
        <is>
          <t>RÄTTVIK</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18439-2022</t>
        </is>
      </c>
      <c r="B4288" s="1" t="n">
        <v>44686</v>
      </c>
      <c r="C4288" s="1" t="n">
        <v>45227</v>
      </c>
      <c r="D4288" t="inlineStr">
        <is>
          <t>DALARNAS LÄN</t>
        </is>
      </c>
      <c r="E4288" t="inlineStr">
        <is>
          <t>MALUNG-SÄLEN</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18419-2022</t>
        </is>
      </c>
      <c r="B4289" s="1" t="n">
        <v>44686</v>
      </c>
      <c r="C4289" s="1" t="n">
        <v>45227</v>
      </c>
      <c r="D4289" t="inlineStr">
        <is>
          <t>DALARNAS LÄN</t>
        </is>
      </c>
      <c r="E4289" t="inlineStr">
        <is>
          <t>SMEDJEBACKEN</t>
        </is>
      </c>
      <c r="G4289" t="n">
        <v>0.7</v>
      </c>
      <c r="H4289" t="n">
        <v>0</v>
      </c>
      <c r="I4289" t="n">
        <v>0</v>
      </c>
      <c r="J4289" t="n">
        <v>0</v>
      </c>
      <c r="K4289" t="n">
        <v>0</v>
      </c>
      <c r="L4289" t="n">
        <v>0</v>
      </c>
      <c r="M4289" t="n">
        <v>0</v>
      </c>
      <c r="N4289" t="n">
        <v>0</v>
      </c>
      <c r="O4289" t="n">
        <v>0</v>
      </c>
      <c r="P4289" t="n">
        <v>0</v>
      </c>
      <c r="Q4289" t="n">
        <v>0</v>
      </c>
      <c r="R4289" s="2" t="inlineStr"/>
    </row>
    <row r="4290" ht="15" customHeight="1">
      <c r="A4290" t="inlineStr">
        <is>
          <t>A 18436-2022</t>
        </is>
      </c>
      <c r="B4290" s="1" t="n">
        <v>44686</v>
      </c>
      <c r="C4290" s="1" t="n">
        <v>45227</v>
      </c>
      <c r="D4290" t="inlineStr">
        <is>
          <t>DALARNAS LÄN</t>
        </is>
      </c>
      <c r="E4290" t="inlineStr">
        <is>
          <t>ÄLVDALEN</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18648-2022</t>
        </is>
      </c>
      <c r="B4291" s="1" t="n">
        <v>44687</v>
      </c>
      <c r="C4291" s="1" t="n">
        <v>45227</v>
      </c>
      <c r="D4291" t="inlineStr">
        <is>
          <t>DALARNAS LÄN</t>
        </is>
      </c>
      <c r="E4291" t="inlineStr">
        <is>
          <t>GAGNEF</t>
        </is>
      </c>
      <c r="F4291" t="inlineStr">
        <is>
          <t>Bergvik skog väst AB</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18650-2022</t>
        </is>
      </c>
      <c r="B4292" s="1" t="n">
        <v>44687</v>
      </c>
      <c r="C4292" s="1" t="n">
        <v>45227</v>
      </c>
      <c r="D4292" t="inlineStr">
        <is>
          <t>DALARNAS LÄN</t>
        </is>
      </c>
      <c r="E4292" t="inlineStr">
        <is>
          <t>GAGNEF</t>
        </is>
      </c>
      <c r="F4292" t="inlineStr">
        <is>
          <t>Bergvik skog väst AB</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18591-2022</t>
        </is>
      </c>
      <c r="B4293" s="1" t="n">
        <v>44687</v>
      </c>
      <c r="C4293" s="1" t="n">
        <v>45227</v>
      </c>
      <c r="D4293" t="inlineStr">
        <is>
          <t>DALARNAS LÄN</t>
        </is>
      </c>
      <c r="E4293" t="inlineStr">
        <is>
          <t>MALUNG-SÄLEN</t>
        </is>
      </c>
      <c r="F4293" t="inlineStr">
        <is>
          <t>Bergvik skog öst AB</t>
        </is>
      </c>
      <c r="G4293" t="n">
        <v>6.4</v>
      </c>
      <c r="H4293" t="n">
        <v>0</v>
      </c>
      <c r="I4293" t="n">
        <v>0</v>
      </c>
      <c r="J4293" t="n">
        <v>0</v>
      </c>
      <c r="K4293" t="n">
        <v>0</v>
      </c>
      <c r="L4293" t="n">
        <v>0</v>
      </c>
      <c r="M4293" t="n">
        <v>0</v>
      </c>
      <c r="N4293" t="n">
        <v>0</v>
      </c>
      <c r="O4293" t="n">
        <v>0</v>
      </c>
      <c r="P4293" t="n">
        <v>0</v>
      </c>
      <c r="Q4293" t="n">
        <v>0</v>
      </c>
      <c r="R4293" s="2" t="inlineStr"/>
    </row>
    <row r="4294" ht="15" customHeight="1">
      <c r="A4294" t="inlineStr">
        <is>
          <t>A 18717-2022</t>
        </is>
      </c>
      <c r="B4294" s="1" t="n">
        <v>44687</v>
      </c>
      <c r="C4294" s="1" t="n">
        <v>45227</v>
      </c>
      <c r="D4294" t="inlineStr">
        <is>
          <t>DALARNAS LÄN</t>
        </is>
      </c>
      <c r="E4294" t="inlineStr">
        <is>
          <t>ÄLVDALEN</t>
        </is>
      </c>
      <c r="F4294" t="inlineStr">
        <is>
          <t>Sveaskog</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18758-2022</t>
        </is>
      </c>
      <c r="B4295" s="1" t="n">
        <v>44688</v>
      </c>
      <c r="C4295" s="1" t="n">
        <v>45227</v>
      </c>
      <c r="D4295" t="inlineStr">
        <is>
          <t>DALARNAS LÄN</t>
        </is>
      </c>
      <c r="E4295" t="inlineStr">
        <is>
          <t>SÄTER</t>
        </is>
      </c>
      <c r="F4295" t="inlineStr">
        <is>
          <t>Bergvik skog väst AB</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18866-2022</t>
        </is>
      </c>
      <c r="B4296" s="1" t="n">
        <v>44690</v>
      </c>
      <c r="C4296" s="1" t="n">
        <v>45227</v>
      </c>
      <c r="D4296" t="inlineStr">
        <is>
          <t>DALARNAS LÄN</t>
        </is>
      </c>
      <c r="E4296" t="inlineStr">
        <is>
          <t>LEKSAND</t>
        </is>
      </c>
      <c r="F4296" t="inlineStr">
        <is>
          <t>Övriga Aktiebolag</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19162-2022</t>
        </is>
      </c>
      <c r="B4297" s="1" t="n">
        <v>44691</v>
      </c>
      <c r="C4297" s="1" t="n">
        <v>45227</v>
      </c>
      <c r="D4297" t="inlineStr">
        <is>
          <t>DALARNAS LÄN</t>
        </is>
      </c>
      <c r="E4297" t="inlineStr">
        <is>
          <t>SÄTER</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19151-2022</t>
        </is>
      </c>
      <c r="B4298" s="1" t="n">
        <v>44691</v>
      </c>
      <c r="C4298" s="1" t="n">
        <v>45227</v>
      </c>
      <c r="D4298" t="inlineStr">
        <is>
          <t>DALARNAS LÄN</t>
        </is>
      </c>
      <c r="E4298" t="inlineStr">
        <is>
          <t>SÄTER</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19192-2022</t>
        </is>
      </c>
      <c r="B4299" s="1" t="n">
        <v>44691</v>
      </c>
      <c r="C4299" s="1" t="n">
        <v>45227</v>
      </c>
      <c r="D4299" t="inlineStr">
        <is>
          <t>DALARNAS LÄN</t>
        </is>
      </c>
      <c r="E4299" t="inlineStr">
        <is>
          <t>ÄLVDALEN</t>
        </is>
      </c>
      <c r="F4299" t="inlineStr">
        <is>
          <t>Allmännings- och besparingsskogar</t>
        </is>
      </c>
      <c r="G4299" t="n">
        <v>47.7</v>
      </c>
      <c r="H4299" t="n">
        <v>0</v>
      </c>
      <c r="I4299" t="n">
        <v>0</v>
      </c>
      <c r="J4299" t="n">
        <v>0</v>
      </c>
      <c r="K4299" t="n">
        <v>0</v>
      </c>
      <c r="L4299" t="n">
        <v>0</v>
      </c>
      <c r="M4299" t="n">
        <v>0</v>
      </c>
      <c r="N4299" t="n">
        <v>0</v>
      </c>
      <c r="O4299" t="n">
        <v>0</v>
      </c>
      <c r="P4299" t="n">
        <v>0</v>
      </c>
      <c r="Q4299" t="n">
        <v>0</v>
      </c>
      <c r="R4299" s="2" t="inlineStr"/>
    </row>
    <row r="4300" ht="15" customHeight="1">
      <c r="A4300" t="inlineStr">
        <is>
          <t>A 19160-2022</t>
        </is>
      </c>
      <c r="B4300" s="1" t="n">
        <v>44691</v>
      </c>
      <c r="C4300" s="1" t="n">
        <v>45227</v>
      </c>
      <c r="D4300" t="inlineStr">
        <is>
          <t>DALARNAS LÄN</t>
        </is>
      </c>
      <c r="E4300" t="inlineStr">
        <is>
          <t>MALUNG-SÄLEN</t>
        </is>
      </c>
      <c r="G4300" t="n">
        <v>2.4</v>
      </c>
      <c r="H4300" t="n">
        <v>0</v>
      </c>
      <c r="I4300" t="n">
        <v>0</v>
      </c>
      <c r="J4300" t="n">
        <v>0</v>
      </c>
      <c r="K4300" t="n">
        <v>0</v>
      </c>
      <c r="L4300" t="n">
        <v>0</v>
      </c>
      <c r="M4300" t="n">
        <v>0</v>
      </c>
      <c r="N4300" t="n">
        <v>0</v>
      </c>
      <c r="O4300" t="n">
        <v>0</v>
      </c>
      <c r="P4300" t="n">
        <v>0</v>
      </c>
      <c r="Q4300" t="n">
        <v>0</v>
      </c>
      <c r="R4300" s="2" t="inlineStr"/>
    </row>
    <row r="4301" ht="15" customHeight="1">
      <c r="A4301" t="inlineStr">
        <is>
          <t>A 19067-2022</t>
        </is>
      </c>
      <c r="B4301" s="1" t="n">
        <v>44691</v>
      </c>
      <c r="C4301" s="1" t="n">
        <v>45227</v>
      </c>
      <c r="D4301" t="inlineStr">
        <is>
          <t>DALARNAS LÄN</t>
        </is>
      </c>
      <c r="E4301" t="inlineStr">
        <is>
          <t>ORSA</t>
        </is>
      </c>
      <c r="F4301" t="inlineStr">
        <is>
          <t>Bergvik skog öst AB</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19216-2022</t>
        </is>
      </c>
      <c r="B4302" s="1" t="n">
        <v>44692</v>
      </c>
      <c r="C4302" s="1" t="n">
        <v>45227</v>
      </c>
      <c r="D4302" t="inlineStr">
        <is>
          <t>DALARNAS LÄN</t>
        </is>
      </c>
      <c r="E4302" t="inlineStr">
        <is>
          <t>RÄTTVIK</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19353-2022</t>
        </is>
      </c>
      <c r="B4303" s="1" t="n">
        <v>44692</v>
      </c>
      <c r="C4303" s="1" t="n">
        <v>45227</v>
      </c>
      <c r="D4303" t="inlineStr">
        <is>
          <t>DALARNAS LÄN</t>
        </is>
      </c>
      <c r="E4303" t="inlineStr">
        <is>
          <t>MALUNG-SÄLEN</t>
        </is>
      </c>
      <c r="G4303" t="n">
        <v>1.7</v>
      </c>
      <c r="H4303" t="n">
        <v>0</v>
      </c>
      <c r="I4303" t="n">
        <v>0</v>
      </c>
      <c r="J4303" t="n">
        <v>0</v>
      </c>
      <c r="K4303" t="n">
        <v>0</v>
      </c>
      <c r="L4303" t="n">
        <v>0</v>
      </c>
      <c r="M4303" t="n">
        <v>0</v>
      </c>
      <c r="N4303" t="n">
        <v>0</v>
      </c>
      <c r="O4303" t="n">
        <v>0</v>
      </c>
      <c r="P4303" t="n">
        <v>0</v>
      </c>
      <c r="Q4303" t="n">
        <v>0</v>
      </c>
      <c r="R4303" s="2" t="inlineStr"/>
    </row>
    <row r="4304" ht="15" customHeight="1">
      <c r="A4304" t="inlineStr">
        <is>
          <t>A 19359-2022</t>
        </is>
      </c>
      <c r="B4304" s="1" t="n">
        <v>44692</v>
      </c>
      <c r="C4304" s="1" t="n">
        <v>45227</v>
      </c>
      <c r="D4304" t="inlineStr">
        <is>
          <t>DALARNAS LÄN</t>
        </is>
      </c>
      <c r="E4304" t="inlineStr">
        <is>
          <t>MALUNG-SÄLEN</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19467-2022</t>
        </is>
      </c>
      <c r="B4305" s="1" t="n">
        <v>44693</v>
      </c>
      <c r="C4305" s="1" t="n">
        <v>45227</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19505-2022</t>
        </is>
      </c>
      <c r="B4306" s="1" t="n">
        <v>44693</v>
      </c>
      <c r="C4306" s="1" t="n">
        <v>45227</v>
      </c>
      <c r="D4306" t="inlineStr">
        <is>
          <t>DALARNAS LÄN</t>
        </is>
      </c>
      <c r="E4306" t="inlineStr">
        <is>
          <t>ORSA</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19480-2022</t>
        </is>
      </c>
      <c r="B4307" s="1" t="n">
        <v>44693</v>
      </c>
      <c r="C4307" s="1" t="n">
        <v>45227</v>
      </c>
      <c r="D4307" t="inlineStr">
        <is>
          <t>DALARNAS LÄN</t>
        </is>
      </c>
      <c r="E4307" t="inlineStr">
        <is>
          <t>LEKSAND</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19841-2022</t>
        </is>
      </c>
      <c r="B4308" s="1" t="n">
        <v>44696</v>
      </c>
      <c r="C4308" s="1" t="n">
        <v>45227</v>
      </c>
      <c r="D4308" t="inlineStr">
        <is>
          <t>DALARNAS LÄN</t>
        </is>
      </c>
      <c r="E4308" t="inlineStr">
        <is>
          <t>MALUNG-SÄLEN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19903-2022</t>
        </is>
      </c>
      <c r="B4309" s="1" t="n">
        <v>44697</v>
      </c>
      <c r="C4309" s="1" t="n">
        <v>45227</v>
      </c>
      <c r="D4309" t="inlineStr">
        <is>
          <t>DALARNAS LÄN</t>
        </is>
      </c>
      <c r="E4309" t="inlineStr">
        <is>
          <t>FALUN</t>
        </is>
      </c>
      <c r="G4309" t="n">
        <v>3.2</v>
      </c>
      <c r="H4309" t="n">
        <v>0</v>
      </c>
      <c r="I4309" t="n">
        <v>0</v>
      </c>
      <c r="J4309" t="n">
        <v>0</v>
      </c>
      <c r="K4309" t="n">
        <v>0</v>
      </c>
      <c r="L4309" t="n">
        <v>0</v>
      </c>
      <c r="M4309" t="n">
        <v>0</v>
      </c>
      <c r="N4309" t="n">
        <v>0</v>
      </c>
      <c r="O4309" t="n">
        <v>0</v>
      </c>
      <c r="P4309" t="n">
        <v>0</v>
      </c>
      <c r="Q4309" t="n">
        <v>0</v>
      </c>
      <c r="R4309" s="2" t="inlineStr"/>
    </row>
    <row r="4310" ht="15" customHeight="1">
      <c r="A4310" t="inlineStr">
        <is>
          <t>A 19939-2022</t>
        </is>
      </c>
      <c r="B4310" s="1" t="n">
        <v>44697</v>
      </c>
      <c r="C4310" s="1" t="n">
        <v>45227</v>
      </c>
      <c r="D4310" t="inlineStr">
        <is>
          <t>DALARNAS LÄN</t>
        </is>
      </c>
      <c r="E4310" t="inlineStr">
        <is>
          <t>ÄLVDALEN</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19933-2022</t>
        </is>
      </c>
      <c r="B4311" s="1" t="n">
        <v>44697</v>
      </c>
      <c r="C4311" s="1" t="n">
        <v>45227</v>
      </c>
      <c r="D4311" t="inlineStr">
        <is>
          <t>DALARNAS LÄN</t>
        </is>
      </c>
      <c r="E4311" t="inlineStr">
        <is>
          <t>ÄLVDALEN</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20167-2022</t>
        </is>
      </c>
      <c r="B4312" s="1" t="n">
        <v>44698</v>
      </c>
      <c r="C4312" s="1" t="n">
        <v>45227</v>
      </c>
      <c r="D4312" t="inlineStr">
        <is>
          <t>DALARNAS LÄN</t>
        </is>
      </c>
      <c r="E4312" t="inlineStr">
        <is>
          <t>FALUN</t>
        </is>
      </c>
      <c r="F4312" t="inlineStr">
        <is>
          <t>Bergvik skog väst AB</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20142-2022</t>
        </is>
      </c>
      <c r="B4313" s="1" t="n">
        <v>44698</v>
      </c>
      <c r="C4313" s="1" t="n">
        <v>45227</v>
      </c>
      <c r="D4313" t="inlineStr">
        <is>
          <t>DALARNAS LÄN</t>
        </is>
      </c>
      <c r="E4313" t="inlineStr">
        <is>
          <t>FALUN</t>
        </is>
      </c>
      <c r="F4313" t="inlineStr">
        <is>
          <t>Bergvik skog väst AB</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20401-2022</t>
        </is>
      </c>
      <c r="B4314" s="1" t="n">
        <v>44699</v>
      </c>
      <c r="C4314" s="1" t="n">
        <v>45227</v>
      </c>
      <c r="D4314" t="inlineStr">
        <is>
          <t>DALARNAS LÄN</t>
        </is>
      </c>
      <c r="E4314" t="inlineStr">
        <is>
          <t>MORA</t>
        </is>
      </c>
      <c r="G4314" t="n">
        <v>3.2</v>
      </c>
      <c r="H4314" t="n">
        <v>0</v>
      </c>
      <c r="I4314" t="n">
        <v>0</v>
      </c>
      <c r="J4314" t="n">
        <v>0</v>
      </c>
      <c r="K4314" t="n">
        <v>0</v>
      </c>
      <c r="L4314" t="n">
        <v>0</v>
      </c>
      <c r="M4314" t="n">
        <v>0</v>
      </c>
      <c r="N4314" t="n">
        <v>0</v>
      </c>
      <c r="O4314" t="n">
        <v>0</v>
      </c>
      <c r="P4314" t="n">
        <v>0</v>
      </c>
      <c r="Q4314" t="n">
        <v>0</v>
      </c>
      <c r="R4314" s="2" t="inlineStr"/>
    </row>
    <row r="4315" ht="15" customHeight="1">
      <c r="A4315" t="inlineStr">
        <is>
          <t>A 20493-2022</t>
        </is>
      </c>
      <c r="B4315" s="1" t="n">
        <v>44699</v>
      </c>
      <c r="C4315" s="1" t="n">
        <v>45227</v>
      </c>
      <c r="D4315" t="inlineStr">
        <is>
          <t>DALARNAS LÄN</t>
        </is>
      </c>
      <c r="E4315" t="inlineStr">
        <is>
          <t>ORSA</t>
        </is>
      </c>
      <c r="F4315" t="inlineStr">
        <is>
          <t>Bergvik skog väst AB</t>
        </is>
      </c>
      <c r="G4315" t="n">
        <v>61.7</v>
      </c>
      <c r="H4315" t="n">
        <v>0</v>
      </c>
      <c r="I4315" t="n">
        <v>0</v>
      </c>
      <c r="J4315" t="n">
        <v>0</v>
      </c>
      <c r="K4315" t="n">
        <v>0</v>
      </c>
      <c r="L4315" t="n">
        <v>0</v>
      </c>
      <c r="M4315" t="n">
        <v>0</v>
      </c>
      <c r="N4315" t="n">
        <v>0</v>
      </c>
      <c r="O4315" t="n">
        <v>0</v>
      </c>
      <c r="P4315" t="n">
        <v>0</v>
      </c>
      <c r="Q4315" t="n">
        <v>0</v>
      </c>
      <c r="R4315" s="2" t="inlineStr"/>
    </row>
    <row r="4316" ht="15" customHeight="1">
      <c r="A4316" t="inlineStr">
        <is>
          <t>A 20656-2022</t>
        </is>
      </c>
      <c r="B4316" s="1" t="n">
        <v>44700</v>
      </c>
      <c r="C4316" s="1" t="n">
        <v>45227</v>
      </c>
      <c r="D4316" t="inlineStr">
        <is>
          <t>DALARNAS LÄN</t>
        </is>
      </c>
      <c r="E4316" t="inlineStr">
        <is>
          <t>LUDVIKA</t>
        </is>
      </c>
      <c r="F4316" t="inlineStr">
        <is>
          <t>Bergvik skog väst AB</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20623-2022</t>
        </is>
      </c>
      <c r="B4317" s="1" t="n">
        <v>44700</v>
      </c>
      <c r="C4317" s="1" t="n">
        <v>45227</v>
      </c>
      <c r="D4317" t="inlineStr">
        <is>
          <t>DALARNAS LÄN</t>
        </is>
      </c>
      <c r="E4317" t="inlineStr">
        <is>
          <t>SMEDJEBACKEN</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20874-2022</t>
        </is>
      </c>
      <c r="B4318" s="1" t="n">
        <v>44701</v>
      </c>
      <c r="C4318" s="1" t="n">
        <v>45227</v>
      </c>
      <c r="D4318" t="inlineStr">
        <is>
          <t>DALARNAS LÄN</t>
        </is>
      </c>
      <c r="E4318" t="inlineStr">
        <is>
          <t>RÄTTVIK</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20903-2022</t>
        </is>
      </c>
      <c r="B4319" s="1" t="n">
        <v>44701</v>
      </c>
      <c r="C4319" s="1" t="n">
        <v>45227</v>
      </c>
      <c r="D4319" t="inlineStr">
        <is>
          <t>DALARNAS LÄN</t>
        </is>
      </c>
      <c r="E4319" t="inlineStr">
        <is>
          <t>FALUN</t>
        </is>
      </c>
      <c r="F4319" t="inlineStr">
        <is>
          <t>Bergvik skog väst AB</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20852-2022</t>
        </is>
      </c>
      <c r="B4320" s="1" t="n">
        <v>44701</v>
      </c>
      <c r="C4320" s="1" t="n">
        <v>45227</v>
      </c>
      <c r="D4320" t="inlineStr">
        <is>
          <t>DALARNAS LÄN</t>
        </is>
      </c>
      <c r="E4320" t="inlineStr">
        <is>
          <t>LUDVIKA</t>
        </is>
      </c>
      <c r="F4320" t="inlineStr">
        <is>
          <t>Bergvik skog väst AB</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20931-2022</t>
        </is>
      </c>
      <c r="B4321" s="1" t="n">
        <v>44701</v>
      </c>
      <c r="C4321" s="1" t="n">
        <v>45227</v>
      </c>
      <c r="D4321" t="inlineStr">
        <is>
          <t>DALARNAS LÄN</t>
        </is>
      </c>
      <c r="E4321" t="inlineStr">
        <is>
          <t>VANSBRO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21565-2022</t>
        </is>
      </c>
      <c r="B4322" s="1" t="n">
        <v>44704</v>
      </c>
      <c r="C4322" s="1" t="n">
        <v>45227</v>
      </c>
      <c r="D4322" t="inlineStr">
        <is>
          <t>DALARNAS LÄN</t>
        </is>
      </c>
      <c r="E4322" t="inlineStr">
        <is>
          <t>LEKSAND</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21169-2022</t>
        </is>
      </c>
      <c r="B4323" s="1" t="n">
        <v>44704</v>
      </c>
      <c r="C4323" s="1" t="n">
        <v>45227</v>
      </c>
      <c r="D4323" t="inlineStr">
        <is>
          <t>DALARNAS LÄN</t>
        </is>
      </c>
      <c r="E4323" t="inlineStr">
        <is>
          <t>FALUN</t>
        </is>
      </c>
      <c r="F4323" t="inlineStr">
        <is>
          <t>Bergvik skog väst AB</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21273-2022</t>
        </is>
      </c>
      <c r="B4324" s="1" t="n">
        <v>44705</v>
      </c>
      <c r="C4324" s="1" t="n">
        <v>45227</v>
      </c>
      <c r="D4324" t="inlineStr">
        <is>
          <t>DALARNAS LÄN</t>
        </is>
      </c>
      <c r="E4324" t="inlineStr">
        <is>
          <t>MORA</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21280-2022</t>
        </is>
      </c>
      <c r="B4325" s="1" t="n">
        <v>44705</v>
      </c>
      <c r="C4325" s="1" t="n">
        <v>45227</v>
      </c>
      <c r="D4325" t="inlineStr">
        <is>
          <t>DALARNAS LÄN</t>
        </is>
      </c>
      <c r="E4325" t="inlineStr">
        <is>
          <t>ÄLVDALEN</t>
        </is>
      </c>
      <c r="G4325" t="n">
        <v>4.5</v>
      </c>
      <c r="H4325" t="n">
        <v>0</v>
      </c>
      <c r="I4325" t="n">
        <v>0</v>
      </c>
      <c r="J4325" t="n">
        <v>0</v>
      </c>
      <c r="K4325" t="n">
        <v>0</v>
      </c>
      <c r="L4325" t="n">
        <v>0</v>
      </c>
      <c r="M4325" t="n">
        <v>0</v>
      </c>
      <c r="N4325" t="n">
        <v>0</v>
      </c>
      <c r="O4325" t="n">
        <v>0</v>
      </c>
      <c r="P4325" t="n">
        <v>0</v>
      </c>
      <c r="Q4325" t="n">
        <v>0</v>
      </c>
      <c r="R4325" s="2" t="inlineStr"/>
    </row>
    <row r="4326" ht="15" customHeight="1">
      <c r="A4326" t="inlineStr">
        <is>
          <t>A 21322-2022</t>
        </is>
      </c>
      <c r="B4326" s="1" t="n">
        <v>44705</v>
      </c>
      <c r="C4326" s="1" t="n">
        <v>45227</v>
      </c>
      <c r="D4326" t="inlineStr">
        <is>
          <t>DALARNAS LÄN</t>
        </is>
      </c>
      <c r="E4326" t="inlineStr">
        <is>
          <t>BORLÄNGE</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21279-2022</t>
        </is>
      </c>
      <c r="B4327" s="1" t="n">
        <v>44705</v>
      </c>
      <c r="C4327" s="1" t="n">
        <v>45227</v>
      </c>
      <c r="D4327" t="inlineStr">
        <is>
          <t>DALARNAS LÄN</t>
        </is>
      </c>
      <c r="E4327" t="inlineStr">
        <is>
          <t>ÄLVDALEN</t>
        </is>
      </c>
      <c r="G4327" t="n">
        <v>4.6</v>
      </c>
      <c r="H4327" t="n">
        <v>0</v>
      </c>
      <c r="I4327" t="n">
        <v>0</v>
      </c>
      <c r="J4327" t="n">
        <v>0</v>
      </c>
      <c r="K4327" t="n">
        <v>0</v>
      </c>
      <c r="L4327" t="n">
        <v>0</v>
      </c>
      <c r="M4327" t="n">
        <v>0</v>
      </c>
      <c r="N4327" t="n">
        <v>0</v>
      </c>
      <c r="O4327" t="n">
        <v>0</v>
      </c>
      <c r="P4327" t="n">
        <v>0</v>
      </c>
      <c r="Q4327" t="n">
        <v>0</v>
      </c>
      <c r="R4327" s="2" t="inlineStr"/>
    </row>
    <row r="4328" ht="15" customHeight="1">
      <c r="A4328" t="inlineStr">
        <is>
          <t>A 21631-2022</t>
        </is>
      </c>
      <c r="B4328" s="1" t="n">
        <v>44706</v>
      </c>
      <c r="C4328" s="1" t="n">
        <v>45227</v>
      </c>
      <c r="D4328" t="inlineStr">
        <is>
          <t>DALARNAS LÄN</t>
        </is>
      </c>
      <c r="E4328" t="inlineStr">
        <is>
          <t>SMEDJEBACKEN</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21466-2022</t>
        </is>
      </c>
      <c r="B4329" s="1" t="n">
        <v>44706</v>
      </c>
      <c r="C4329" s="1" t="n">
        <v>45227</v>
      </c>
      <c r="D4329" t="inlineStr">
        <is>
          <t>DALARNAS LÄN</t>
        </is>
      </c>
      <c r="E4329" t="inlineStr">
        <is>
          <t>LUDVIKA</t>
        </is>
      </c>
      <c r="F4329" t="inlineStr">
        <is>
          <t>Bergvik skog väst AB</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21630-2022</t>
        </is>
      </c>
      <c r="B4330" s="1" t="n">
        <v>44706</v>
      </c>
      <c r="C4330" s="1" t="n">
        <v>45227</v>
      </c>
      <c r="D4330" t="inlineStr">
        <is>
          <t>DALARNAS LÄN</t>
        </is>
      </c>
      <c r="E4330" t="inlineStr">
        <is>
          <t>ÄLVDALEN</t>
        </is>
      </c>
      <c r="F4330" t="inlineStr">
        <is>
          <t>Övriga statliga verk och myndigheter</t>
        </is>
      </c>
      <c r="G4330" t="n">
        <v>5.2</v>
      </c>
      <c r="H4330" t="n">
        <v>0</v>
      </c>
      <c r="I4330" t="n">
        <v>0</v>
      </c>
      <c r="J4330" t="n">
        <v>0</v>
      </c>
      <c r="K4330" t="n">
        <v>0</v>
      </c>
      <c r="L4330" t="n">
        <v>0</v>
      </c>
      <c r="M4330" t="n">
        <v>0</v>
      </c>
      <c r="N4330" t="n">
        <v>0</v>
      </c>
      <c r="O4330" t="n">
        <v>0</v>
      </c>
      <c r="P4330" t="n">
        <v>0</v>
      </c>
      <c r="Q4330" t="n">
        <v>0</v>
      </c>
      <c r="R4330" s="2" t="inlineStr"/>
    </row>
    <row r="4331" ht="15" customHeight="1">
      <c r="A4331" t="inlineStr">
        <is>
          <t>A 21752-2022</t>
        </is>
      </c>
      <c r="B4331" s="1" t="n">
        <v>44708</v>
      </c>
      <c r="C4331" s="1" t="n">
        <v>45227</v>
      </c>
      <c r="D4331" t="inlineStr">
        <is>
          <t>DALARNAS LÄN</t>
        </is>
      </c>
      <c r="E4331" t="inlineStr">
        <is>
          <t>VANSBRO</t>
        </is>
      </c>
      <c r="G4331" t="n">
        <v>7.2</v>
      </c>
      <c r="H4331" t="n">
        <v>0</v>
      </c>
      <c r="I4331" t="n">
        <v>0</v>
      </c>
      <c r="J4331" t="n">
        <v>0</v>
      </c>
      <c r="K4331" t="n">
        <v>0</v>
      </c>
      <c r="L4331" t="n">
        <v>0</v>
      </c>
      <c r="M4331" t="n">
        <v>0</v>
      </c>
      <c r="N4331" t="n">
        <v>0</v>
      </c>
      <c r="O4331" t="n">
        <v>0</v>
      </c>
      <c r="P4331" t="n">
        <v>0</v>
      </c>
      <c r="Q4331" t="n">
        <v>0</v>
      </c>
      <c r="R4331" s="2" t="inlineStr"/>
    </row>
    <row r="4332" ht="15" customHeight="1">
      <c r="A4332" t="inlineStr">
        <is>
          <t>A 21841-2022</t>
        </is>
      </c>
      <c r="B4332" s="1" t="n">
        <v>44711</v>
      </c>
      <c r="C4332" s="1" t="n">
        <v>45227</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22000-2022</t>
        </is>
      </c>
      <c r="B4333" s="1" t="n">
        <v>44711</v>
      </c>
      <c r="C4333" s="1" t="n">
        <v>45227</v>
      </c>
      <c r="D4333" t="inlineStr">
        <is>
          <t>DALARNAS LÄN</t>
        </is>
      </c>
      <c r="E4333" t="inlineStr">
        <is>
          <t>LUDVIKA</t>
        </is>
      </c>
      <c r="F4333" t="inlineStr">
        <is>
          <t>Bergvik skog väst AB</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22063-2022</t>
        </is>
      </c>
      <c r="B4334" s="1" t="n">
        <v>44711</v>
      </c>
      <c r="C4334" s="1" t="n">
        <v>45227</v>
      </c>
      <c r="D4334" t="inlineStr">
        <is>
          <t>DALARNAS LÄN</t>
        </is>
      </c>
      <c r="E4334" t="inlineStr">
        <is>
          <t>ÄLVDALEN</t>
        </is>
      </c>
      <c r="F4334" t="inlineStr">
        <is>
          <t>Bergvik skog väst AB</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21839-2022</t>
        </is>
      </c>
      <c r="B4335" s="1" t="n">
        <v>44711</v>
      </c>
      <c r="C4335" s="1" t="n">
        <v>45227</v>
      </c>
      <c r="D4335" t="inlineStr">
        <is>
          <t>DALARNAS LÄN</t>
        </is>
      </c>
      <c r="E4335" t="inlineStr">
        <is>
          <t>LEKSAND</t>
        </is>
      </c>
      <c r="F4335" t="inlineStr">
        <is>
          <t>Bergvik skog väst AB</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21880-2022</t>
        </is>
      </c>
      <c r="B4336" s="1" t="n">
        <v>44711</v>
      </c>
      <c r="C4336" s="1" t="n">
        <v>45227</v>
      </c>
      <c r="D4336" t="inlineStr">
        <is>
          <t>DALARNAS LÄN</t>
        </is>
      </c>
      <c r="E4336" t="inlineStr">
        <is>
          <t>MALUNG-SÄLEN</t>
        </is>
      </c>
      <c r="G4336" t="n">
        <v>7.1</v>
      </c>
      <c r="H4336" t="n">
        <v>0</v>
      </c>
      <c r="I4336" t="n">
        <v>0</v>
      </c>
      <c r="J4336" t="n">
        <v>0</v>
      </c>
      <c r="K4336" t="n">
        <v>0</v>
      </c>
      <c r="L4336" t="n">
        <v>0</v>
      </c>
      <c r="M4336" t="n">
        <v>0</v>
      </c>
      <c r="N4336" t="n">
        <v>0</v>
      </c>
      <c r="O4336" t="n">
        <v>0</v>
      </c>
      <c r="P4336" t="n">
        <v>0</v>
      </c>
      <c r="Q4336" t="n">
        <v>0</v>
      </c>
      <c r="R4336" s="2" t="inlineStr"/>
    </row>
    <row r="4337" ht="15" customHeight="1">
      <c r="A4337" t="inlineStr">
        <is>
          <t>A 21840-2022</t>
        </is>
      </c>
      <c r="B4337" s="1" t="n">
        <v>44711</v>
      </c>
      <c r="C4337" s="1" t="n">
        <v>45227</v>
      </c>
      <c r="D4337" t="inlineStr">
        <is>
          <t>DALARNAS LÄN</t>
        </is>
      </c>
      <c r="E4337" t="inlineStr">
        <is>
          <t>LEKSAND</t>
        </is>
      </c>
      <c r="F4337" t="inlineStr">
        <is>
          <t>Bergvik skog väst AB</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21905-2022</t>
        </is>
      </c>
      <c r="B4338" s="1" t="n">
        <v>44711</v>
      </c>
      <c r="C4338" s="1" t="n">
        <v>45227</v>
      </c>
      <c r="D4338" t="inlineStr">
        <is>
          <t>DALARNAS LÄN</t>
        </is>
      </c>
      <c r="E4338" t="inlineStr">
        <is>
          <t>ORSA</t>
        </is>
      </c>
      <c r="F4338" t="inlineStr">
        <is>
          <t>Allmännings- och besparingsskogar</t>
        </is>
      </c>
      <c r="G4338" t="n">
        <v>3.1</v>
      </c>
      <c r="H4338" t="n">
        <v>0</v>
      </c>
      <c r="I4338" t="n">
        <v>0</v>
      </c>
      <c r="J4338" t="n">
        <v>0</v>
      </c>
      <c r="K4338" t="n">
        <v>0</v>
      </c>
      <c r="L4338" t="n">
        <v>0</v>
      </c>
      <c r="M4338" t="n">
        <v>0</v>
      </c>
      <c r="N4338" t="n">
        <v>0</v>
      </c>
      <c r="O4338" t="n">
        <v>0</v>
      </c>
      <c r="P4338" t="n">
        <v>0</v>
      </c>
      <c r="Q4338" t="n">
        <v>0</v>
      </c>
      <c r="R4338" s="2" t="inlineStr"/>
    </row>
    <row r="4339" ht="15" customHeight="1">
      <c r="A4339" t="inlineStr">
        <is>
          <t>A 22351-2022</t>
        </is>
      </c>
      <c r="B4339" s="1" t="n">
        <v>44713</v>
      </c>
      <c r="C4339" s="1" t="n">
        <v>45227</v>
      </c>
      <c r="D4339" t="inlineStr">
        <is>
          <t>DALARNAS LÄN</t>
        </is>
      </c>
      <c r="E4339" t="inlineStr">
        <is>
          <t>SMEDJEBACKEN</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22457-2022</t>
        </is>
      </c>
      <c r="B4340" s="1" t="n">
        <v>44713</v>
      </c>
      <c r="C4340" s="1" t="n">
        <v>45227</v>
      </c>
      <c r="D4340" t="inlineStr">
        <is>
          <t>DALARNAS LÄN</t>
        </is>
      </c>
      <c r="E4340" t="inlineStr">
        <is>
          <t>GAGNEF</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22363-2022</t>
        </is>
      </c>
      <c r="B4341" s="1" t="n">
        <v>44713</v>
      </c>
      <c r="C4341" s="1" t="n">
        <v>45227</v>
      </c>
      <c r="D4341" t="inlineStr">
        <is>
          <t>DALARNAS LÄN</t>
        </is>
      </c>
      <c r="E4341" t="inlineStr">
        <is>
          <t>BORLÄNGE</t>
        </is>
      </c>
      <c r="F4341" t="inlineStr">
        <is>
          <t>Naturvårdsverket</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22640-2022</t>
        </is>
      </c>
      <c r="B4342" s="1" t="n">
        <v>44714</v>
      </c>
      <c r="C4342" s="1" t="n">
        <v>45227</v>
      </c>
      <c r="D4342" t="inlineStr">
        <is>
          <t>DALARNAS LÄN</t>
        </is>
      </c>
      <c r="E4342" t="inlineStr">
        <is>
          <t>SMEDJEBACKEN</t>
        </is>
      </c>
      <c r="G4342" t="n">
        <v>11.5</v>
      </c>
      <c r="H4342" t="n">
        <v>0</v>
      </c>
      <c r="I4342" t="n">
        <v>0</v>
      </c>
      <c r="J4342" t="n">
        <v>0</v>
      </c>
      <c r="K4342" t="n">
        <v>0</v>
      </c>
      <c r="L4342" t="n">
        <v>0</v>
      </c>
      <c r="M4342" t="n">
        <v>0</v>
      </c>
      <c r="N4342" t="n">
        <v>0</v>
      </c>
      <c r="O4342" t="n">
        <v>0</v>
      </c>
      <c r="P4342" t="n">
        <v>0</v>
      </c>
      <c r="Q4342" t="n">
        <v>0</v>
      </c>
      <c r="R4342" s="2" t="inlineStr"/>
    </row>
    <row r="4343" ht="15" customHeight="1">
      <c r="A4343" t="inlineStr">
        <is>
          <t>A 22683-2022</t>
        </is>
      </c>
      <c r="B4343" s="1" t="n">
        <v>44714</v>
      </c>
      <c r="C4343" s="1" t="n">
        <v>45227</v>
      </c>
      <c r="D4343" t="inlineStr">
        <is>
          <t>DALARNAS LÄN</t>
        </is>
      </c>
      <c r="E4343" t="inlineStr">
        <is>
          <t>LEKSAND</t>
        </is>
      </c>
      <c r="F4343" t="inlineStr">
        <is>
          <t>Bergvik skog väst AB</t>
        </is>
      </c>
      <c r="G4343" t="n">
        <v>3.4</v>
      </c>
      <c r="H4343" t="n">
        <v>0</v>
      </c>
      <c r="I4343" t="n">
        <v>0</v>
      </c>
      <c r="J4343" t="n">
        <v>0</v>
      </c>
      <c r="K4343" t="n">
        <v>0</v>
      </c>
      <c r="L4343" t="n">
        <v>0</v>
      </c>
      <c r="M4343" t="n">
        <v>0</v>
      </c>
      <c r="N4343" t="n">
        <v>0</v>
      </c>
      <c r="O4343" t="n">
        <v>0</v>
      </c>
      <c r="P4343" t="n">
        <v>0</v>
      </c>
      <c r="Q4343" t="n">
        <v>0</v>
      </c>
      <c r="R4343" s="2" t="inlineStr"/>
    </row>
    <row r="4344" ht="15" customHeight="1">
      <c r="A4344" t="inlineStr">
        <is>
          <t>A 22685-2022</t>
        </is>
      </c>
      <c r="B4344" s="1" t="n">
        <v>44714</v>
      </c>
      <c r="C4344" s="1" t="n">
        <v>45227</v>
      </c>
      <c r="D4344" t="inlineStr">
        <is>
          <t>DALARNAS LÄN</t>
        </is>
      </c>
      <c r="E4344" t="inlineStr">
        <is>
          <t>LEKSAND</t>
        </is>
      </c>
      <c r="F4344" t="inlineStr">
        <is>
          <t>Bergvik skog väst AB</t>
        </is>
      </c>
      <c r="G4344" t="n">
        <v>7.3</v>
      </c>
      <c r="H4344" t="n">
        <v>0</v>
      </c>
      <c r="I4344" t="n">
        <v>0</v>
      </c>
      <c r="J4344" t="n">
        <v>0</v>
      </c>
      <c r="K4344" t="n">
        <v>0</v>
      </c>
      <c r="L4344" t="n">
        <v>0</v>
      </c>
      <c r="M4344" t="n">
        <v>0</v>
      </c>
      <c r="N4344" t="n">
        <v>0</v>
      </c>
      <c r="O4344" t="n">
        <v>0</v>
      </c>
      <c r="P4344" t="n">
        <v>0</v>
      </c>
      <c r="Q4344" t="n">
        <v>0</v>
      </c>
      <c r="R4344" s="2" t="inlineStr"/>
    </row>
    <row r="4345" ht="15" customHeight="1">
      <c r="A4345" t="inlineStr">
        <is>
          <t>A 22739-2022</t>
        </is>
      </c>
      <c r="B4345" s="1" t="n">
        <v>44714</v>
      </c>
      <c r="C4345" s="1" t="n">
        <v>45227</v>
      </c>
      <c r="D4345" t="inlineStr">
        <is>
          <t>DALARNAS LÄN</t>
        </is>
      </c>
      <c r="E4345" t="inlineStr">
        <is>
          <t>FALUN</t>
        </is>
      </c>
      <c r="F4345" t="inlineStr">
        <is>
          <t>Kyrkan</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22813-2022</t>
        </is>
      </c>
      <c r="B4346" s="1" t="n">
        <v>44715</v>
      </c>
      <c r="C4346" s="1" t="n">
        <v>45227</v>
      </c>
      <c r="D4346" t="inlineStr">
        <is>
          <t>DALARNAS LÄN</t>
        </is>
      </c>
      <c r="E4346" t="inlineStr">
        <is>
          <t>ORSA</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22970-2022</t>
        </is>
      </c>
      <c r="B4347" s="1" t="n">
        <v>44716</v>
      </c>
      <c r="C4347" s="1" t="n">
        <v>45227</v>
      </c>
      <c r="D4347" t="inlineStr">
        <is>
          <t>DALARNAS LÄN</t>
        </is>
      </c>
      <c r="E4347" t="inlineStr">
        <is>
          <t>HEDEMORA</t>
        </is>
      </c>
      <c r="F4347" t="inlineStr">
        <is>
          <t>Sveaskog</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22983-2022</t>
        </is>
      </c>
      <c r="B4348" s="1" t="n">
        <v>44717</v>
      </c>
      <c r="C4348" s="1" t="n">
        <v>45227</v>
      </c>
      <c r="D4348" t="inlineStr">
        <is>
          <t>DALARNAS LÄN</t>
        </is>
      </c>
      <c r="E4348" t="inlineStr">
        <is>
          <t>BORLÄNGE</t>
        </is>
      </c>
      <c r="G4348" t="n">
        <v>3.6</v>
      </c>
      <c r="H4348" t="n">
        <v>0</v>
      </c>
      <c r="I4348" t="n">
        <v>0</v>
      </c>
      <c r="J4348" t="n">
        <v>0</v>
      </c>
      <c r="K4348" t="n">
        <v>0</v>
      </c>
      <c r="L4348" t="n">
        <v>0</v>
      </c>
      <c r="M4348" t="n">
        <v>0</v>
      </c>
      <c r="N4348" t="n">
        <v>0</v>
      </c>
      <c r="O4348" t="n">
        <v>0</v>
      </c>
      <c r="P4348" t="n">
        <v>0</v>
      </c>
      <c r="Q4348" t="n">
        <v>0</v>
      </c>
      <c r="R4348" s="2" t="inlineStr"/>
    </row>
    <row r="4349" ht="15" customHeight="1">
      <c r="A4349" t="inlineStr">
        <is>
          <t>A 22984-2022</t>
        </is>
      </c>
      <c r="B4349" s="1" t="n">
        <v>44718</v>
      </c>
      <c r="C4349" s="1" t="n">
        <v>45227</v>
      </c>
      <c r="D4349" t="inlineStr">
        <is>
          <t>DALARNAS LÄN</t>
        </is>
      </c>
      <c r="E4349" t="inlineStr">
        <is>
          <t>SMEDJEBACKEN</t>
        </is>
      </c>
      <c r="G4349" t="n">
        <v>1.1</v>
      </c>
      <c r="H4349" t="n">
        <v>0</v>
      </c>
      <c r="I4349" t="n">
        <v>0</v>
      </c>
      <c r="J4349" t="n">
        <v>0</v>
      </c>
      <c r="K4349" t="n">
        <v>0</v>
      </c>
      <c r="L4349" t="n">
        <v>0</v>
      </c>
      <c r="M4349" t="n">
        <v>0</v>
      </c>
      <c r="N4349" t="n">
        <v>0</v>
      </c>
      <c r="O4349" t="n">
        <v>0</v>
      </c>
      <c r="P4349" t="n">
        <v>0</v>
      </c>
      <c r="Q4349" t="n">
        <v>0</v>
      </c>
      <c r="R4349" s="2" t="inlineStr"/>
    </row>
    <row r="4350" ht="15" customHeight="1">
      <c r="A4350" t="inlineStr">
        <is>
          <t>A 23041-2022</t>
        </is>
      </c>
      <c r="B4350" s="1" t="n">
        <v>44719</v>
      </c>
      <c r="C4350" s="1" t="n">
        <v>45227</v>
      </c>
      <c r="D4350" t="inlineStr">
        <is>
          <t>DALARNAS LÄN</t>
        </is>
      </c>
      <c r="E4350" t="inlineStr">
        <is>
          <t>RÄTTVIK</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23085-2022</t>
        </is>
      </c>
      <c r="B4351" s="1" t="n">
        <v>44719</v>
      </c>
      <c r="C4351" s="1" t="n">
        <v>45227</v>
      </c>
      <c r="D4351" t="inlineStr">
        <is>
          <t>DALARNAS LÄN</t>
        </is>
      </c>
      <c r="E4351" t="inlineStr">
        <is>
          <t>VANSBRO</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23137-2022</t>
        </is>
      </c>
      <c r="B4352" s="1" t="n">
        <v>44719</v>
      </c>
      <c r="C4352" s="1" t="n">
        <v>45227</v>
      </c>
      <c r="D4352" t="inlineStr">
        <is>
          <t>DALARNAS LÄN</t>
        </is>
      </c>
      <c r="E4352" t="inlineStr">
        <is>
          <t>LEKSAND</t>
        </is>
      </c>
      <c r="G4352" t="n">
        <v>3</v>
      </c>
      <c r="H4352" t="n">
        <v>0</v>
      </c>
      <c r="I4352" t="n">
        <v>0</v>
      </c>
      <c r="J4352" t="n">
        <v>0</v>
      </c>
      <c r="K4352" t="n">
        <v>0</v>
      </c>
      <c r="L4352" t="n">
        <v>0</v>
      </c>
      <c r="M4352" t="n">
        <v>0</v>
      </c>
      <c r="N4352" t="n">
        <v>0</v>
      </c>
      <c r="O4352" t="n">
        <v>0</v>
      </c>
      <c r="P4352" t="n">
        <v>0</v>
      </c>
      <c r="Q4352" t="n">
        <v>0</v>
      </c>
      <c r="R4352" s="2" t="inlineStr"/>
    </row>
    <row r="4353" ht="15" customHeight="1">
      <c r="A4353" t="inlineStr">
        <is>
          <t>A 23348-2022</t>
        </is>
      </c>
      <c r="B4353" s="1" t="n">
        <v>44720</v>
      </c>
      <c r="C4353" s="1" t="n">
        <v>45227</v>
      </c>
      <c r="D4353" t="inlineStr">
        <is>
          <t>DALARNAS LÄN</t>
        </is>
      </c>
      <c r="E4353" t="inlineStr">
        <is>
          <t>ORSA</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23365-2022</t>
        </is>
      </c>
      <c r="B4354" s="1" t="n">
        <v>44720</v>
      </c>
      <c r="C4354" s="1" t="n">
        <v>45227</v>
      </c>
      <c r="D4354" t="inlineStr">
        <is>
          <t>DALARNAS LÄN</t>
        </is>
      </c>
      <c r="E4354" t="inlineStr">
        <is>
          <t>AVESTA</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23345-2022</t>
        </is>
      </c>
      <c r="B4355" s="1" t="n">
        <v>44720</v>
      </c>
      <c r="C4355" s="1" t="n">
        <v>45227</v>
      </c>
      <c r="D4355" t="inlineStr">
        <is>
          <t>DALARNAS LÄN</t>
        </is>
      </c>
      <c r="E4355" t="inlineStr">
        <is>
          <t>LUDVIKA</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23258-2022</t>
        </is>
      </c>
      <c r="B4356" s="1" t="n">
        <v>44720</v>
      </c>
      <c r="C4356" s="1" t="n">
        <v>45227</v>
      </c>
      <c r="D4356" t="inlineStr">
        <is>
          <t>DALARNAS LÄN</t>
        </is>
      </c>
      <c r="E4356" t="inlineStr">
        <is>
          <t>LUDVIKA</t>
        </is>
      </c>
      <c r="F4356" t="inlineStr">
        <is>
          <t>Bergvik skog väst AB</t>
        </is>
      </c>
      <c r="G4356" t="n">
        <v>2.4</v>
      </c>
      <c r="H4356" t="n">
        <v>0</v>
      </c>
      <c r="I4356" t="n">
        <v>0</v>
      </c>
      <c r="J4356" t="n">
        <v>0</v>
      </c>
      <c r="K4356" t="n">
        <v>0</v>
      </c>
      <c r="L4356" t="n">
        <v>0</v>
      </c>
      <c r="M4356" t="n">
        <v>0</v>
      </c>
      <c r="N4356" t="n">
        <v>0</v>
      </c>
      <c r="O4356" t="n">
        <v>0</v>
      </c>
      <c r="P4356" t="n">
        <v>0</v>
      </c>
      <c r="Q4356" t="n">
        <v>0</v>
      </c>
      <c r="R4356" s="2" t="inlineStr"/>
    </row>
    <row r="4357" ht="15" customHeight="1">
      <c r="A4357" t="inlineStr">
        <is>
          <t>A 23354-2022</t>
        </is>
      </c>
      <c r="B4357" s="1" t="n">
        <v>44720</v>
      </c>
      <c r="C4357" s="1" t="n">
        <v>45227</v>
      </c>
      <c r="D4357" t="inlineStr">
        <is>
          <t>DALARNAS LÄN</t>
        </is>
      </c>
      <c r="E4357" t="inlineStr">
        <is>
          <t>MORA</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23329-2022</t>
        </is>
      </c>
      <c r="B4358" s="1" t="n">
        <v>44720</v>
      </c>
      <c r="C4358" s="1" t="n">
        <v>45227</v>
      </c>
      <c r="D4358" t="inlineStr">
        <is>
          <t>DALARNAS LÄN</t>
        </is>
      </c>
      <c r="E4358" t="inlineStr">
        <is>
          <t>HEDEMORA</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23651-2022</t>
        </is>
      </c>
      <c r="B4359" s="1" t="n">
        <v>44721</v>
      </c>
      <c r="C4359" s="1" t="n">
        <v>45227</v>
      </c>
      <c r="D4359" t="inlineStr">
        <is>
          <t>DALARNAS LÄN</t>
        </is>
      </c>
      <c r="E4359" t="inlineStr">
        <is>
          <t>MALUNG-SÄLEN</t>
        </is>
      </c>
      <c r="F4359" t="inlineStr">
        <is>
          <t>Bergvik skog väst AB</t>
        </is>
      </c>
      <c r="G4359" t="n">
        <v>9.800000000000001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23606-2022</t>
        </is>
      </c>
      <c r="B4360" s="1" t="n">
        <v>44721</v>
      </c>
      <c r="C4360" s="1" t="n">
        <v>45227</v>
      </c>
      <c r="D4360" t="inlineStr">
        <is>
          <t>DALARNAS LÄN</t>
        </is>
      </c>
      <c r="E4360" t="inlineStr">
        <is>
          <t>MALUNG-SÄLEN</t>
        </is>
      </c>
      <c r="F4360" t="inlineStr">
        <is>
          <t>Bergvik skog väst AB</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23617-2022</t>
        </is>
      </c>
      <c r="B4361" s="1" t="n">
        <v>44721</v>
      </c>
      <c r="C4361" s="1" t="n">
        <v>45227</v>
      </c>
      <c r="D4361" t="inlineStr">
        <is>
          <t>DALARNAS LÄN</t>
        </is>
      </c>
      <c r="E4361" t="inlineStr">
        <is>
          <t>MALUNG-SÄLEN</t>
        </is>
      </c>
      <c r="F4361" t="inlineStr">
        <is>
          <t>Bergvik skog väst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23821-2022</t>
        </is>
      </c>
      <c r="B4362" s="1" t="n">
        <v>44722</v>
      </c>
      <c r="C4362" s="1" t="n">
        <v>45227</v>
      </c>
      <c r="D4362" t="inlineStr">
        <is>
          <t>DALARNAS LÄN</t>
        </is>
      </c>
      <c r="E4362" t="inlineStr">
        <is>
          <t>ORSA</t>
        </is>
      </c>
      <c r="F4362" t="inlineStr">
        <is>
          <t>Allmännings- och besparingsskogar</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23798-2022</t>
        </is>
      </c>
      <c r="B4363" s="1" t="n">
        <v>44722</v>
      </c>
      <c r="C4363" s="1" t="n">
        <v>45227</v>
      </c>
      <c r="D4363" t="inlineStr">
        <is>
          <t>DALARNAS LÄN</t>
        </is>
      </c>
      <c r="E4363" t="inlineStr">
        <is>
          <t>MORA</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23795-2022</t>
        </is>
      </c>
      <c r="B4364" s="1" t="n">
        <v>44722</v>
      </c>
      <c r="C4364" s="1" t="n">
        <v>45227</v>
      </c>
      <c r="D4364" t="inlineStr">
        <is>
          <t>DALARNAS LÄN</t>
        </is>
      </c>
      <c r="E4364" t="inlineStr">
        <is>
          <t>MORA</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23839-2022</t>
        </is>
      </c>
      <c r="B4365" s="1" t="n">
        <v>44722</v>
      </c>
      <c r="C4365" s="1" t="n">
        <v>45227</v>
      </c>
      <c r="D4365" t="inlineStr">
        <is>
          <t>DALARNAS LÄN</t>
        </is>
      </c>
      <c r="E4365" t="inlineStr">
        <is>
          <t>HEDEMORA</t>
        </is>
      </c>
      <c r="F4365" t="inlineStr">
        <is>
          <t>Sveaskog</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23808-2022</t>
        </is>
      </c>
      <c r="B4366" s="1" t="n">
        <v>44722</v>
      </c>
      <c r="C4366" s="1" t="n">
        <v>45227</v>
      </c>
      <c r="D4366" t="inlineStr">
        <is>
          <t>DALARNAS LÄN</t>
        </is>
      </c>
      <c r="E4366" t="inlineStr">
        <is>
          <t>VANSBRO</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23843-2022</t>
        </is>
      </c>
      <c r="B4367" s="1" t="n">
        <v>44722</v>
      </c>
      <c r="C4367" s="1" t="n">
        <v>45227</v>
      </c>
      <c r="D4367" t="inlineStr">
        <is>
          <t>DALARNAS LÄN</t>
        </is>
      </c>
      <c r="E4367" t="inlineStr">
        <is>
          <t>HEDEMORA</t>
        </is>
      </c>
      <c r="F4367" t="inlineStr">
        <is>
          <t>Sveaskog</t>
        </is>
      </c>
      <c r="G4367" t="n">
        <v>6</v>
      </c>
      <c r="H4367" t="n">
        <v>0</v>
      </c>
      <c r="I4367" t="n">
        <v>0</v>
      </c>
      <c r="J4367" t="n">
        <v>0</v>
      </c>
      <c r="K4367" t="n">
        <v>0</v>
      </c>
      <c r="L4367" t="n">
        <v>0</v>
      </c>
      <c r="M4367" t="n">
        <v>0</v>
      </c>
      <c r="N4367" t="n">
        <v>0</v>
      </c>
      <c r="O4367" t="n">
        <v>0</v>
      </c>
      <c r="P4367" t="n">
        <v>0</v>
      </c>
      <c r="Q4367" t="n">
        <v>0</v>
      </c>
      <c r="R4367" s="2" t="inlineStr"/>
    </row>
    <row r="4368" ht="15" customHeight="1">
      <c r="A4368" t="inlineStr">
        <is>
          <t>A 24103-2022</t>
        </is>
      </c>
      <c r="B4368" s="1" t="n">
        <v>44725</v>
      </c>
      <c r="C4368" s="1" t="n">
        <v>45227</v>
      </c>
      <c r="D4368" t="inlineStr">
        <is>
          <t>DALARNAS LÄN</t>
        </is>
      </c>
      <c r="E4368" t="inlineStr">
        <is>
          <t>MALUNG-SÄLEN</t>
        </is>
      </c>
      <c r="F4368" t="inlineStr">
        <is>
          <t>Kommuner</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24131-2022</t>
        </is>
      </c>
      <c r="B4369" s="1" t="n">
        <v>44725</v>
      </c>
      <c r="C4369" s="1" t="n">
        <v>45227</v>
      </c>
      <c r="D4369" t="inlineStr">
        <is>
          <t>DALARNAS LÄN</t>
        </is>
      </c>
      <c r="E4369" t="inlineStr">
        <is>
          <t>FALUN</t>
        </is>
      </c>
      <c r="F4369" t="inlineStr">
        <is>
          <t>Kyrkan</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24140-2022</t>
        </is>
      </c>
      <c r="B4370" s="1" t="n">
        <v>44725</v>
      </c>
      <c r="C4370" s="1" t="n">
        <v>45227</v>
      </c>
      <c r="D4370" t="inlineStr">
        <is>
          <t>DALARNAS LÄN</t>
        </is>
      </c>
      <c r="E4370" t="inlineStr">
        <is>
          <t>MALUNG-SÄLEN</t>
        </is>
      </c>
      <c r="F4370" t="inlineStr">
        <is>
          <t>Kommuner</t>
        </is>
      </c>
      <c r="G4370" t="n">
        <v>10.2</v>
      </c>
      <c r="H4370" t="n">
        <v>0</v>
      </c>
      <c r="I4370" t="n">
        <v>0</v>
      </c>
      <c r="J4370" t="n">
        <v>0</v>
      </c>
      <c r="K4370" t="n">
        <v>0</v>
      </c>
      <c r="L4370" t="n">
        <v>0</v>
      </c>
      <c r="M4370" t="n">
        <v>0</v>
      </c>
      <c r="N4370" t="n">
        <v>0</v>
      </c>
      <c r="O4370" t="n">
        <v>0</v>
      </c>
      <c r="P4370" t="n">
        <v>0</v>
      </c>
      <c r="Q4370" t="n">
        <v>0</v>
      </c>
      <c r="R4370" s="2" t="inlineStr"/>
    </row>
    <row r="4371" ht="15" customHeight="1">
      <c r="A4371" t="inlineStr">
        <is>
          <t>A 24165-2022</t>
        </is>
      </c>
      <c r="B4371" s="1" t="n">
        <v>44725</v>
      </c>
      <c r="C4371" s="1" t="n">
        <v>45227</v>
      </c>
      <c r="D4371" t="inlineStr">
        <is>
          <t>DALARNAS LÄN</t>
        </is>
      </c>
      <c r="E4371" t="inlineStr">
        <is>
          <t>MALUNG-SÄLEN</t>
        </is>
      </c>
      <c r="F4371" t="inlineStr">
        <is>
          <t>Kommuner</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24335-2022</t>
        </is>
      </c>
      <c r="B4372" s="1" t="n">
        <v>44725</v>
      </c>
      <c r="C4372" s="1" t="n">
        <v>45227</v>
      </c>
      <c r="D4372" t="inlineStr">
        <is>
          <t>DALARNAS LÄN</t>
        </is>
      </c>
      <c r="E4372" t="inlineStr">
        <is>
          <t>MORA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24107-2022</t>
        </is>
      </c>
      <c r="B4373" s="1" t="n">
        <v>44725</v>
      </c>
      <c r="C4373" s="1" t="n">
        <v>45227</v>
      </c>
      <c r="D4373" t="inlineStr">
        <is>
          <t>DALARNAS LÄN</t>
        </is>
      </c>
      <c r="E4373" t="inlineStr">
        <is>
          <t>MALUNG-SÄLEN</t>
        </is>
      </c>
      <c r="F4373" t="inlineStr">
        <is>
          <t>Kommuner</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24164-2022</t>
        </is>
      </c>
      <c r="B4374" s="1" t="n">
        <v>44725</v>
      </c>
      <c r="C4374" s="1" t="n">
        <v>45227</v>
      </c>
      <c r="D4374" t="inlineStr">
        <is>
          <t>DALARNAS LÄN</t>
        </is>
      </c>
      <c r="E4374" t="inlineStr">
        <is>
          <t>MALUNG-SÄLEN</t>
        </is>
      </c>
      <c r="F4374" t="inlineStr">
        <is>
          <t>Bergvik skog öst AB</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24104-2022</t>
        </is>
      </c>
      <c r="B4375" s="1" t="n">
        <v>44725</v>
      </c>
      <c r="C4375" s="1" t="n">
        <v>45227</v>
      </c>
      <c r="D4375" t="inlineStr">
        <is>
          <t>DALARNAS LÄN</t>
        </is>
      </c>
      <c r="E4375" t="inlineStr">
        <is>
          <t>MALUNG-SÄLEN</t>
        </is>
      </c>
      <c r="F4375" t="inlineStr">
        <is>
          <t>Kommuner</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24223-2022</t>
        </is>
      </c>
      <c r="B4376" s="1" t="n">
        <v>44725</v>
      </c>
      <c r="C4376" s="1" t="n">
        <v>45227</v>
      </c>
      <c r="D4376" t="inlineStr">
        <is>
          <t>DALARNAS LÄN</t>
        </is>
      </c>
      <c r="E4376" t="inlineStr">
        <is>
          <t>SÄTER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24253-2022</t>
        </is>
      </c>
      <c r="B4377" s="1" t="n">
        <v>44725</v>
      </c>
      <c r="C4377" s="1" t="n">
        <v>45227</v>
      </c>
      <c r="D4377" t="inlineStr">
        <is>
          <t>DALARNAS LÄN</t>
        </is>
      </c>
      <c r="E4377" t="inlineStr">
        <is>
          <t>SÄTER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24174-2022</t>
        </is>
      </c>
      <c r="B4378" s="1" t="n">
        <v>44725</v>
      </c>
      <c r="C4378" s="1" t="n">
        <v>45227</v>
      </c>
      <c r="D4378" t="inlineStr">
        <is>
          <t>DALARNAS LÄN</t>
        </is>
      </c>
      <c r="E4378" t="inlineStr">
        <is>
          <t>MALUNG-SÄLEN</t>
        </is>
      </c>
      <c r="F4378" t="inlineStr">
        <is>
          <t>Kommuner</t>
        </is>
      </c>
      <c r="G4378" t="n">
        <v>4.5</v>
      </c>
      <c r="H4378" t="n">
        <v>0</v>
      </c>
      <c r="I4378" t="n">
        <v>0</v>
      </c>
      <c r="J4378" t="n">
        <v>0</v>
      </c>
      <c r="K4378" t="n">
        <v>0</v>
      </c>
      <c r="L4378" t="n">
        <v>0</v>
      </c>
      <c r="M4378" t="n">
        <v>0</v>
      </c>
      <c r="N4378" t="n">
        <v>0</v>
      </c>
      <c r="O4378" t="n">
        <v>0</v>
      </c>
      <c r="P4378" t="n">
        <v>0</v>
      </c>
      <c r="Q4378" t="n">
        <v>0</v>
      </c>
      <c r="R4378" s="2" t="inlineStr"/>
    </row>
    <row r="4379" ht="15" customHeight="1">
      <c r="A4379" t="inlineStr">
        <is>
          <t>A 24427-2022</t>
        </is>
      </c>
      <c r="B4379" s="1" t="n">
        <v>44726</v>
      </c>
      <c r="C4379" s="1" t="n">
        <v>45227</v>
      </c>
      <c r="D4379" t="inlineStr">
        <is>
          <t>DALARNAS LÄN</t>
        </is>
      </c>
      <c r="E4379" t="inlineStr">
        <is>
          <t>HEDEMORA</t>
        </is>
      </c>
      <c r="G4379" t="n">
        <v>1.7</v>
      </c>
      <c r="H4379" t="n">
        <v>0</v>
      </c>
      <c r="I4379" t="n">
        <v>0</v>
      </c>
      <c r="J4379" t="n">
        <v>0</v>
      </c>
      <c r="K4379" t="n">
        <v>0</v>
      </c>
      <c r="L4379" t="n">
        <v>0</v>
      </c>
      <c r="M4379" t="n">
        <v>0</v>
      </c>
      <c r="N4379" t="n">
        <v>0</v>
      </c>
      <c r="O4379" t="n">
        <v>0</v>
      </c>
      <c r="P4379" t="n">
        <v>0</v>
      </c>
      <c r="Q4379" t="n">
        <v>0</v>
      </c>
      <c r="R4379" s="2" t="inlineStr"/>
    </row>
    <row r="4380" ht="15" customHeight="1">
      <c r="A4380" t="inlineStr">
        <is>
          <t>A 24469-2022</t>
        </is>
      </c>
      <c r="B4380" s="1" t="n">
        <v>44726</v>
      </c>
      <c r="C4380" s="1" t="n">
        <v>45227</v>
      </c>
      <c r="D4380" t="inlineStr">
        <is>
          <t>DALARNAS LÄN</t>
        </is>
      </c>
      <c r="E4380" t="inlineStr">
        <is>
          <t>SMEDJEBACKEN</t>
        </is>
      </c>
      <c r="G4380" t="n">
        <v>4.3</v>
      </c>
      <c r="H4380" t="n">
        <v>0</v>
      </c>
      <c r="I4380" t="n">
        <v>0</v>
      </c>
      <c r="J4380" t="n">
        <v>0</v>
      </c>
      <c r="K4380" t="n">
        <v>0</v>
      </c>
      <c r="L4380" t="n">
        <v>0</v>
      </c>
      <c r="M4380" t="n">
        <v>0</v>
      </c>
      <c r="N4380" t="n">
        <v>0</v>
      </c>
      <c r="O4380" t="n">
        <v>0</v>
      </c>
      <c r="P4380" t="n">
        <v>0</v>
      </c>
      <c r="Q4380" t="n">
        <v>0</v>
      </c>
      <c r="R4380" s="2" t="inlineStr"/>
    </row>
    <row r="4381" ht="15" customHeight="1">
      <c r="A4381" t="inlineStr">
        <is>
          <t>A 24393-2022</t>
        </is>
      </c>
      <c r="B4381" s="1" t="n">
        <v>44726</v>
      </c>
      <c r="C4381" s="1" t="n">
        <v>45227</v>
      </c>
      <c r="D4381" t="inlineStr">
        <is>
          <t>DALARNAS LÄN</t>
        </is>
      </c>
      <c r="E4381" t="inlineStr">
        <is>
          <t>MORA</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24617-2022</t>
        </is>
      </c>
      <c r="B4382" s="1" t="n">
        <v>44727</v>
      </c>
      <c r="C4382" s="1" t="n">
        <v>45227</v>
      </c>
      <c r="D4382" t="inlineStr">
        <is>
          <t>DALARNAS LÄN</t>
        </is>
      </c>
      <c r="E4382" t="inlineStr">
        <is>
          <t>SÄTER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24595-2022</t>
        </is>
      </c>
      <c r="B4383" s="1" t="n">
        <v>44727</v>
      </c>
      <c r="C4383" s="1" t="n">
        <v>45227</v>
      </c>
      <c r="D4383" t="inlineStr">
        <is>
          <t>DALARNAS LÄN</t>
        </is>
      </c>
      <c r="E4383" t="inlineStr">
        <is>
          <t>RÄTTVIK</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24706-2022</t>
        </is>
      </c>
      <c r="B4384" s="1" t="n">
        <v>44727</v>
      </c>
      <c r="C4384" s="1" t="n">
        <v>45227</v>
      </c>
      <c r="D4384" t="inlineStr">
        <is>
          <t>DALARNAS LÄN</t>
        </is>
      </c>
      <c r="E4384" t="inlineStr">
        <is>
          <t>HEDEMORA</t>
        </is>
      </c>
      <c r="G4384" t="n">
        <v>25.4</v>
      </c>
      <c r="H4384" t="n">
        <v>0</v>
      </c>
      <c r="I4384" t="n">
        <v>0</v>
      </c>
      <c r="J4384" t="n">
        <v>0</v>
      </c>
      <c r="K4384" t="n">
        <v>0</v>
      </c>
      <c r="L4384" t="n">
        <v>0</v>
      </c>
      <c r="M4384" t="n">
        <v>0</v>
      </c>
      <c r="N4384" t="n">
        <v>0</v>
      </c>
      <c r="O4384" t="n">
        <v>0</v>
      </c>
      <c r="P4384" t="n">
        <v>0</v>
      </c>
      <c r="Q4384" t="n">
        <v>0</v>
      </c>
      <c r="R4384" s="2" t="inlineStr"/>
    </row>
    <row r="4385" ht="15" customHeight="1">
      <c r="A4385" t="inlineStr">
        <is>
          <t>A 24651-2022</t>
        </is>
      </c>
      <c r="B4385" s="1" t="n">
        <v>44727</v>
      </c>
      <c r="C4385" s="1" t="n">
        <v>45227</v>
      </c>
      <c r="D4385" t="inlineStr">
        <is>
          <t>DALARNAS LÄN</t>
        </is>
      </c>
      <c r="E4385" t="inlineStr">
        <is>
          <t>ORSA</t>
        </is>
      </c>
      <c r="F4385" t="inlineStr">
        <is>
          <t>Allmännings- och besparingsskogar</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24549-2022</t>
        </is>
      </c>
      <c r="B4386" s="1" t="n">
        <v>44727</v>
      </c>
      <c r="C4386" s="1" t="n">
        <v>45227</v>
      </c>
      <c r="D4386" t="inlineStr">
        <is>
          <t>DALARNAS LÄN</t>
        </is>
      </c>
      <c r="E4386" t="inlineStr">
        <is>
          <t>SMEDJEBACKEN</t>
        </is>
      </c>
      <c r="F4386" t="inlineStr">
        <is>
          <t>Bergvik skog väst AB</t>
        </is>
      </c>
      <c r="G4386" t="n">
        <v>3.3</v>
      </c>
      <c r="H4386" t="n">
        <v>0</v>
      </c>
      <c r="I4386" t="n">
        <v>0</v>
      </c>
      <c r="J4386" t="n">
        <v>0</v>
      </c>
      <c r="K4386" t="n">
        <v>0</v>
      </c>
      <c r="L4386" t="n">
        <v>0</v>
      </c>
      <c r="M4386" t="n">
        <v>0</v>
      </c>
      <c r="N4386" t="n">
        <v>0</v>
      </c>
      <c r="O4386" t="n">
        <v>0</v>
      </c>
      <c r="P4386" t="n">
        <v>0</v>
      </c>
      <c r="Q4386" t="n">
        <v>0</v>
      </c>
      <c r="R4386" s="2" t="inlineStr"/>
    </row>
    <row r="4387" ht="15" customHeight="1">
      <c r="A4387" t="inlineStr">
        <is>
          <t>A 24839-2022</t>
        </is>
      </c>
      <c r="B4387" s="1" t="n">
        <v>44728</v>
      </c>
      <c r="C4387" s="1" t="n">
        <v>45227</v>
      </c>
      <c r="D4387" t="inlineStr">
        <is>
          <t>DALARNAS LÄN</t>
        </is>
      </c>
      <c r="E4387" t="inlineStr">
        <is>
          <t>VANSBRO</t>
        </is>
      </c>
      <c r="F4387" t="inlineStr">
        <is>
          <t>Bergvik skog öst AB</t>
        </is>
      </c>
      <c r="G4387" t="n">
        <v>2.2</v>
      </c>
      <c r="H4387" t="n">
        <v>0</v>
      </c>
      <c r="I4387" t="n">
        <v>0</v>
      </c>
      <c r="J4387" t="n">
        <v>0</v>
      </c>
      <c r="K4387" t="n">
        <v>0</v>
      </c>
      <c r="L4387" t="n">
        <v>0</v>
      </c>
      <c r="M4387" t="n">
        <v>0</v>
      </c>
      <c r="N4387" t="n">
        <v>0</v>
      </c>
      <c r="O4387" t="n">
        <v>0</v>
      </c>
      <c r="P4387" t="n">
        <v>0</v>
      </c>
      <c r="Q4387" t="n">
        <v>0</v>
      </c>
      <c r="R4387" s="2" t="inlineStr"/>
    </row>
    <row r="4388" ht="15" customHeight="1">
      <c r="A4388" t="inlineStr">
        <is>
          <t>A 24893-2022</t>
        </is>
      </c>
      <c r="B4388" s="1" t="n">
        <v>44728</v>
      </c>
      <c r="C4388" s="1" t="n">
        <v>45227</v>
      </c>
      <c r="D4388" t="inlineStr">
        <is>
          <t>DALARNAS LÄN</t>
        </is>
      </c>
      <c r="E4388" t="inlineStr">
        <is>
          <t>RÄTTVIK</t>
        </is>
      </c>
      <c r="F4388" t="inlineStr">
        <is>
          <t>Sveaskog</t>
        </is>
      </c>
      <c r="G4388" t="n">
        <v>3.7</v>
      </c>
      <c r="H4388" t="n">
        <v>0</v>
      </c>
      <c r="I4388" t="n">
        <v>0</v>
      </c>
      <c r="J4388" t="n">
        <v>0</v>
      </c>
      <c r="K4388" t="n">
        <v>0</v>
      </c>
      <c r="L4388" t="n">
        <v>0</v>
      </c>
      <c r="M4388" t="n">
        <v>0</v>
      </c>
      <c r="N4388" t="n">
        <v>0</v>
      </c>
      <c r="O4388" t="n">
        <v>0</v>
      </c>
      <c r="P4388" t="n">
        <v>0</v>
      </c>
      <c r="Q4388" t="n">
        <v>0</v>
      </c>
      <c r="R4388" s="2" t="inlineStr"/>
    </row>
    <row r="4389" ht="15" customHeight="1">
      <c r="A4389" t="inlineStr">
        <is>
          <t>A 24902-2022</t>
        </is>
      </c>
      <c r="B4389" s="1" t="n">
        <v>44728</v>
      </c>
      <c r="C4389" s="1" t="n">
        <v>45227</v>
      </c>
      <c r="D4389" t="inlineStr">
        <is>
          <t>DALARNAS LÄN</t>
        </is>
      </c>
      <c r="E4389" t="inlineStr">
        <is>
          <t>BORLÄNGE</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25095-2022</t>
        </is>
      </c>
      <c r="B4390" s="1" t="n">
        <v>44729</v>
      </c>
      <c r="C4390" s="1" t="n">
        <v>45227</v>
      </c>
      <c r="D4390" t="inlineStr">
        <is>
          <t>DALARNAS LÄN</t>
        </is>
      </c>
      <c r="E4390" t="inlineStr">
        <is>
          <t>LUDVIKA</t>
        </is>
      </c>
      <c r="F4390" t="inlineStr">
        <is>
          <t>Bergvik skog väst AB</t>
        </is>
      </c>
      <c r="G4390" t="n">
        <v>3.9</v>
      </c>
      <c r="H4390" t="n">
        <v>0</v>
      </c>
      <c r="I4390" t="n">
        <v>0</v>
      </c>
      <c r="J4390" t="n">
        <v>0</v>
      </c>
      <c r="K4390" t="n">
        <v>0</v>
      </c>
      <c r="L4390" t="n">
        <v>0</v>
      </c>
      <c r="M4390" t="n">
        <v>0</v>
      </c>
      <c r="N4390" t="n">
        <v>0</v>
      </c>
      <c r="O4390" t="n">
        <v>0</v>
      </c>
      <c r="P4390" t="n">
        <v>0</v>
      </c>
      <c r="Q4390" t="n">
        <v>0</v>
      </c>
      <c r="R4390" s="2" t="inlineStr"/>
    </row>
    <row r="4391" ht="15" customHeight="1">
      <c r="A4391" t="inlineStr">
        <is>
          <t>A 25112-2022</t>
        </is>
      </c>
      <c r="B4391" s="1" t="n">
        <v>44729</v>
      </c>
      <c r="C4391" s="1" t="n">
        <v>45227</v>
      </c>
      <c r="D4391" t="inlineStr">
        <is>
          <t>DALARNAS LÄN</t>
        </is>
      </c>
      <c r="E4391" t="inlineStr">
        <is>
          <t>RÄTTVIK</t>
        </is>
      </c>
      <c r="F4391" t="inlineStr">
        <is>
          <t>Sveaskog</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25181-2022</t>
        </is>
      </c>
      <c r="B4392" s="1" t="n">
        <v>44729</v>
      </c>
      <c r="C4392" s="1" t="n">
        <v>45227</v>
      </c>
      <c r="D4392" t="inlineStr">
        <is>
          <t>DALARNAS LÄN</t>
        </is>
      </c>
      <c r="E4392" t="inlineStr">
        <is>
          <t>VANSBRO</t>
        </is>
      </c>
      <c r="F4392" t="inlineStr">
        <is>
          <t>Bergvik skog väst AB</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25294-2022</t>
        </is>
      </c>
      <c r="B4393" s="1" t="n">
        <v>44730</v>
      </c>
      <c r="C4393" s="1" t="n">
        <v>45227</v>
      </c>
      <c r="D4393" t="inlineStr">
        <is>
          <t>DALARNAS LÄN</t>
        </is>
      </c>
      <c r="E4393" t="inlineStr">
        <is>
          <t>LUDVIKA</t>
        </is>
      </c>
      <c r="F4393" t="inlineStr">
        <is>
          <t>Bergvik skog väst AB</t>
        </is>
      </c>
      <c r="G4393" t="n">
        <v>2.4</v>
      </c>
      <c r="H4393" t="n">
        <v>0</v>
      </c>
      <c r="I4393" t="n">
        <v>0</v>
      </c>
      <c r="J4393" t="n">
        <v>0</v>
      </c>
      <c r="K4393" t="n">
        <v>0</v>
      </c>
      <c r="L4393" t="n">
        <v>0</v>
      </c>
      <c r="M4393" t="n">
        <v>0</v>
      </c>
      <c r="N4393" t="n">
        <v>0</v>
      </c>
      <c r="O4393" t="n">
        <v>0</v>
      </c>
      <c r="P4393" t="n">
        <v>0</v>
      </c>
      <c r="Q4393" t="n">
        <v>0</v>
      </c>
      <c r="R4393" s="2" t="inlineStr"/>
    </row>
    <row r="4394" ht="15" customHeight="1">
      <c r="A4394" t="inlineStr">
        <is>
          <t>A 25690-2022</t>
        </is>
      </c>
      <c r="B4394" s="1" t="n">
        <v>44732</v>
      </c>
      <c r="C4394" s="1" t="n">
        <v>45227</v>
      </c>
      <c r="D4394" t="inlineStr">
        <is>
          <t>DALARNAS LÄN</t>
        </is>
      </c>
      <c r="E4394" t="inlineStr">
        <is>
          <t>SÄTER</t>
        </is>
      </c>
      <c r="F4394" t="inlineStr">
        <is>
          <t>Bergvik skog väst AB</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25567-2022</t>
        </is>
      </c>
      <c r="B4395" s="1" t="n">
        <v>44732</v>
      </c>
      <c r="C4395" s="1" t="n">
        <v>45227</v>
      </c>
      <c r="D4395" t="inlineStr">
        <is>
          <t>DALARNAS LÄN</t>
        </is>
      </c>
      <c r="E4395" t="inlineStr">
        <is>
          <t>HEDEMORA</t>
        </is>
      </c>
      <c r="F4395" t="inlineStr">
        <is>
          <t>Bergvik skog väst AB</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25624-2022</t>
        </is>
      </c>
      <c r="B4396" s="1" t="n">
        <v>44732</v>
      </c>
      <c r="C4396" s="1" t="n">
        <v>45227</v>
      </c>
      <c r="D4396" t="inlineStr">
        <is>
          <t>DALARNAS LÄN</t>
        </is>
      </c>
      <c r="E4396" t="inlineStr">
        <is>
          <t>VANSBRO</t>
        </is>
      </c>
      <c r="F4396" t="inlineStr">
        <is>
          <t>Kyrkan</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25697-2022</t>
        </is>
      </c>
      <c r="B4397" s="1" t="n">
        <v>44732</v>
      </c>
      <c r="C4397" s="1" t="n">
        <v>45227</v>
      </c>
      <c r="D4397" t="inlineStr">
        <is>
          <t>DALARNAS LÄN</t>
        </is>
      </c>
      <c r="E4397" t="inlineStr">
        <is>
          <t>RÄTTVIK</t>
        </is>
      </c>
      <c r="G4397" t="n">
        <v>8.9</v>
      </c>
      <c r="H4397" t="n">
        <v>0</v>
      </c>
      <c r="I4397" t="n">
        <v>0</v>
      </c>
      <c r="J4397" t="n">
        <v>0</v>
      </c>
      <c r="K4397" t="n">
        <v>0</v>
      </c>
      <c r="L4397" t="n">
        <v>0</v>
      </c>
      <c r="M4397" t="n">
        <v>0</v>
      </c>
      <c r="N4397" t="n">
        <v>0</v>
      </c>
      <c r="O4397" t="n">
        <v>0</v>
      </c>
      <c r="P4397" t="n">
        <v>0</v>
      </c>
      <c r="Q4397" t="n">
        <v>0</v>
      </c>
      <c r="R4397" s="2" t="inlineStr"/>
    </row>
    <row r="4398" ht="15" customHeight="1">
      <c r="A4398" t="inlineStr">
        <is>
          <t>A 25577-2022</t>
        </is>
      </c>
      <c r="B4398" s="1" t="n">
        <v>44732</v>
      </c>
      <c r="C4398" s="1" t="n">
        <v>45227</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25754-2022</t>
        </is>
      </c>
      <c r="B4399" s="1" t="n">
        <v>44732</v>
      </c>
      <c r="C4399" s="1" t="n">
        <v>45227</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25620-2022</t>
        </is>
      </c>
      <c r="B4400" s="1" t="n">
        <v>44732</v>
      </c>
      <c r="C4400" s="1" t="n">
        <v>45227</v>
      </c>
      <c r="D4400" t="inlineStr">
        <is>
          <t>DALARNAS LÄN</t>
        </is>
      </c>
      <c r="E4400" t="inlineStr">
        <is>
          <t>GAGNEF</t>
        </is>
      </c>
      <c r="F4400" t="inlineStr">
        <is>
          <t>Kyrkan</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25692-2022</t>
        </is>
      </c>
      <c r="B4401" s="1" t="n">
        <v>44732</v>
      </c>
      <c r="C4401" s="1" t="n">
        <v>45227</v>
      </c>
      <c r="D4401" t="inlineStr">
        <is>
          <t>DALARNAS LÄN</t>
        </is>
      </c>
      <c r="E4401" t="inlineStr">
        <is>
          <t>HEDEMORA</t>
        </is>
      </c>
      <c r="F4401" t="inlineStr">
        <is>
          <t>Bergvik skog väst AB</t>
        </is>
      </c>
      <c r="G4401" t="n">
        <v>22.3</v>
      </c>
      <c r="H4401" t="n">
        <v>0</v>
      </c>
      <c r="I4401" t="n">
        <v>0</v>
      </c>
      <c r="J4401" t="n">
        <v>0</v>
      </c>
      <c r="K4401" t="n">
        <v>0</v>
      </c>
      <c r="L4401" t="n">
        <v>0</v>
      </c>
      <c r="M4401" t="n">
        <v>0</v>
      </c>
      <c r="N4401" t="n">
        <v>0</v>
      </c>
      <c r="O4401" t="n">
        <v>0</v>
      </c>
      <c r="P4401" t="n">
        <v>0</v>
      </c>
      <c r="Q4401" t="n">
        <v>0</v>
      </c>
      <c r="R4401" s="2" t="inlineStr"/>
    </row>
    <row r="4402" ht="15" customHeight="1">
      <c r="A4402" t="inlineStr">
        <is>
          <t>A 25691-2022</t>
        </is>
      </c>
      <c r="B4402" s="1" t="n">
        <v>44733</v>
      </c>
      <c r="C4402" s="1" t="n">
        <v>45227</v>
      </c>
      <c r="D4402" t="inlineStr">
        <is>
          <t>DALARNAS LÄN</t>
        </is>
      </c>
      <c r="E4402" t="inlineStr">
        <is>
          <t>HEDEMORA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25755-2022</t>
        </is>
      </c>
      <c r="B4403" s="1" t="n">
        <v>44733</v>
      </c>
      <c r="C4403" s="1" t="n">
        <v>45227</v>
      </c>
      <c r="D4403" t="inlineStr">
        <is>
          <t>DALARNAS LÄN</t>
        </is>
      </c>
      <c r="E4403" t="inlineStr">
        <is>
          <t>LUDVIKA</t>
        </is>
      </c>
      <c r="F4403" t="inlineStr">
        <is>
          <t>Bergvik skog väst AB</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25788-2022</t>
        </is>
      </c>
      <c r="B4404" s="1" t="n">
        <v>44733</v>
      </c>
      <c r="C4404" s="1" t="n">
        <v>45227</v>
      </c>
      <c r="D4404" t="inlineStr">
        <is>
          <t>DALARNAS LÄN</t>
        </is>
      </c>
      <c r="E4404" t="inlineStr">
        <is>
          <t>SMEDJEBACKEN</t>
        </is>
      </c>
      <c r="F4404" t="inlineStr">
        <is>
          <t>Bergvik skog väst AB</t>
        </is>
      </c>
      <c r="G4404" t="n">
        <v>7.1</v>
      </c>
      <c r="H4404" t="n">
        <v>0</v>
      </c>
      <c r="I4404" t="n">
        <v>0</v>
      </c>
      <c r="J4404" t="n">
        <v>0</v>
      </c>
      <c r="K4404" t="n">
        <v>0</v>
      </c>
      <c r="L4404" t="n">
        <v>0</v>
      </c>
      <c r="M4404" t="n">
        <v>0</v>
      </c>
      <c r="N4404" t="n">
        <v>0</v>
      </c>
      <c r="O4404" t="n">
        <v>0</v>
      </c>
      <c r="P4404" t="n">
        <v>0</v>
      </c>
      <c r="Q4404" t="n">
        <v>0</v>
      </c>
      <c r="R4404" s="2" t="inlineStr"/>
    </row>
    <row r="4405" ht="15" customHeight="1">
      <c r="A4405" t="inlineStr">
        <is>
          <t>A 25896-2022</t>
        </is>
      </c>
      <c r="B4405" s="1" t="n">
        <v>44733</v>
      </c>
      <c r="C4405" s="1" t="n">
        <v>45227</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25895-2022</t>
        </is>
      </c>
      <c r="B4406" s="1" t="n">
        <v>44733</v>
      </c>
      <c r="C4406" s="1" t="n">
        <v>45227</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26306-2022</t>
        </is>
      </c>
      <c r="B4407" s="1" t="n">
        <v>44735</v>
      </c>
      <c r="C4407" s="1" t="n">
        <v>45227</v>
      </c>
      <c r="D4407" t="inlineStr">
        <is>
          <t>DALARNAS LÄN</t>
        </is>
      </c>
      <c r="E4407" t="inlineStr">
        <is>
          <t>RÄTTVIK</t>
        </is>
      </c>
      <c r="F4407" t="inlineStr">
        <is>
          <t>Sveaskog</t>
        </is>
      </c>
      <c r="G4407" t="n">
        <v>16.4</v>
      </c>
      <c r="H4407" t="n">
        <v>0</v>
      </c>
      <c r="I4407" t="n">
        <v>0</v>
      </c>
      <c r="J4407" t="n">
        <v>0</v>
      </c>
      <c r="K4407" t="n">
        <v>0</v>
      </c>
      <c r="L4407" t="n">
        <v>0</v>
      </c>
      <c r="M4407" t="n">
        <v>0</v>
      </c>
      <c r="N4407" t="n">
        <v>0</v>
      </c>
      <c r="O4407" t="n">
        <v>0</v>
      </c>
      <c r="P4407" t="n">
        <v>0</v>
      </c>
      <c r="Q4407" t="n">
        <v>0</v>
      </c>
      <c r="R4407" s="2" t="inlineStr"/>
    </row>
    <row r="4408" ht="15" customHeight="1">
      <c r="A4408" t="inlineStr">
        <is>
          <t>A 26263-2022</t>
        </is>
      </c>
      <c r="B4408" s="1" t="n">
        <v>44735</v>
      </c>
      <c r="C4408" s="1" t="n">
        <v>45227</v>
      </c>
      <c r="D4408" t="inlineStr">
        <is>
          <t>DALARNAS LÄN</t>
        </is>
      </c>
      <c r="E4408" t="inlineStr">
        <is>
          <t>MALUNG-SÄLEN</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26305-2022</t>
        </is>
      </c>
      <c r="B4409" s="1" t="n">
        <v>44735</v>
      </c>
      <c r="C4409" s="1" t="n">
        <v>45227</v>
      </c>
      <c r="D4409" t="inlineStr">
        <is>
          <t>DALARNAS LÄN</t>
        </is>
      </c>
      <c r="E4409" t="inlineStr">
        <is>
          <t>SMEDJEBACKEN</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26289-2022</t>
        </is>
      </c>
      <c r="B4410" s="1" t="n">
        <v>44735</v>
      </c>
      <c r="C4410" s="1" t="n">
        <v>45227</v>
      </c>
      <c r="D4410" t="inlineStr">
        <is>
          <t>DALARNAS LÄN</t>
        </is>
      </c>
      <c r="E4410" t="inlineStr">
        <is>
          <t>LEKSAND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26427-2022</t>
        </is>
      </c>
      <c r="B4411" s="1" t="n">
        <v>44736</v>
      </c>
      <c r="C4411" s="1" t="n">
        <v>45227</v>
      </c>
      <c r="D4411" t="inlineStr">
        <is>
          <t>DALARNAS LÄN</t>
        </is>
      </c>
      <c r="E4411" t="inlineStr">
        <is>
          <t>RÄTTVIK</t>
        </is>
      </c>
      <c r="G4411" t="n">
        <v>1.2</v>
      </c>
      <c r="H4411" t="n">
        <v>0</v>
      </c>
      <c r="I4411" t="n">
        <v>0</v>
      </c>
      <c r="J4411" t="n">
        <v>0</v>
      </c>
      <c r="K4411" t="n">
        <v>0</v>
      </c>
      <c r="L4411" t="n">
        <v>0</v>
      </c>
      <c r="M4411" t="n">
        <v>0</v>
      </c>
      <c r="N4411" t="n">
        <v>0</v>
      </c>
      <c r="O4411" t="n">
        <v>0</v>
      </c>
      <c r="P4411" t="n">
        <v>0</v>
      </c>
      <c r="Q4411" t="n">
        <v>0</v>
      </c>
      <c r="R4411" s="2" t="inlineStr"/>
    </row>
    <row r="4412" ht="15" customHeight="1">
      <c r="A4412" t="inlineStr">
        <is>
          <t>A 26571-2022</t>
        </is>
      </c>
      <c r="B4412" s="1" t="n">
        <v>44739</v>
      </c>
      <c r="C4412" s="1" t="n">
        <v>45227</v>
      </c>
      <c r="D4412" t="inlineStr">
        <is>
          <t>DALARNAS LÄN</t>
        </is>
      </c>
      <c r="E4412" t="inlineStr">
        <is>
          <t>VANSBRO</t>
        </is>
      </c>
      <c r="F4412" t="inlineStr">
        <is>
          <t>Kommuner</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26527-2022</t>
        </is>
      </c>
      <c r="B4413" s="1" t="n">
        <v>44739</v>
      </c>
      <c r="C4413" s="1" t="n">
        <v>45227</v>
      </c>
      <c r="D4413" t="inlineStr">
        <is>
          <t>DALARNAS LÄN</t>
        </is>
      </c>
      <c r="E4413" t="inlineStr">
        <is>
          <t>AVESTA</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26667-2022</t>
        </is>
      </c>
      <c r="B4414" s="1" t="n">
        <v>44739</v>
      </c>
      <c r="C4414" s="1" t="n">
        <v>45227</v>
      </c>
      <c r="D4414" t="inlineStr">
        <is>
          <t>DALARNAS LÄN</t>
        </is>
      </c>
      <c r="E4414" t="inlineStr">
        <is>
          <t>MALUNG-SÄLEN</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26503-2022</t>
        </is>
      </c>
      <c r="B4415" s="1" t="n">
        <v>44739</v>
      </c>
      <c r="C4415" s="1" t="n">
        <v>45227</v>
      </c>
      <c r="D4415" t="inlineStr">
        <is>
          <t>DALARNAS LÄN</t>
        </is>
      </c>
      <c r="E4415" t="inlineStr">
        <is>
          <t>SÄTER</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26672-2022</t>
        </is>
      </c>
      <c r="B4416" s="1" t="n">
        <v>44739</v>
      </c>
      <c r="C4416" s="1" t="n">
        <v>45227</v>
      </c>
      <c r="D4416" t="inlineStr">
        <is>
          <t>DALARNAS LÄN</t>
        </is>
      </c>
      <c r="E4416" t="inlineStr">
        <is>
          <t>MALUNG-SÄLEN</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26615-2022</t>
        </is>
      </c>
      <c r="B4417" s="1" t="n">
        <v>44739</v>
      </c>
      <c r="C4417" s="1" t="n">
        <v>45227</v>
      </c>
      <c r="D4417" t="inlineStr">
        <is>
          <t>DALARNAS LÄN</t>
        </is>
      </c>
      <c r="E4417" t="inlineStr">
        <is>
          <t>FALUN</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26658-2022</t>
        </is>
      </c>
      <c r="B4418" s="1" t="n">
        <v>44739</v>
      </c>
      <c r="C4418" s="1" t="n">
        <v>45227</v>
      </c>
      <c r="D4418" t="inlineStr">
        <is>
          <t>DALARNAS LÄN</t>
        </is>
      </c>
      <c r="E4418" t="inlineStr">
        <is>
          <t>VANSBRO</t>
        </is>
      </c>
      <c r="F4418" t="inlineStr">
        <is>
          <t>Bergvik skog väst AB</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26882-2022</t>
        </is>
      </c>
      <c r="B4419" s="1" t="n">
        <v>44740</v>
      </c>
      <c r="C4419" s="1" t="n">
        <v>45227</v>
      </c>
      <c r="D4419" t="inlineStr">
        <is>
          <t>DALARNAS LÄN</t>
        </is>
      </c>
      <c r="E4419" t="inlineStr">
        <is>
          <t>LEKSAND</t>
        </is>
      </c>
      <c r="G4419" t="n">
        <v>2.2</v>
      </c>
      <c r="H4419" t="n">
        <v>0</v>
      </c>
      <c r="I4419" t="n">
        <v>0</v>
      </c>
      <c r="J4419" t="n">
        <v>0</v>
      </c>
      <c r="K4419" t="n">
        <v>0</v>
      </c>
      <c r="L4419" t="n">
        <v>0</v>
      </c>
      <c r="M4419" t="n">
        <v>0</v>
      </c>
      <c r="N4419" t="n">
        <v>0</v>
      </c>
      <c r="O4419" t="n">
        <v>0</v>
      </c>
      <c r="P4419" t="n">
        <v>0</v>
      </c>
      <c r="Q4419" t="n">
        <v>0</v>
      </c>
      <c r="R4419" s="2" t="inlineStr"/>
    </row>
    <row r="4420" ht="15" customHeight="1">
      <c r="A4420" t="inlineStr">
        <is>
          <t>A 26834-2022</t>
        </is>
      </c>
      <c r="B4420" s="1" t="n">
        <v>44740</v>
      </c>
      <c r="C4420" s="1" t="n">
        <v>45227</v>
      </c>
      <c r="D4420" t="inlineStr">
        <is>
          <t>DALARNAS LÄN</t>
        </is>
      </c>
      <c r="E4420" t="inlineStr">
        <is>
          <t>MALUNG-SÄLEN</t>
        </is>
      </c>
      <c r="F4420" t="inlineStr">
        <is>
          <t>Bergvik skog öst AB</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26879-2022</t>
        </is>
      </c>
      <c r="B4421" s="1" t="n">
        <v>44740</v>
      </c>
      <c r="C4421" s="1" t="n">
        <v>45227</v>
      </c>
      <c r="D4421" t="inlineStr">
        <is>
          <t>DALARNAS LÄN</t>
        </is>
      </c>
      <c r="E4421" t="inlineStr">
        <is>
          <t>RÄTTVIK</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27048-2022</t>
        </is>
      </c>
      <c r="B4422" s="1" t="n">
        <v>44741</v>
      </c>
      <c r="C4422" s="1" t="n">
        <v>45227</v>
      </c>
      <c r="D4422" t="inlineStr">
        <is>
          <t>DALARNAS LÄN</t>
        </is>
      </c>
      <c r="E4422" t="inlineStr">
        <is>
          <t>BORLÄNGE</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27226-2022</t>
        </is>
      </c>
      <c r="B4423" s="1" t="n">
        <v>44741</v>
      </c>
      <c r="C4423" s="1" t="n">
        <v>45227</v>
      </c>
      <c r="D4423" t="inlineStr">
        <is>
          <t>DALARNAS LÄN</t>
        </is>
      </c>
      <c r="E4423" t="inlineStr">
        <is>
          <t>LUDVIKA</t>
        </is>
      </c>
      <c r="F4423" t="inlineStr">
        <is>
          <t>Bergvik skog väst AB</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27139-2022</t>
        </is>
      </c>
      <c r="B4424" s="1" t="n">
        <v>44741</v>
      </c>
      <c r="C4424" s="1" t="n">
        <v>45227</v>
      </c>
      <c r="D4424" t="inlineStr">
        <is>
          <t>DALARNAS LÄN</t>
        </is>
      </c>
      <c r="E4424" t="inlineStr">
        <is>
          <t>MALUNG-SÄLEN</t>
        </is>
      </c>
      <c r="F4424" t="inlineStr">
        <is>
          <t>Kommuner</t>
        </is>
      </c>
      <c r="G4424" t="n">
        <v>4.9</v>
      </c>
      <c r="H4424" t="n">
        <v>0</v>
      </c>
      <c r="I4424" t="n">
        <v>0</v>
      </c>
      <c r="J4424" t="n">
        <v>0</v>
      </c>
      <c r="K4424" t="n">
        <v>0</v>
      </c>
      <c r="L4424" t="n">
        <v>0</v>
      </c>
      <c r="M4424" t="n">
        <v>0</v>
      </c>
      <c r="N4424" t="n">
        <v>0</v>
      </c>
      <c r="O4424" t="n">
        <v>0</v>
      </c>
      <c r="P4424" t="n">
        <v>0</v>
      </c>
      <c r="Q4424" t="n">
        <v>0</v>
      </c>
      <c r="R4424" s="2" t="inlineStr"/>
    </row>
    <row r="4425" ht="15" customHeight="1">
      <c r="A4425" t="inlineStr">
        <is>
          <t>A 27495-2022</t>
        </is>
      </c>
      <c r="B4425" s="1" t="n">
        <v>44742</v>
      </c>
      <c r="C4425" s="1" t="n">
        <v>45227</v>
      </c>
      <c r="D4425" t="inlineStr">
        <is>
          <t>DALARNAS LÄN</t>
        </is>
      </c>
      <c r="E4425" t="inlineStr">
        <is>
          <t>FALUN</t>
        </is>
      </c>
      <c r="F4425" t="inlineStr">
        <is>
          <t>Kyrkan</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27501-2022</t>
        </is>
      </c>
      <c r="B4426" s="1" t="n">
        <v>44742</v>
      </c>
      <c r="C4426" s="1" t="n">
        <v>45227</v>
      </c>
      <c r="D4426" t="inlineStr">
        <is>
          <t>DALARNAS LÄN</t>
        </is>
      </c>
      <c r="E4426" t="inlineStr">
        <is>
          <t>FALUN</t>
        </is>
      </c>
      <c r="F4426" t="inlineStr">
        <is>
          <t>Kyrkan</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27438-2022</t>
        </is>
      </c>
      <c r="B4427" s="1" t="n">
        <v>44742</v>
      </c>
      <c r="C4427" s="1" t="n">
        <v>45227</v>
      </c>
      <c r="D4427" t="inlineStr">
        <is>
          <t>DALARNAS LÄN</t>
        </is>
      </c>
      <c r="E4427" t="inlineStr">
        <is>
          <t>MORA</t>
        </is>
      </c>
      <c r="G4427" t="n">
        <v>7</v>
      </c>
      <c r="H4427" t="n">
        <v>0</v>
      </c>
      <c r="I4427" t="n">
        <v>0</v>
      </c>
      <c r="J4427" t="n">
        <v>0</v>
      </c>
      <c r="K4427" t="n">
        <v>0</v>
      </c>
      <c r="L4427" t="n">
        <v>0</v>
      </c>
      <c r="M4427" t="n">
        <v>0</v>
      </c>
      <c r="N4427" t="n">
        <v>0</v>
      </c>
      <c r="O4427" t="n">
        <v>0</v>
      </c>
      <c r="P4427" t="n">
        <v>0</v>
      </c>
      <c r="Q4427" t="n">
        <v>0</v>
      </c>
      <c r="R4427" s="2" t="inlineStr"/>
    </row>
    <row r="4428" ht="15" customHeight="1">
      <c r="A4428" t="inlineStr">
        <is>
          <t>A 27712-2022</t>
        </is>
      </c>
      <c r="B4428" s="1" t="n">
        <v>44743</v>
      </c>
      <c r="C4428" s="1" t="n">
        <v>45227</v>
      </c>
      <c r="D4428" t="inlineStr">
        <is>
          <t>DALARNAS LÄN</t>
        </is>
      </c>
      <c r="E4428" t="inlineStr">
        <is>
          <t>VANSBRO</t>
        </is>
      </c>
      <c r="F4428" t="inlineStr">
        <is>
          <t>Bergvik skog öst AB</t>
        </is>
      </c>
      <c r="G4428" t="n">
        <v>9.5</v>
      </c>
      <c r="H4428" t="n">
        <v>0</v>
      </c>
      <c r="I4428" t="n">
        <v>0</v>
      </c>
      <c r="J4428" t="n">
        <v>0</v>
      </c>
      <c r="K4428" t="n">
        <v>0</v>
      </c>
      <c r="L4428" t="n">
        <v>0</v>
      </c>
      <c r="M4428" t="n">
        <v>0</v>
      </c>
      <c r="N4428" t="n">
        <v>0</v>
      </c>
      <c r="O4428" t="n">
        <v>0</v>
      </c>
      <c r="P4428" t="n">
        <v>0</v>
      </c>
      <c r="Q4428" t="n">
        <v>0</v>
      </c>
      <c r="R4428" s="2" t="inlineStr"/>
    </row>
    <row r="4429" ht="15" customHeight="1">
      <c r="A4429" t="inlineStr">
        <is>
          <t>A 27846-2022</t>
        </is>
      </c>
      <c r="B4429" s="1" t="n">
        <v>44743</v>
      </c>
      <c r="C4429" s="1" t="n">
        <v>45227</v>
      </c>
      <c r="D4429" t="inlineStr">
        <is>
          <t>DALARNAS LÄN</t>
        </is>
      </c>
      <c r="E4429" t="inlineStr">
        <is>
          <t>MALUNG-SÄLEN</t>
        </is>
      </c>
      <c r="F4429" t="inlineStr">
        <is>
          <t>Kommuner</t>
        </is>
      </c>
      <c r="G4429" t="n">
        <v>0.3</v>
      </c>
      <c r="H4429" t="n">
        <v>0</v>
      </c>
      <c r="I4429" t="n">
        <v>0</v>
      </c>
      <c r="J4429" t="n">
        <v>0</v>
      </c>
      <c r="K4429" t="n">
        <v>0</v>
      </c>
      <c r="L4429" t="n">
        <v>0</v>
      </c>
      <c r="M4429" t="n">
        <v>0</v>
      </c>
      <c r="N4429" t="n">
        <v>0</v>
      </c>
      <c r="O4429" t="n">
        <v>0</v>
      </c>
      <c r="P4429" t="n">
        <v>0</v>
      </c>
      <c r="Q4429" t="n">
        <v>0</v>
      </c>
      <c r="R4429" s="2" t="inlineStr"/>
    </row>
    <row r="4430" ht="15" customHeight="1">
      <c r="A4430" t="inlineStr">
        <is>
          <t>A 28014-2022</t>
        </is>
      </c>
      <c r="B4430" s="1" t="n">
        <v>44746</v>
      </c>
      <c r="C4430" s="1" t="n">
        <v>45227</v>
      </c>
      <c r="D4430" t="inlineStr">
        <is>
          <t>DALARNAS LÄN</t>
        </is>
      </c>
      <c r="E4430" t="inlineStr">
        <is>
          <t>RÄTTVIK</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28108-2022</t>
        </is>
      </c>
      <c r="B4431" s="1" t="n">
        <v>44746</v>
      </c>
      <c r="C4431" s="1" t="n">
        <v>45227</v>
      </c>
      <c r="D4431" t="inlineStr">
        <is>
          <t>DALARNAS LÄN</t>
        </is>
      </c>
      <c r="E4431" t="inlineStr">
        <is>
          <t>AVESTA</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28105-2022</t>
        </is>
      </c>
      <c r="B4432" s="1" t="n">
        <v>44746</v>
      </c>
      <c r="C4432" s="1" t="n">
        <v>45227</v>
      </c>
      <c r="D4432" t="inlineStr">
        <is>
          <t>DALARNAS LÄN</t>
        </is>
      </c>
      <c r="E4432" t="inlineStr">
        <is>
          <t>HEDEMORA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28359-2022</t>
        </is>
      </c>
      <c r="B4433" s="1" t="n">
        <v>44747</v>
      </c>
      <c r="C4433" s="1" t="n">
        <v>45227</v>
      </c>
      <c r="D4433" t="inlineStr">
        <is>
          <t>DALARNAS LÄN</t>
        </is>
      </c>
      <c r="E4433" t="inlineStr">
        <is>
          <t>RÄTTVIK</t>
        </is>
      </c>
      <c r="F4433" t="inlineStr">
        <is>
          <t>Bergvik skog väst AB</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28366-2022</t>
        </is>
      </c>
      <c r="B4434" s="1" t="n">
        <v>44747</v>
      </c>
      <c r="C4434" s="1" t="n">
        <v>45227</v>
      </c>
      <c r="D4434" t="inlineStr">
        <is>
          <t>DALARNAS LÄN</t>
        </is>
      </c>
      <c r="E4434" t="inlineStr">
        <is>
          <t>RÄTTVIK</t>
        </is>
      </c>
      <c r="F4434" t="inlineStr">
        <is>
          <t>Bergvik skog väst AB</t>
        </is>
      </c>
      <c r="G4434" t="n">
        <v>3.7</v>
      </c>
      <c r="H4434" t="n">
        <v>0</v>
      </c>
      <c r="I4434" t="n">
        <v>0</v>
      </c>
      <c r="J4434" t="n">
        <v>0</v>
      </c>
      <c r="K4434" t="n">
        <v>0</v>
      </c>
      <c r="L4434" t="n">
        <v>0</v>
      </c>
      <c r="M4434" t="n">
        <v>0</v>
      </c>
      <c r="N4434" t="n">
        <v>0</v>
      </c>
      <c r="O4434" t="n">
        <v>0</v>
      </c>
      <c r="P4434" t="n">
        <v>0</v>
      </c>
      <c r="Q4434" t="n">
        <v>0</v>
      </c>
      <c r="R4434" s="2" t="inlineStr"/>
    </row>
    <row r="4435" ht="15" customHeight="1">
      <c r="A4435" t="inlineStr">
        <is>
          <t>A 28403-2022</t>
        </is>
      </c>
      <c r="B4435" s="1" t="n">
        <v>44747</v>
      </c>
      <c r="C4435" s="1" t="n">
        <v>45227</v>
      </c>
      <c r="D4435" t="inlineStr">
        <is>
          <t>DALARNAS LÄN</t>
        </is>
      </c>
      <c r="E4435" t="inlineStr">
        <is>
          <t>AVESTA</t>
        </is>
      </c>
      <c r="G4435" t="n">
        <v>15.7</v>
      </c>
      <c r="H4435" t="n">
        <v>0</v>
      </c>
      <c r="I4435" t="n">
        <v>0</v>
      </c>
      <c r="J4435" t="n">
        <v>0</v>
      </c>
      <c r="K4435" t="n">
        <v>0</v>
      </c>
      <c r="L4435" t="n">
        <v>0</v>
      </c>
      <c r="M4435" t="n">
        <v>0</v>
      </c>
      <c r="N4435" t="n">
        <v>0</v>
      </c>
      <c r="O4435" t="n">
        <v>0</v>
      </c>
      <c r="P4435" t="n">
        <v>0</v>
      </c>
      <c r="Q4435" t="n">
        <v>0</v>
      </c>
      <c r="R4435" s="2" t="inlineStr"/>
    </row>
    <row r="4436" ht="15" customHeight="1">
      <c r="A4436" t="inlineStr">
        <is>
          <t>A 29010-2022</t>
        </is>
      </c>
      <c r="B4436" s="1" t="n">
        <v>44747</v>
      </c>
      <c r="C4436" s="1" t="n">
        <v>45227</v>
      </c>
      <c r="D4436" t="inlineStr">
        <is>
          <t>DALARNAS LÄN</t>
        </is>
      </c>
      <c r="E4436" t="inlineStr">
        <is>
          <t>RÄTTVIK</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28344-2022</t>
        </is>
      </c>
      <c r="B4437" s="1" t="n">
        <v>44747</v>
      </c>
      <c r="C4437" s="1" t="n">
        <v>45227</v>
      </c>
      <c r="D4437" t="inlineStr">
        <is>
          <t>DALARNAS LÄN</t>
        </is>
      </c>
      <c r="E4437" t="inlineStr">
        <is>
          <t>MORA</t>
        </is>
      </c>
      <c r="F4437" t="inlineStr">
        <is>
          <t>Kyrkan</t>
        </is>
      </c>
      <c r="G4437" t="n">
        <v>6.4</v>
      </c>
      <c r="H4437" t="n">
        <v>0</v>
      </c>
      <c r="I4437" t="n">
        <v>0</v>
      </c>
      <c r="J4437" t="n">
        <v>0</v>
      </c>
      <c r="K4437" t="n">
        <v>0</v>
      </c>
      <c r="L4437" t="n">
        <v>0</v>
      </c>
      <c r="M4437" t="n">
        <v>0</v>
      </c>
      <c r="N4437" t="n">
        <v>0</v>
      </c>
      <c r="O4437" t="n">
        <v>0</v>
      </c>
      <c r="P4437" t="n">
        <v>0</v>
      </c>
      <c r="Q4437" t="n">
        <v>0</v>
      </c>
      <c r="R4437" s="2" t="inlineStr"/>
    </row>
    <row r="4438" ht="15" customHeight="1">
      <c r="A4438" t="inlineStr">
        <is>
          <t>A 28364-2022</t>
        </is>
      </c>
      <c r="B4438" s="1" t="n">
        <v>44747</v>
      </c>
      <c r="C4438" s="1" t="n">
        <v>45227</v>
      </c>
      <c r="D4438" t="inlineStr">
        <is>
          <t>DALARNAS LÄN</t>
        </is>
      </c>
      <c r="E4438" t="inlineStr">
        <is>
          <t>RÄTTVIK</t>
        </is>
      </c>
      <c r="F4438" t="inlineStr">
        <is>
          <t>Bergvik skog väst AB</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28429-2022</t>
        </is>
      </c>
      <c r="B4439" s="1" t="n">
        <v>44747</v>
      </c>
      <c r="C4439" s="1" t="n">
        <v>45227</v>
      </c>
      <c r="D4439" t="inlineStr">
        <is>
          <t>DALARNAS LÄN</t>
        </is>
      </c>
      <c r="E4439" t="inlineStr">
        <is>
          <t>RÄTTVIK</t>
        </is>
      </c>
      <c r="G4439" t="n">
        <v>4.8</v>
      </c>
      <c r="H4439" t="n">
        <v>0</v>
      </c>
      <c r="I4439" t="n">
        <v>0</v>
      </c>
      <c r="J4439" t="n">
        <v>0</v>
      </c>
      <c r="K4439" t="n">
        <v>0</v>
      </c>
      <c r="L4439" t="n">
        <v>0</v>
      </c>
      <c r="M4439" t="n">
        <v>0</v>
      </c>
      <c r="N4439" t="n">
        <v>0</v>
      </c>
      <c r="O4439" t="n">
        <v>0</v>
      </c>
      <c r="P4439" t="n">
        <v>0</v>
      </c>
      <c r="Q4439" t="n">
        <v>0</v>
      </c>
      <c r="R4439" s="2" t="inlineStr"/>
    </row>
    <row r="4440" ht="15" customHeight="1">
      <c r="A4440" t="inlineStr">
        <is>
          <t>A 28368-2022</t>
        </is>
      </c>
      <c r="B4440" s="1" t="n">
        <v>44747</v>
      </c>
      <c r="C4440" s="1" t="n">
        <v>45227</v>
      </c>
      <c r="D4440" t="inlineStr">
        <is>
          <t>DALARNAS LÄN</t>
        </is>
      </c>
      <c r="E4440" t="inlineStr">
        <is>
          <t>RÄTTVIK</t>
        </is>
      </c>
      <c r="F4440" t="inlineStr">
        <is>
          <t>Bergvik skog väst AB</t>
        </is>
      </c>
      <c r="G4440" t="n">
        <v>4.3</v>
      </c>
      <c r="H4440" t="n">
        <v>0</v>
      </c>
      <c r="I4440" t="n">
        <v>0</v>
      </c>
      <c r="J4440" t="n">
        <v>0</v>
      </c>
      <c r="K4440" t="n">
        <v>0</v>
      </c>
      <c r="L4440" t="n">
        <v>0</v>
      </c>
      <c r="M4440" t="n">
        <v>0</v>
      </c>
      <c r="N4440" t="n">
        <v>0</v>
      </c>
      <c r="O4440" t="n">
        <v>0</v>
      </c>
      <c r="P4440" t="n">
        <v>0</v>
      </c>
      <c r="Q4440" t="n">
        <v>0</v>
      </c>
      <c r="R4440" s="2" t="inlineStr"/>
    </row>
    <row r="4441" ht="15" customHeight="1">
      <c r="A4441" t="inlineStr">
        <is>
          <t>A 28307-2022</t>
        </is>
      </c>
      <c r="B4441" s="1" t="n">
        <v>44747</v>
      </c>
      <c r="C4441" s="1" t="n">
        <v>45227</v>
      </c>
      <c r="D4441" t="inlineStr">
        <is>
          <t>DALARNAS LÄN</t>
        </is>
      </c>
      <c r="E4441" t="inlineStr">
        <is>
          <t>GAGNEF</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28427-2022</t>
        </is>
      </c>
      <c r="B4442" s="1" t="n">
        <v>44748</v>
      </c>
      <c r="C4442" s="1" t="n">
        <v>45227</v>
      </c>
      <c r="D4442" t="inlineStr">
        <is>
          <t>DALARNAS LÄN</t>
        </is>
      </c>
      <c r="E4442" t="inlineStr">
        <is>
          <t>SÄTER</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28549-2022</t>
        </is>
      </c>
      <c r="B4443" s="1" t="n">
        <v>44748</v>
      </c>
      <c r="C4443" s="1" t="n">
        <v>45227</v>
      </c>
      <c r="D4443" t="inlineStr">
        <is>
          <t>DALARNAS LÄN</t>
        </is>
      </c>
      <c r="E4443" t="inlineStr">
        <is>
          <t>SÄTER</t>
        </is>
      </c>
      <c r="F4443" t="inlineStr">
        <is>
          <t>Bergvik skog väst AB</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28567-2022</t>
        </is>
      </c>
      <c r="B4444" s="1" t="n">
        <v>44748</v>
      </c>
      <c r="C4444" s="1" t="n">
        <v>45227</v>
      </c>
      <c r="D4444" t="inlineStr">
        <is>
          <t>DALARNAS LÄN</t>
        </is>
      </c>
      <c r="E4444" t="inlineStr">
        <is>
          <t>RÄTTVIK</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28854-2022</t>
        </is>
      </c>
      <c r="B4445" s="1" t="n">
        <v>44749</v>
      </c>
      <c r="C4445" s="1" t="n">
        <v>45227</v>
      </c>
      <c r="D4445" t="inlineStr">
        <is>
          <t>DALARNAS LÄN</t>
        </is>
      </c>
      <c r="E4445" t="inlineStr">
        <is>
          <t>GAGNEF</t>
        </is>
      </c>
      <c r="G4445" t="n">
        <v>7</v>
      </c>
      <c r="H4445" t="n">
        <v>0</v>
      </c>
      <c r="I4445" t="n">
        <v>0</v>
      </c>
      <c r="J4445" t="n">
        <v>0</v>
      </c>
      <c r="K4445" t="n">
        <v>0</v>
      </c>
      <c r="L4445" t="n">
        <v>0</v>
      </c>
      <c r="M4445" t="n">
        <v>0</v>
      </c>
      <c r="N4445" t="n">
        <v>0</v>
      </c>
      <c r="O4445" t="n">
        <v>0</v>
      </c>
      <c r="P4445" t="n">
        <v>0</v>
      </c>
      <c r="Q4445" t="n">
        <v>0</v>
      </c>
      <c r="R4445" s="2" t="inlineStr"/>
    </row>
    <row r="4446" ht="15" customHeight="1">
      <c r="A4446" t="inlineStr">
        <is>
          <t>A 29087-2022</t>
        </is>
      </c>
      <c r="B4446" s="1" t="n">
        <v>44749</v>
      </c>
      <c r="C4446" s="1" t="n">
        <v>45227</v>
      </c>
      <c r="D4446" t="inlineStr">
        <is>
          <t>DALARNAS LÄN</t>
        </is>
      </c>
      <c r="E4446" t="inlineStr">
        <is>
          <t>RÄTTVIK</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28892-2022</t>
        </is>
      </c>
      <c r="B4447" s="1" t="n">
        <v>44749</v>
      </c>
      <c r="C4447" s="1" t="n">
        <v>45227</v>
      </c>
      <c r="D4447" t="inlineStr">
        <is>
          <t>DALARNAS LÄN</t>
        </is>
      </c>
      <c r="E4447" t="inlineStr">
        <is>
          <t>LEKSAND</t>
        </is>
      </c>
      <c r="F4447" t="inlineStr">
        <is>
          <t>Bergvik skog väst AB</t>
        </is>
      </c>
      <c r="G4447" t="n">
        <v>9.1</v>
      </c>
      <c r="H4447" t="n">
        <v>0</v>
      </c>
      <c r="I4447" t="n">
        <v>0</v>
      </c>
      <c r="J4447" t="n">
        <v>0</v>
      </c>
      <c r="K4447" t="n">
        <v>0</v>
      </c>
      <c r="L4447" t="n">
        <v>0</v>
      </c>
      <c r="M4447" t="n">
        <v>0</v>
      </c>
      <c r="N4447" t="n">
        <v>0</v>
      </c>
      <c r="O4447" t="n">
        <v>0</v>
      </c>
      <c r="P4447" t="n">
        <v>0</v>
      </c>
      <c r="Q4447" t="n">
        <v>0</v>
      </c>
      <c r="R4447" s="2" t="inlineStr"/>
    </row>
    <row r="4448" ht="15" customHeight="1">
      <c r="A4448" t="inlineStr">
        <is>
          <t>A 28921-2022</t>
        </is>
      </c>
      <c r="B4448" s="1" t="n">
        <v>44749</v>
      </c>
      <c r="C4448" s="1" t="n">
        <v>45227</v>
      </c>
      <c r="D4448" t="inlineStr">
        <is>
          <t>DALARNAS LÄN</t>
        </is>
      </c>
      <c r="E4448" t="inlineStr">
        <is>
          <t>MALUNG-SÄLEN</t>
        </is>
      </c>
      <c r="F4448" t="inlineStr">
        <is>
          <t>Bergvik skog öst AB</t>
        </is>
      </c>
      <c r="G4448" t="n">
        <v>2.1</v>
      </c>
      <c r="H4448" t="n">
        <v>0</v>
      </c>
      <c r="I4448" t="n">
        <v>0</v>
      </c>
      <c r="J4448" t="n">
        <v>0</v>
      </c>
      <c r="K4448" t="n">
        <v>0</v>
      </c>
      <c r="L4448" t="n">
        <v>0</v>
      </c>
      <c r="M4448" t="n">
        <v>0</v>
      </c>
      <c r="N4448" t="n">
        <v>0</v>
      </c>
      <c r="O4448" t="n">
        <v>0</v>
      </c>
      <c r="P4448" t="n">
        <v>0</v>
      </c>
      <c r="Q4448" t="n">
        <v>0</v>
      </c>
      <c r="R4448" s="2" t="inlineStr"/>
    </row>
    <row r="4449" ht="15" customHeight="1">
      <c r="A4449" t="inlineStr">
        <is>
          <t>A 29205-2022</t>
        </is>
      </c>
      <c r="B4449" s="1" t="n">
        <v>44750</v>
      </c>
      <c r="C4449" s="1" t="n">
        <v>45227</v>
      </c>
      <c r="D4449" t="inlineStr">
        <is>
          <t>DALARNAS LÄN</t>
        </is>
      </c>
      <c r="E4449" t="inlineStr">
        <is>
          <t>LEKSAND</t>
        </is>
      </c>
      <c r="F4449" t="inlineStr">
        <is>
          <t>Bergvik skog väst AB</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29318-2022</t>
        </is>
      </c>
      <c r="B4450" s="1" t="n">
        <v>44751</v>
      </c>
      <c r="C4450" s="1" t="n">
        <v>45227</v>
      </c>
      <c r="D4450" t="inlineStr">
        <is>
          <t>DALARNAS LÄN</t>
        </is>
      </c>
      <c r="E4450" t="inlineStr">
        <is>
          <t>FALUN</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29497-2022</t>
        </is>
      </c>
      <c r="B4451" s="1" t="n">
        <v>44753</v>
      </c>
      <c r="C4451" s="1" t="n">
        <v>45227</v>
      </c>
      <c r="D4451" t="inlineStr">
        <is>
          <t>DALARNAS LÄN</t>
        </is>
      </c>
      <c r="E4451" t="inlineStr">
        <is>
          <t>VANSBRO</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29485-2022</t>
        </is>
      </c>
      <c r="B4452" s="1" t="n">
        <v>44753</v>
      </c>
      <c r="C4452" s="1" t="n">
        <v>45227</v>
      </c>
      <c r="D4452" t="inlineStr">
        <is>
          <t>DALARNAS LÄN</t>
        </is>
      </c>
      <c r="E4452" t="inlineStr">
        <is>
          <t>ORSA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29464-2022</t>
        </is>
      </c>
      <c r="B4453" s="1" t="n">
        <v>44753</v>
      </c>
      <c r="C4453" s="1" t="n">
        <v>45227</v>
      </c>
      <c r="D4453" t="inlineStr">
        <is>
          <t>DALARNAS LÄN</t>
        </is>
      </c>
      <c r="E4453" t="inlineStr">
        <is>
          <t>AVESTA</t>
        </is>
      </c>
      <c r="G4453" t="n">
        <v>1.1</v>
      </c>
      <c r="H4453" t="n">
        <v>0</v>
      </c>
      <c r="I4453" t="n">
        <v>0</v>
      </c>
      <c r="J4453" t="n">
        <v>0</v>
      </c>
      <c r="K4453" t="n">
        <v>0</v>
      </c>
      <c r="L4453" t="n">
        <v>0</v>
      </c>
      <c r="M4453" t="n">
        <v>0</v>
      </c>
      <c r="N4453" t="n">
        <v>0</v>
      </c>
      <c r="O4453" t="n">
        <v>0</v>
      </c>
      <c r="P4453" t="n">
        <v>0</v>
      </c>
      <c r="Q4453" t="n">
        <v>0</v>
      </c>
      <c r="R4453" s="2" t="inlineStr"/>
    </row>
    <row r="4454" ht="15" customHeight="1">
      <c r="A4454" t="inlineStr">
        <is>
          <t>A 29713-2022</t>
        </is>
      </c>
      <c r="B4454" s="1" t="n">
        <v>44755</v>
      </c>
      <c r="C4454" s="1" t="n">
        <v>45227</v>
      </c>
      <c r="D4454" t="inlineStr">
        <is>
          <t>DALARNAS LÄN</t>
        </is>
      </c>
      <c r="E4454" t="inlineStr">
        <is>
          <t>ÄLVDALEN</t>
        </is>
      </c>
      <c r="G4454" t="n">
        <v>2.8</v>
      </c>
      <c r="H4454" t="n">
        <v>0</v>
      </c>
      <c r="I4454" t="n">
        <v>0</v>
      </c>
      <c r="J4454" t="n">
        <v>0</v>
      </c>
      <c r="K4454" t="n">
        <v>0</v>
      </c>
      <c r="L4454" t="n">
        <v>0</v>
      </c>
      <c r="M4454" t="n">
        <v>0</v>
      </c>
      <c r="N4454" t="n">
        <v>0</v>
      </c>
      <c r="O4454" t="n">
        <v>0</v>
      </c>
      <c r="P4454" t="n">
        <v>0</v>
      </c>
      <c r="Q4454" t="n">
        <v>0</v>
      </c>
      <c r="R4454" s="2" t="inlineStr"/>
    </row>
    <row r="4455" ht="15" customHeight="1">
      <c r="A4455" t="inlineStr">
        <is>
          <t>A 29804-2022</t>
        </is>
      </c>
      <c r="B4455" s="1" t="n">
        <v>44755</v>
      </c>
      <c r="C4455" s="1" t="n">
        <v>45227</v>
      </c>
      <c r="D4455" t="inlineStr">
        <is>
          <t>DALARNAS LÄN</t>
        </is>
      </c>
      <c r="E4455" t="inlineStr">
        <is>
          <t>ÄLVDALEN</t>
        </is>
      </c>
      <c r="F4455" t="inlineStr">
        <is>
          <t>Allmännings- och besparingsskogar</t>
        </is>
      </c>
      <c r="G4455" t="n">
        <v>11.4</v>
      </c>
      <c r="H4455" t="n">
        <v>0</v>
      </c>
      <c r="I4455" t="n">
        <v>0</v>
      </c>
      <c r="J4455" t="n">
        <v>0</v>
      </c>
      <c r="K4455" t="n">
        <v>0</v>
      </c>
      <c r="L4455" t="n">
        <v>0</v>
      </c>
      <c r="M4455" t="n">
        <v>0</v>
      </c>
      <c r="N4455" t="n">
        <v>0</v>
      </c>
      <c r="O4455" t="n">
        <v>0</v>
      </c>
      <c r="P4455" t="n">
        <v>0</v>
      </c>
      <c r="Q4455" t="n">
        <v>0</v>
      </c>
      <c r="R4455" s="2" t="inlineStr"/>
    </row>
    <row r="4456" ht="15" customHeight="1">
      <c r="A4456" t="inlineStr">
        <is>
          <t>A 29844-2022</t>
        </is>
      </c>
      <c r="B4456" s="1" t="n">
        <v>44755</v>
      </c>
      <c r="C4456" s="1" t="n">
        <v>45227</v>
      </c>
      <c r="D4456" t="inlineStr">
        <is>
          <t>DALARNAS LÄN</t>
        </is>
      </c>
      <c r="E4456" t="inlineStr">
        <is>
          <t>FALUN</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29810-2022</t>
        </is>
      </c>
      <c r="B4457" s="1" t="n">
        <v>44755</v>
      </c>
      <c r="C4457" s="1" t="n">
        <v>45227</v>
      </c>
      <c r="D4457" t="inlineStr">
        <is>
          <t>DALARNAS LÄN</t>
        </is>
      </c>
      <c r="E4457" t="inlineStr">
        <is>
          <t>BORLÄNGE</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29863-2022</t>
        </is>
      </c>
      <c r="B4458" s="1" t="n">
        <v>44755</v>
      </c>
      <c r="C4458" s="1" t="n">
        <v>45227</v>
      </c>
      <c r="D4458" t="inlineStr">
        <is>
          <t>DALARNAS LÄN</t>
        </is>
      </c>
      <c r="E4458" t="inlineStr">
        <is>
          <t>FALUN</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29711-2022</t>
        </is>
      </c>
      <c r="B4459" s="1" t="n">
        <v>44755</v>
      </c>
      <c r="C4459" s="1" t="n">
        <v>45227</v>
      </c>
      <c r="D4459" t="inlineStr">
        <is>
          <t>DALARNAS LÄN</t>
        </is>
      </c>
      <c r="E4459" t="inlineStr">
        <is>
          <t>ÄLVDALEN</t>
        </is>
      </c>
      <c r="G4459" t="n">
        <v>8</v>
      </c>
      <c r="H4459" t="n">
        <v>0</v>
      </c>
      <c r="I4459" t="n">
        <v>0</v>
      </c>
      <c r="J4459" t="n">
        <v>0</v>
      </c>
      <c r="K4459" t="n">
        <v>0</v>
      </c>
      <c r="L4459" t="n">
        <v>0</v>
      </c>
      <c r="M4459" t="n">
        <v>0</v>
      </c>
      <c r="N4459" t="n">
        <v>0</v>
      </c>
      <c r="O4459" t="n">
        <v>0</v>
      </c>
      <c r="P4459" t="n">
        <v>0</v>
      </c>
      <c r="Q4459" t="n">
        <v>0</v>
      </c>
      <c r="R4459" s="2" t="inlineStr"/>
    </row>
    <row r="4460" ht="15" customHeight="1">
      <c r="A4460" t="inlineStr">
        <is>
          <t>A 29716-2022</t>
        </is>
      </c>
      <c r="B4460" s="1" t="n">
        <v>44755</v>
      </c>
      <c r="C4460" s="1" t="n">
        <v>45227</v>
      </c>
      <c r="D4460" t="inlineStr">
        <is>
          <t>DALARNAS LÄN</t>
        </is>
      </c>
      <c r="E4460" t="inlineStr">
        <is>
          <t>ÄLVDALEN</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29808-2022</t>
        </is>
      </c>
      <c r="B4461" s="1" t="n">
        <v>44755</v>
      </c>
      <c r="C4461" s="1" t="n">
        <v>45227</v>
      </c>
      <c r="D4461" t="inlineStr">
        <is>
          <t>DALARNAS LÄN</t>
        </is>
      </c>
      <c r="E4461" t="inlineStr">
        <is>
          <t>BORLÄNGE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29856-2022</t>
        </is>
      </c>
      <c r="B4462" s="1" t="n">
        <v>44755</v>
      </c>
      <c r="C4462" s="1" t="n">
        <v>45227</v>
      </c>
      <c r="D4462" t="inlineStr">
        <is>
          <t>DALARNAS LÄN</t>
        </is>
      </c>
      <c r="E4462" t="inlineStr">
        <is>
          <t>FALUN</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29710-2022</t>
        </is>
      </c>
      <c r="B4463" s="1" t="n">
        <v>44755</v>
      </c>
      <c r="C4463" s="1" t="n">
        <v>45227</v>
      </c>
      <c r="D4463" t="inlineStr">
        <is>
          <t>DALARNAS LÄN</t>
        </is>
      </c>
      <c r="E4463" t="inlineStr">
        <is>
          <t>ÄLVDALEN</t>
        </is>
      </c>
      <c r="F4463" t="inlineStr">
        <is>
          <t>Sveaskog</t>
        </is>
      </c>
      <c r="G4463" t="n">
        <v>9.1</v>
      </c>
      <c r="H4463" t="n">
        <v>0</v>
      </c>
      <c r="I4463" t="n">
        <v>0</v>
      </c>
      <c r="J4463" t="n">
        <v>0</v>
      </c>
      <c r="K4463" t="n">
        <v>0</v>
      </c>
      <c r="L4463" t="n">
        <v>0</v>
      </c>
      <c r="M4463" t="n">
        <v>0</v>
      </c>
      <c r="N4463" t="n">
        <v>0</v>
      </c>
      <c r="O4463" t="n">
        <v>0</v>
      </c>
      <c r="P4463" t="n">
        <v>0</v>
      </c>
      <c r="Q4463" t="n">
        <v>0</v>
      </c>
      <c r="R4463" s="2" t="inlineStr"/>
    </row>
    <row r="4464" ht="15" customHeight="1">
      <c r="A4464" t="inlineStr">
        <is>
          <t>A 29850-2022</t>
        </is>
      </c>
      <c r="B4464" s="1" t="n">
        <v>44755</v>
      </c>
      <c r="C4464" s="1" t="n">
        <v>45227</v>
      </c>
      <c r="D4464" t="inlineStr">
        <is>
          <t>DALARNAS LÄN</t>
        </is>
      </c>
      <c r="E4464" t="inlineStr">
        <is>
          <t>FALUN</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29878-2022</t>
        </is>
      </c>
      <c r="B4465" s="1" t="n">
        <v>44755</v>
      </c>
      <c r="C4465" s="1" t="n">
        <v>45227</v>
      </c>
      <c r="D4465" t="inlineStr">
        <is>
          <t>DALARNAS LÄN</t>
        </is>
      </c>
      <c r="E4465" t="inlineStr">
        <is>
          <t>FALUN</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29861-2022</t>
        </is>
      </c>
      <c r="B4466" s="1" t="n">
        <v>44756</v>
      </c>
      <c r="C4466" s="1" t="n">
        <v>45227</v>
      </c>
      <c r="D4466" t="inlineStr">
        <is>
          <t>DALARNAS LÄN</t>
        </is>
      </c>
      <c r="E4466" t="inlineStr">
        <is>
          <t>MALUNG-SÄLEN</t>
        </is>
      </c>
      <c r="F4466" t="inlineStr">
        <is>
          <t>Bergvik skog öst AB</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29974-2022</t>
        </is>
      </c>
      <c r="B4467" s="1" t="n">
        <v>44756</v>
      </c>
      <c r="C4467" s="1" t="n">
        <v>45227</v>
      </c>
      <c r="D4467" t="inlineStr">
        <is>
          <t>DALARNAS LÄN</t>
        </is>
      </c>
      <c r="E4467" t="inlineStr">
        <is>
          <t>ÄLVDALEN</t>
        </is>
      </c>
      <c r="F4467" t="inlineStr">
        <is>
          <t>Allmännings- och besparingsskogar</t>
        </is>
      </c>
      <c r="G4467" t="n">
        <v>30</v>
      </c>
      <c r="H4467" t="n">
        <v>0</v>
      </c>
      <c r="I4467" t="n">
        <v>0</v>
      </c>
      <c r="J4467" t="n">
        <v>0</v>
      </c>
      <c r="K4467" t="n">
        <v>0</v>
      </c>
      <c r="L4467" t="n">
        <v>0</v>
      </c>
      <c r="M4467" t="n">
        <v>0</v>
      </c>
      <c r="N4467" t="n">
        <v>0</v>
      </c>
      <c r="O4467" t="n">
        <v>0</v>
      </c>
      <c r="P4467" t="n">
        <v>0</v>
      </c>
      <c r="Q4467" t="n">
        <v>0</v>
      </c>
      <c r="R4467" s="2" t="inlineStr"/>
    </row>
    <row r="4468" ht="15" customHeight="1">
      <c r="A4468" t="inlineStr">
        <is>
          <t>A 29998-2022</t>
        </is>
      </c>
      <c r="B4468" s="1" t="n">
        <v>44756</v>
      </c>
      <c r="C4468" s="1" t="n">
        <v>45227</v>
      </c>
      <c r="D4468" t="inlineStr">
        <is>
          <t>DALARNAS LÄN</t>
        </is>
      </c>
      <c r="E4468" t="inlineStr">
        <is>
          <t>MALUNG-SÄLEN</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30446-2022</t>
        </is>
      </c>
      <c r="B4469" s="1" t="n">
        <v>44761</v>
      </c>
      <c r="C4469" s="1" t="n">
        <v>45227</v>
      </c>
      <c r="D4469" t="inlineStr">
        <is>
          <t>DALARNAS LÄN</t>
        </is>
      </c>
      <c r="E4469" t="inlineStr">
        <is>
          <t>AVESTA</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30592-2022</t>
        </is>
      </c>
      <c r="B4470" s="1" t="n">
        <v>44762</v>
      </c>
      <c r="C4470" s="1" t="n">
        <v>45227</v>
      </c>
      <c r="D4470" t="inlineStr">
        <is>
          <t>DALARNAS LÄN</t>
        </is>
      </c>
      <c r="E4470" t="inlineStr">
        <is>
          <t>HEDEMORA</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30574-2022</t>
        </is>
      </c>
      <c r="B4471" s="1" t="n">
        <v>44762</v>
      </c>
      <c r="C4471" s="1" t="n">
        <v>45227</v>
      </c>
      <c r="D4471" t="inlineStr">
        <is>
          <t>DALARNAS LÄN</t>
        </is>
      </c>
      <c r="E4471" t="inlineStr">
        <is>
          <t>RÄTTVIK</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30583-2022</t>
        </is>
      </c>
      <c r="B4472" s="1" t="n">
        <v>44762</v>
      </c>
      <c r="C4472" s="1" t="n">
        <v>45227</v>
      </c>
      <c r="D4472" t="inlineStr">
        <is>
          <t>DALARNAS LÄN</t>
        </is>
      </c>
      <c r="E4472" t="inlineStr">
        <is>
          <t>RÄTTVIK</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30690-2022</t>
        </is>
      </c>
      <c r="B4473" s="1" t="n">
        <v>44763</v>
      </c>
      <c r="C4473" s="1" t="n">
        <v>45227</v>
      </c>
      <c r="D4473" t="inlineStr">
        <is>
          <t>DALARNAS LÄN</t>
        </is>
      </c>
      <c r="E4473" t="inlineStr">
        <is>
          <t>ORSA</t>
        </is>
      </c>
      <c r="F4473" t="inlineStr">
        <is>
          <t>Bergvik skog öst AB</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30998-2022</t>
        </is>
      </c>
      <c r="B4474" s="1" t="n">
        <v>44768</v>
      </c>
      <c r="C4474" s="1" t="n">
        <v>45227</v>
      </c>
      <c r="D4474" t="inlineStr">
        <is>
          <t>DALARNAS LÄN</t>
        </is>
      </c>
      <c r="E4474" t="inlineStr">
        <is>
          <t>MORA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31326-2022</t>
        </is>
      </c>
      <c r="B4475" s="1" t="n">
        <v>44774</v>
      </c>
      <c r="C4475" s="1" t="n">
        <v>45227</v>
      </c>
      <c r="D4475" t="inlineStr">
        <is>
          <t>DALARNAS LÄN</t>
        </is>
      </c>
      <c r="E4475" t="inlineStr">
        <is>
          <t>SMEDJEBACKEN</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31383-2022</t>
        </is>
      </c>
      <c r="B4476" s="1" t="n">
        <v>44774</v>
      </c>
      <c r="C4476" s="1" t="n">
        <v>45227</v>
      </c>
      <c r="D4476" t="inlineStr">
        <is>
          <t>DALARNAS LÄN</t>
        </is>
      </c>
      <c r="E4476" t="inlineStr">
        <is>
          <t>VANSBRO</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31407-2022</t>
        </is>
      </c>
      <c r="B4477" s="1" t="n">
        <v>44774</v>
      </c>
      <c r="C4477" s="1" t="n">
        <v>45227</v>
      </c>
      <c r="D4477" t="inlineStr">
        <is>
          <t>DALARNAS LÄN</t>
        </is>
      </c>
      <c r="E4477" t="inlineStr">
        <is>
          <t>RÄTTVIK</t>
        </is>
      </c>
      <c r="F4477" t="inlineStr">
        <is>
          <t>Sveaskog</t>
        </is>
      </c>
      <c r="G4477" t="n">
        <v>0.3</v>
      </c>
      <c r="H4477" t="n">
        <v>0</v>
      </c>
      <c r="I4477" t="n">
        <v>0</v>
      </c>
      <c r="J4477" t="n">
        <v>0</v>
      </c>
      <c r="K4477" t="n">
        <v>0</v>
      </c>
      <c r="L4477" t="n">
        <v>0</v>
      </c>
      <c r="M4477" t="n">
        <v>0</v>
      </c>
      <c r="N4477" t="n">
        <v>0</v>
      </c>
      <c r="O4477" t="n">
        <v>0</v>
      </c>
      <c r="P4477" t="n">
        <v>0</v>
      </c>
      <c r="Q4477" t="n">
        <v>0</v>
      </c>
      <c r="R4477" s="2" t="inlineStr"/>
    </row>
    <row r="4478" ht="15" customHeight="1">
      <c r="A4478" t="inlineStr">
        <is>
          <t>A 31555-2022</t>
        </is>
      </c>
      <c r="B4478" s="1" t="n">
        <v>44775</v>
      </c>
      <c r="C4478" s="1" t="n">
        <v>45227</v>
      </c>
      <c r="D4478" t="inlineStr">
        <is>
          <t>DALARNAS LÄN</t>
        </is>
      </c>
      <c r="E4478" t="inlineStr">
        <is>
          <t>RÄTTVIK</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31618-2022</t>
        </is>
      </c>
      <c r="B4479" s="1" t="n">
        <v>44775</v>
      </c>
      <c r="C4479" s="1" t="n">
        <v>45227</v>
      </c>
      <c r="D4479" t="inlineStr">
        <is>
          <t>DALARNAS LÄN</t>
        </is>
      </c>
      <c r="E4479" t="inlineStr">
        <is>
          <t>FALUN</t>
        </is>
      </c>
      <c r="F4479" t="inlineStr">
        <is>
          <t>Bergvik skog väst AB</t>
        </is>
      </c>
      <c r="G4479" t="n">
        <v>19.3</v>
      </c>
      <c r="H4479" t="n">
        <v>0</v>
      </c>
      <c r="I4479" t="n">
        <v>0</v>
      </c>
      <c r="J4479" t="n">
        <v>0</v>
      </c>
      <c r="K4479" t="n">
        <v>0</v>
      </c>
      <c r="L4479" t="n">
        <v>0</v>
      </c>
      <c r="M4479" t="n">
        <v>0</v>
      </c>
      <c r="N4479" t="n">
        <v>0</v>
      </c>
      <c r="O4479" t="n">
        <v>0</v>
      </c>
      <c r="P4479" t="n">
        <v>0</v>
      </c>
      <c r="Q4479" t="n">
        <v>0</v>
      </c>
      <c r="R4479" s="2" t="inlineStr"/>
    </row>
    <row r="4480" ht="15" customHeight="1">
      <c r="A4480" t="inlineStr">
        <is>
          <t>A 31582-2022</t>
        </is>
      </c>
      <c r="B4480" s="1" t="n">
        <v>44775</v>
      </c>
      <c r="C4480" s="1" t="n">
        <v>45227</v>
      </c>
      <c r="D4480" t="inlineStr">
        <is>
          <t>DALARNAS LÄN</t>
        </is>
      </c>
      <c r="E4480" t="inlineStr">
        <is>
          <t>MORA</t>
        </is>
      </c>
      <c r="G4480" t="n">
        <v>3.5</v>
      </c>
      <c r="H4480" t="n">
        <v>0</v>
      </c>
      <c r="I4480" t="n">
        <v>0</v>
      </c>
      <c r="J4480" t="n">
        <v>0</v>
      </c>
      <c r="K4480" t="n">
        <v>0</v>
      </c>
      <c r="L4480" t="n">
        <v>0</v>
      </c>
      <c r="M4480" t="n">
        <v>0</v>
      </c>
      <c r="N4480" t="n">
        <v>0</v>
      </c>
      <c r="O4480" t="n">
        <v>0</v>
      </c>
      <c r="P4480" t="n">
        <v>0</v>
      </c>
      <c r="Q4480" t="n">
        <v>0</v>
      </c>
      <c r="R4480" s="2" t="inlineStr"/>
    </row>
    <row r="4481" ht="15" customHeight="1">
      <c r="A4481" t="inlineStr">
        <is>
          <t>A 31552-2022</t>
        </is>
      </c>
      <c r="B4481" s="1" t="n">
        <v>44775</v>
      </c>
      <c r="C4481" s="1" t="n">
        <v>45227</v>
      </c>
      <c r="D4481" t="inlineStr">
        <is>
          <t>DALARNAS LÄN</t>
        </is>
      </c>
      <c r="E4481" t="inlineStr">
        <is>
          <t>RÄTTVIK</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31623-2022</t>
        </is>
      </c>
      <c r="B4482" s="1" t="n">
        <v>44775</v>
      </c>
      <c r="C4482" s="1" t="n">
        <v>45227</v>
      </c>
      <c r="D4482" t="inlineStr">
        <is>
          <t>DALARNAS LÄN</t>
        </is>
      </c>
      <c r="E4482" t="inlineStr">
        <is>
          <t>FALUN</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31791-2022</t>
        </is>
      </c>
      <c r="B4483" s="1" t="n">
        <v>44776</v>
      </c>
      <c r="C4483" s="1" t="n">
        <v>45227</v>
      </c>
      <c r="D4483" t="inlineStr">
        <is>
          <t>DALARNAS LÄN</t>
        </is>
      </c>
      <c r="E4483" t="inlineStr">
        <is>
          <t>SMEDJEBACKEN</t>
        </is>
      </c>
      <c r="F4483" t="inlineStr">
        <is>
          <t>Bergvik skog väst AB</t>
        </is>
      </c>
      <c r="G4483" t="n">
        <v>9.199999999999999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31799-2022</t>
        </is>
      </c>
      <c r="B4484" s="1" t="n">
        <v>44776</v>
      </c>
      <c r="C4484" s="1" t="n">
        <v>45227</v>
      </c>
      <c r="D4484" t="inlineStr">
        <is>
          <t>DALARNAS LÄN</t>
        </is>
      </c>
      <c r="E4484" t="inlineStr">
        <is>
          <t>SMEDJEBACKEN</t>
        </is>
      </c>
      <c r="F4484" t="inlineStr">
        <is>
          <t>Bergvik skog väst AB</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31809-2022</t>
        </is>
      </c>
      <c r="B4485" s="1" t="n">
        <v>44776</v>
      </c>
      <c r="C4485" s="1" t="n">
        <v>45227</v>
      </c>
      <c r="D4485" t="inlineStr">
        <is>
          <t>DALARNAS LÄN</t>
        </is>
      </c>
      <c r="E4485" t="inlineStr">
        <is>
          <t>SMEDJEBACKEN</t>
        </is>
      </c>
      <c r="F4485" t="inlineStr">
        <is>
          <t>Bergvik skog väst AB</t>
        </is>
      </c>
      <c r="G4485" t="n">
        <v>5.5</v>
      </c>
      <c r="H4485" t="n">
        <v>0</v>
      </c>
      <c r="I4485" t="n">
        <v>0</v>
      </c>
      <c r="J4485" t="n">
        <v>0</v>
      </c>
      <c r="K4485" t="n">
        <v>0</v>
      </c>
      <c r="L4485" t="n">
        <v>0</v>
      </c>
      <c r="M4485" t="n">
        <v>0</v>
      </c>
      <c r="N4485" t="n">
        <v>0</v>
      </c>
      <c r="O4485" t="n">
        <v>0</v>
      </c>
      <c r="P4485" t="n">
        <v>0</v>
      </c>
      <c r="Q4485" t="n">
        <v>0</v>
      </c>
      <c r="R4485" s="2" t="inlineStr"/>
    </row>
    <row r="4486" ht="15" customHeight="1">
      <c r="A4486" t="inlineStr">
        <is>
          <t>A 31792-2022</t>
        </is>
      </c>
      <c r="B4486" s="1" t="n">
        <v>44776</v>
      </c>
      <c r="C4486" s="1" t="n">
        <v>45227</v>
      </c>
      <c r="D4486" t="inlineStr">
        <is>
          <t>DALARNAS LÄN</t>
        </is>
      </c>
      <c r="E4486" t="inlineStr">
        <is>
          <t>SMEDJEBACKEN</t>
        </is>
      </c>
      <c r="F4486" t="inlineStr">
        <is>
          <t>Bergvik skog väst AB</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31781-2022</t>
        </is>
      </c>
      <c r="B4487" s="1" t="n">
        <v>44776</v>
      </c>
      <c r="C4487" s="1" t="n">
        <v>45227</v>
      </c>
      <c r="D4487" t="inlineStr">
        <is>
          <t>DALARNAS LÄN</t>
        </is>
      </c>
      <c r="E4487" t="inlineStr">
        <is>
          <t>SMEDJEBACKEN</t>
        </is>
      </c>
      <c r="F4487" t="inlineStr">
        <is>
          <t>Bergvik skog väst AB</t>
        </is>
      </c>
      <c r="G4487" t="n">
        <v>7.6</v>
      </c>
      <c r="H4487" t="n">
        <v>0</v>
      </c>
      <c r="I4487" t="n">
        <v>0</v>
      </c>
      <c r="J4487" t="n">
        <v>0</v>
      </c>
      <c r="K4487" t="n">
        <v>0</v>
      </c>
      <c r="L4487" t="n">
        <v>0</v>
      </c>
      <c r="M4487" t="n">
        <v>0</v>
      </c>
      <c r="N4487" t="n">
        <v>0</v>
      </c>
      <c r="O4487" t="n">
        <v>0</v>
      </c>
      <c r="P4487" t="n">
        <v>0</v>
      </c>
      <c r="Q4487" t="n">
        <v>0</v>
      </c>
      <c r="R4487" s="2" t="inlineStr"/>
    </row>
    <row r="4488" ht="15" customHeight="1">
      <c r="A4488" t="inlineStr">
        <is>
          <t>A 31788-2022</t>
        </is>
      </c>
      <c r="B4488" s="1" t="n">
        <v>44776</v>
      </c>
      <c r="C4488" s="1" t="n">
        <v>45227</v>
      </c>
      <c r="D4488" t="inlineStr">
        <is>
          <t>DALARNAS LÄN</t>
        </is>
      </c>
      <c r="E4488" t="inlineStr">
        <is>
          <t>SMEDJEBACKEN</t>
        </is>
      </c>
      <c r="F4488" t="inlineStr">
        <is>
          <t>Bergvik skog väst AB</t>
        </is>
      </c>
      <c r="G4488" t="n">
        <v>3.9</v>
      </c>
      <c r="H4488" t="n">
        <v>0</v>
      </c>
      <c r="I4488" t="n">
        <v>0</v>
      </c>
      <c r="J4488" t="n">
        <v>0</v>
      </c>
      <c r="K4488" t="n">
        <v>0</v>
      </c>
      <c r="L4488" t="n">
        <v>0</v>
      </c>
      <c r="M4488" t="n">
        <v>0</v>
      </c>
      <c r="N4488" t="n">
        <v>0</v>
      </c>
      <c r="O4488" t="n">
        <v>0</v>
      </c>
      <c r="P4488" t="n">
        <v>0</v>
      </c>
      <c r="Q4488" t="n">
        <v>0</v>
      </c>
      <c r="R4488" s="2" t="inlineStr"/>
    </row>
    <row r="4489" ht="15" customHeight="1">
      <c r="A4489" t="inlineStr">
        <is>
          <t>A 31795-2022</t>
        </is>
      </c>
      <c r="B4489" s="1" t="n">
        <v>44776</v>
      </c>
      <c r="C4489" s="1" t="n">
        <v>45227</v>
      </c>
      <c r="D4489" t="inlineStr">
        <is>
          <t>DALARNAS LÄN</t>
        </is>
      </c>
      <c r="E4489" t="inlineStr">
        <is>
          <t>SMEDJEBACKEN</t>
        </is>
      </c>
      <c r="F4489" t="inlineStr">
        <is>
          <t>Bergvik skog väst AB</t>
        </is>
      </c>
      <c r="G4489" t="n">
        <v>7.5</v>
      </c>
      <c r="H4489" t="n">
        <v>0</v>
      </c>
      <c r="I4489" t="n">
        <v>0</v>
      </c>
      <c r="J4489" t="n">
        <v>0</v>
      </c>
      <c r="K4489" t="n">
        <v>0</v>
      </c>
      <c r="L4489" t="n">
        <v>0</v>
      </c>
      <c r="M4489" t="n">
        <v>0</v>
      </c>
      <c r="N4489" t="n">
        <v>0</v>
      </c>
      <c r="O4489" t="n">
        <v>0</v>
      </c>
      <c r="P4489" t="n">
        <v>0</v>
      </c>
      <c r="Q4489" t="n">
        <v>0</v>
      </c>
      <c r="R4489" s="2" t="inlineStr"/>
    </row>
    <row r="4490" ht="15" customHeight="1">
      <c r="A4490" t="inlineStr">
        <is>
          <t>A 31876-2022</t>
        </is>
      </c>
      <c r="B4490" s="1" t="n">
        <v>44777</v>
      </c>
      <c r="C4490" s="1" t="n">
        <v>45227</v>
      </c>
      <c r="D4490" t="inlineStr">
        <is>
          <t>DALARNAS LÄN</t>
        </is>
      </c>
      <c r="E4490" t="inlineStr">
        <is>
          <t>ORSA</t>
        </is>
      </c>
      <c r="F4490" t="inlineStr">
        <is>
          <t>Bergvik skog öst AB</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32013-2022</t>
        </is>
      </c>
      <c r="B4491" s="1" t="n">
        <v>44778</v>
      </c>
      <c r="C4491" s="1" t="n">
        <v>45227</v>
      </c>
      <c r="D4491" t="inlineStr">
        <is>
          <t>DALARNAS LÄN</t>
        </is>
      </c>
      <c r="E4491" t="inlineStr">
        <is>
          <t>SMEDJEBACKEN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32017-2022</t>
        </is>
      </c>
      <c r="B4492" s="1" t="n">
        <v>44778</v>
      </c>
      <c r="C4492" s="1" t="n">
        <v>45227</v>
      </c>
      <c r="D4492" t="inlineStr">
        <is>
          <t>DALARNAS LÄN</t>
        </is>
      </c>
      <c r="E4492" t="inlineStr">
        <is>
          <t>VANSBRO</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32061-2022</t>
        </is>
      </c>
      <c r="B4493" s="1" t="n">
        <v>44778</v>
      </c>
      <c r="C4493" s="1" t="n">
        <v>45227</v>
      </c>
      <c r="D4493" t="inlineStr">
        <is>
          <t>DALARNAS LÄN</t>
        </is>
      </c>
      <c r="E4493" t="inlineStr">
        <is>
          <t>SÄTER</t>
        </is>
      </c>
      <c r="F4493" t="inlineStr">
        <is>
          <t>Bergvik skog väst AB</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32016-2022</t>
        </is>
      </c>
      <c r="B4494" s="1" t="n">
        <v>44778</v>
      </c>
      <c r="C4494" s="1" t="n">
        <v>45227</v>
      </c>
      <c r="D4494" t="inlineStr">
        <is>
          <t>DALARNAS LÄN</t>
        </is>
      </c>
      <c r="E4494" t="inlineStr">
        <is>
          <t>SMEDJEBACKEN</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32028-2022</t>
        </is>
      </c>
      <c r="B4495" s="1" t="n">
        <v>44778</v>
      </c>
      <c r="C4495" s="1" t="n">
        <v>45227</v>
      </c>
      <c r="D4495" t="inlineStr">
        <is>
          <t>DALARNAS LÄN</t>
        </is>
      </c>
      <c r="E4495" t="inlineStr">
        <is>
          <t>GAGNEF</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32154-2022</t>
        </is>
      </c>
      <c r="B4496" s="1" t="n">
        <v>44781</v>
      </c>
      <c r="C4496" s="1" t="n">
        <v>45227</v>
      </c>
      <c r="D4496" t="inlineStr">
        <is>
          <t>DALARNAS LÄN</t>
        </is>
      </c>
      <c r="E4496" t="inlineStr">
        <is>
          <t>BORLÄNGE</t>
        </is>
      </c>
      <c r="G4496" t="n">
        <v>5.6</v>
      </c>
      <c r="H4496" t="n">
        <v>0</v>
      </c>
      <c r="I4496" t="n">
        <v>0</v>
      </c>
      <c r="J4496" t="n">
        <v>0</v>
      </c>
      <c r="K4496" t="n">
        <v>0</v>
      </c>
      <c r="L4496" t="n">
        <v>0</v>
      </c>
      <c r="M4496" t="n">
        <v>0</v>
      </c>
      <c r="N4496" t="n">
        <v>0</v>
      </c>
      <c r="O4496" t="n">
        <v>0</v>
      </c>
      <c r="P4496" t="n">
        <v>0</v>
      </c>
      <c r="Q4496" t="n">
        <v>0</v>
      </c>
      <c r="R4496" s="2" t="inlineStr"/>
    </row>
    <row r="4497" ht="15" customHeight="1">
      <c r="A4497" t="inlineStr">
        <is>
          <t>A 32381-2022</t>
        </is>
      </c>
      <c r="B4497" s="1" t="n">
        <v>44781</v>
      </c>
      <c r="C4497" s="1" t="n">
        <v>45227</v>
      </c>
      <c r="D4497" t="inlineStr">
        <is>
          <t>DALARNAS LÄN</t>
        </is>
      </c>
      <c r="E4497" t="inlineStr">
        <is>
          <t>SMEDJEBACKEN</t>
        </is>
      </c>
      <c r="F4497" t="inlineStr">
        <is>
          <t>Bergvik skog väst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32170-2022</t>
        </is>
      </c>
      <c r="B4498" s="1" t="n">
        <v>44781</v>
      </c>
      <c r="C4498" s="1" t="n">
        <v>45227</v>
      </c>
      <c r="D4498" t="inlineStr">
        <is>
          <t>DALARNAS LÄN</t>
        </is>
      </c>
      <c r="E4498" t="inlineStr">
        <is>
          <t>BORLÄNGE</t>
        </is>
      </c>
      <c r="G4498" t="n">
        <v>2.7</v>
      </c>
      <c r="H4498" t="n">
        <v>0</v>
      </c>
      <c r="I4498" t="n">
        <v>0</v>
      </c>
      <c r="J4498" t="n">
        <v>0</v>
      </c>
      <c r="K4498" t="n">
        <v>0</v>
      </c>
      <c r="L4498" t="n">
        <v>0</v>
      </c>
      <c r="M4498" t="n">
        <v>0</v>
      </c>
      <c r="N4498" t="n">
        <v>0</v>
      </c>
      <c r="O4498" t="n">
        <v>0</v>
      </c>
      <c r="P4498" t="n">
        <v>0</v>
      </c>
      <c r="Q4498" t="n">
        <v>0</v>
      </c>
      <c r="R4498" s="2" t="inlineStr"/>
    </row>
    <row r="4499" ht="15" customHeight="1">
      <c r="A4499" t="inlineStr">
        <is>
          <t>A 32383-2022</t>
        </is>
      </c>
      <c r="B4499" s="1" t="n">
        <v>44781</v>
      </c>
      <c r="C4499" s="1" t="n">
        <v>45227</v>
      </c>
      <c r="D4499" t="inlineStr">
        <is>
          <t>DALARNAS LÄN</t>
        </is>
      </c>
      <c r="E4499" t="inlineStr">
        <is>
          <t>SÄTER</t>
        </is>
      </c>
      <c r="F4499" t="inlineStr">
        <is>
          <t>Bergvik skog väst AB</t>
        </is>
      </c>
      <c r="G4499" t="n">
        <v>4.1</v>
      </c>
      <c r="H4499" t="n">
        <v>0</v>
      </c>
      <c r="I4499" t="n">
        <v>0</v>
      </c>
      <c r="J4499" t="n">
        <v>0</v>
      </c>
      <c r="K4499" t="n">
        <v>0</v>
      </c>
      <c r="L4499" t="n">
        <v>0</v>
      </c>
      <c r="M4499" t="n">
        <v>0</v>
      </c>
      <c r="N4499" t="n">
        <v>0</v>
      </c>
      <c r="O4499" t="n">
        <v>0</v>
      </c>
      <c r="P4499" t="n">
        <v>0</v>
      </c>
      <c r="Q4499" t="n">
        <v>0</v>
      </c>
      <c r="R4499" s="2" t="inlineStr"/>
    </row>
    <row r="4500" ht="15" customHeight="1">
      <c r="A4500" t="inlineStr">
        <is>
          <t>A 32380-2022</t>
        </is>
      </c>
      <c r="B4500" s="1" t="n">
        <v>44782</v>
      </c>
      <c r="C4500" s="1" t="n">
        <v>45227</v>
      </c>
      <c r="D4500" t="inlineStr">
        <is>
          <t>DALARNAS LÄN</t>
        </is>
      </c>
      <c r="E4500" t="inlineStr">
        <is>
          <t>ÄLVDALEN</t>
        </is>
      </c>
      <c r="F4500" t="inlineStr">
        <is>
          <t>Övriga statliga verk och myndigheter</t>
        </is>
      </c>
      <c r="G4500" t="n">
        <v>7.9</v>
      </c>
      <c r="H4500" t="n">
        <v>0</v>
      </c>
      <c r="I4500" t="n">
        <v>0</v>
      </c>
      <c r="J4500" t="n">
        <v>0</v>
      </c>
      <c r="K4500" t="n">
        <v>0</v>
      </c>
      <c r="L4500" t="n">
        <v>0</v>
      </c>
      <c r="M4500" t="n">
        <v>0</v>
      </c>
      <c r="N4500" t="n">
        <v>0</v>
      </c>
      <c r="O4500" t="n">
        <v>0</v>
      </c>
      <c r="P4500" t="n">
        <v>0</v>
      </c>
      <c r="Q4500" t="n">
        <v>0</v>
      </c>
      <c r="R4500" s="2" t="inlineStr"/>
    </row>
    <row r="4501" ht="15" customHeight="1">
      <c r="A4501" t="inlineStr">
        <is>
          <t>A 32474-2022</t>
        </is>
      </c>
      <c r="B4501" s="1" t="n">
        <v>44782</v>
      </c>
      <c r="C4501" s="1" t="n">
        <v>45227</v>
      </c>
      <c r="D4501" t="inlineStr">
        <is>
          <t>DALARNAS LÄN</t>
        </is>
      </c>
      <c r="E4501" t="inlineStr">
        <is>
          <t>MORA</t>
        </is>
      </c>
      <c r="F4501" t="inlineStr">
        <is>
          <t>Bergvik skog väst AB</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32384-2022</t>
        </is>
      </c>
      <c r="B4502" s="1" t="n">
        <v>44782</v>
      </c>
      <c r="C4502" s="1" t="n">
        <v>45227</v>
      </c>
      <c r="D4502" t="inlineStr">
        <is>
          <t>DALARNAS LÄN</t>
        </is>
      </c>
      <c r="E4502" t="inlineStr">
        <is>
          <t>SMEDJEBACKEN</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32468-2022</t>
        </is>
      </c>
      <c r="B4503" s="1" t="n">
        <v>44782</v>
      </c>
      <c r="C4503" s="1" t="n">
        <v>45227</v>
      </c>
      <c r="D4503" t="inlineStr">
        <is>
          <t>DALARNAS LÄN</t>
        </is>
      </c>
      <c r="E4503" t="inlineStr">
        <is>
          <t>ÄLVDALEN</t>
        </is>
      </c>
      <c r="F4503" t="inlineStr">
        <is>
          <t>Bergvik skog väst AB</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32486-2022</t>
        </is>
      </c>
      <c r="B4504" s="1" t="n">
        <v>44782</v>
      </c>
      <c r="C4504" s="1" t="n">
        <v>45227</v>
      </c>
      <c r="D4504" t="inlineStr">
        <is>
          <t>DALARNAS LÄN</t>
        </is>
      </c>
      <c r="E4504" t="inlineStr">
        <is>
          <t>MALUNG-SÄLEN</t>
        </is>
      </c>
      <c r="F4504" t="inlineStr">
        <is>
          <t>Bergvik skog öst AB</t>
        </is>
      </c>
      <c r="G4504" t="n">
        <v>3.8</v>
      </c>
      <c r="H4504" t="n">
        <v>0</v>
      </c>
      <c r="I4504" t="n">
        <v>0</v>
      </c>
      <c r="J4504" t="n">
        <v>0</v>
      </c>
      <c r="K4504" t="n">
        <v>0</v>
      </c>
      <c r="L4504" t="n">
        <v>0</v>
      </c>
      <c r="M4504" t="n">
        <v>0</v>
      </c>
      <c r="N4504" t="n">
        <v>0</v>
      </c>
      <c r="O4504" t="n">
        <v>0</v>
      </c>
      <c r="P4504" t="n">
        <v>0</v>
      </c>
      <c r="Q4504" t="n">
        <v>0</v>
      </c>
      <c r="R4504" s="2" t="inlineStr"/>
    </row>
    <row r="4505" ht="15" customHeight="1">
      <c r="A4505" t="inlineStr">
        <is>
          <t>A 32385-2022</t>
        </is>
      </c>
      <c r="B4505" s="1" t="n">
        <v>44782</v>
      </c>
      <c r="C4505" s="1" t="n">
        <v>45227</v>
      </c>
      <c r="D4505" t="inlineStr">
        <is>
          <t>DALARNAS LÄN</t>
        </is>
      </c>
      <c r="E4505" t="inlineStr">
        <is>
          <t>ÄLVDALEN</t>
        </is>
      </c>
      <c r="F4505" t="inlineStr">
        <is>
          <t>Övriga statliga verk och myndigheter</t>
        </is>
      </c>
      <c r="G4505" t="n">
        <v>9</v>
      </c>
      <c r="H4505" t="n">
        <v>0</v>
      </c>
      <c r="I4505" t="n">
        <v>0</v>
      </c>
      <c r="J4505" t="n">
        <v>0</v>
      </c>
      <c r="K4505" t="n">
        <v>0</v>
      </c>
      <c r="L4505" t="n">
        <v>0</v>
      </c>
      <c r="M4505" t="n">
        <v>0</v>
      </c>
      <c r="N4505" t="n">
        <v>0</v>
      </c>
      <c r="O4505" t="n">
        <v>0</v>
      </c>
      <c r="P4505" t="n">
        <v>0</v>
      </c>
      <c r="Q4505" t="n">
        <v>0</v>
      </c>
      <c r="R4505" s="2" t="inlineStr"/>
    </row>
    <row r="4506" ht="15" customHeight="1">
      <c r="A4506" t="inlineStr">
        <is>
          <t>A 32467-2022</t>
        </is>
      </c>
      <c r="B4506" s="1" t="n">
        <v>44782</v>
      </c>
      <c r="C4506" s="1" t="n">
        <v>45227</v>
      </c>
      <c r="D4506" t="inlineStr">
        <is>
          <t>DALARNAS LÄN</t>
        </is>
      </c>
      <c r="E4506" t="inlineStr">
        <is>
          <t>ÄLVDALEN</t>
        </is>
      </c>
      <c r="F4506" t="inlineStr">
        <is>
          <t>Bergvik skog väst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32718-2022</t>
        </is>
      </c>
      <c r="B4507" s="1" t="n">
        <v>44783</v>
      </c>
      <c r="C4507" s="1" t="n">
        <v>45227</v>
      </c>
      <c r="D4507" t="inlineStr">
        <is>
          <t>DALARNAS LÄN</t>
        </is>
      </c>
      <c r="E4507" t="inlineStr">
        <is>
          <t>RÄTTVIK</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32633-2022</t>
        </is>
      </c>
      <c r="B4508" s="1" t="n">
        <v>44783</v>
      </c>
      <c r="C4508" s="1" t="n">
        <v>45227</v>
      </c>
      <c r="D4508" t="inlineStr">
        <is>
          <t>DALARNAS LÄN</t>
        </is>
      </c>
      <c r="E4508" t="inlineStr">
        <is>
          <t>SÄTER</t>
        </is>
      </c>
      <c r="G4508" t="n">
        <v>16.2</v>
      </c>
      <c r="H4508" t="n">
        <v>0</v>
      </c>
      <c r="I4508" t="n">
        <v>0</v>
      </c>
      <c r="J4508" t="n">
        <v>0</v>
      </c>
      <c r="K4508" t="n">
        <v>0</v>
      </c>
      <c r="L4508" t="n">
        <v>0</v>
      </c>
      <c r="M4508" t="n">
        <v>0</v>
      </c>
      <c r="N4508" t="n">
        <v>0</v>
      </c>
      <c r="O4508" t="n">
        <v>0</v>
      </c>
      <c r="P4508" t="n">
        <v>0</v>
      </c>
      <c r="Q4508" t="n">
        <v>0</v>
      </c>
      <c r="R4508" s="2" t="inlineStr"/>
    </row>
    <row r="4509" ht="15" customHeight="1">
      <c r="A4509" t="inlineStr">
        <is>
          <t>A 32636-2022</t>
        </is>
      </c>
      <c r="B4509" s="1" t="n">
        <v>44783</v>
      </c>
      <c r="C4509" s="1" t="n">
        <v>45227</v>
      </c>
      <c r="D4509" t="inlineStr">
        <is>
          <t>DALARNAS LÄN</t>
        </is>
      </c>
      <c r="E4509" t="inlineStr">
        <is>
          <t>SÄTER</t>
        </is>
      </c>
      <c r="G4509" t="n">
        <v>2.7</v>
      </c>
      <c r="H4509" t="n">
        <v>0</v>
      </c>
      <c r="I4509" t="n">
        <v>0</v>
      </c>
      <c r="J4509" t="n">
        <v>0</v>
      </c>
      <c r="K4509" t="n">
        <v>0</v>
      </c>
      <c r="L4509" t="n">
        <v>0</v>
      </c>
      <c r="M4509" t="n">
        <v>0</v>
      </c>
      <c r="N4509" t="n">
        <v>0</v>
      </c>
      <c r="O4509" t="n">
        <v>0</v>
      </c>
      <c r="P4509" t="n">
        <v>0</v>
      </c>
      <c r="Q4509" t="n">
        <v>0</v>
      </c>
      <c r="R4509" s="2" t="inlineStr"/>
    </row>
    <row r="4510" ht="15" customHeight="1">
      <c r="A4510" t="inlineStr">
        <is>
          <t>A 32791-2022</t>
        </is>
      </c>
      <c r="B4510" s="1" t="n">
        <v>44784</v>
      </c>
      <c r="C4510" s="1" t="n">
        <v>45227</v>
      </c>
      <c r="D4510" t="inlineStr">
        <is>
          <t>DALARNAS LÄN</t>
        </is>
      </c>
      <c r="E4510" t="inlineStr">
        <is>
          <t>LEKSAND</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32894-2022</t>
        </is>
      </c>
      <c r="B4511" s="1" t="n">
        <v>44784</v>
      </c>
      <c r="C4511" s="1" t="n">
        <v>45227</v>
      </c>
      <c r="D4511" t="inlineStr">
        <is>
          <t>DALARNAS LÄN</t>
        </is>
      </c>
      <c r="E4511" t="inlineStr">
        <is>
          <t>ÄLVDALEN</t>
        </is>
      </c>
      <c r="F4511" t="inlineStr">
        <is>
          <t>Bergvik skog väst AB</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32904-2022</t>
        </is>
      </c>
      <c r="B4512" s="1" t="n">
        <v>44784</v>
      </c>
      <c r="C4512" s="1" t="n">
        <v>45227</v>
      </c>
      <c r="D4512" t="inlineStr">
        <is>
          <t>DALARNAS LÄN</t>
        </is>
      </c>
      <c r="E4512" t="inlineStr">
        <is>
          <t>SÄTER</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33108-2022</t>
        </is>
      </c>
      <c r="B4513" s="1" t="n">
        <v>44785</v>
      </c>
      <c r="C4513" s="1" t="n">
        <v>45227</v>
      </c>
      <c r="D4513" t="inlineStr">
        <is>
          <t>DALARNAS LÄN</t>
        </is>
      </c>
      <c r="E4513" t="inlineStr">
        <is>
          <t>LUDVIKA</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33162-2022</t>
        </is>
      </c>
      <c r="B4514" s="1" t="n">
        <v>44785</v>
      </c>
      <c r="C4514" s="1" t="n">
        <v>45227</v>
      </c>
      <c r="D4514" t="inlineStr">
        <is>
          <t>DALARNAS LÄN</t>
        </is>
      </c>
      <c r="E4514" t="inlineStr">
        <is>
          <t>LUDVIKA</t>
        </is>
      </c>
      <c r="F4514" t="inlineStr">
        <is>
          <t>Bergvik skog väst AB</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33161-2022</t>
        </is>
      </c>
      <c r="B4515" s="1" t="n">
        <v>44785</v>
      </c>
      <c r="C4515" s="1" t="n">
        <v>45227</v>
      </c>
      <c r="D4515" t="inlineStr">
        <is>
          <t>DALARNAS LÄN</t>
        </is>
      </c>
      <c r="E4515" t="inlineStr">
        <is>
          <t>VANSBRO</t>
        </is>
      </c>
      <c r="F4515" t="inlineStr">
        <is>
          <t>Bergvik skog väst AB</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33253-2022</t>
        </is>
      </c>
      <c r="B4516" s="1" t="n">
        <v>44787</v>
      </c>
      <c r="C4516" s="1" t="n">
        <v>45227</v>
      </c>
      <c r="D4516" t="inlineStr">
        <is>
          <t>DALARNAS LÄN</t>
        </is>
      </c>
      <c r="E4516" t="inlineStr">
        <is>
          <t>SMEDJEBACKEN</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33257-2022</t>
        </is>
      </c>
      <c r="B4517" s="1" t="n">
        <v>44787</v>
      </c>
      <c r="C4517" s="1" t="n">
        <v>45227</v>
      </c>
      <c r="D4517" t="inlineStr">
        <is>
          <t>DALARNAS LÄN</t>
        </is>
      </c>
      <c r="E4517" t="inlineStr">
        <is>
          <t>SMEDJEBACKEN</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33256-2022</t>
        </is>
      </c>
      <c r="B4518" s="1" t="n">
        <v>44787</v>
      </c>
      <c r="C4518" s="1" t="n">
        <v>45227</v>
      </c>
      <c r="D4518" t="inlineStr">
        <is>
          <t>DALARNAS LÄN</t>
        </is>
      </c>
      <c r="E4518" t="inlineStr">
        <is>
          <t>SMEDJEBACKEN</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33255-2022</t>
        </is>
      </c>
      <c r="B4519" s="1" t="n">
        <v>44787</v>
      </c>
      <c r="C4519" s="1" t="n">
        <v>45227</v>
      </c>
      <c r="D4519" t="inlineStr">
        <is>
          <t>DALARNAS LÄN</t>
        </is>
      </c>
      <c r="E4519" t="inlineStr">
        <is>
          <t>SMEDJEBACKEN</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33425-2022</t>
        </is>
      </c>
      <c r="B4520" s="1" t="n">
        <v>44788</v>
      </c>
      <c r="C4520" s="1" t="n">
        <v>45227</v>
      </c>
      <c r="D4520" t="inlineStr">
        <is>
          <t>DALARNAS LÄN</t>
        </is>
      </c>
      <c r="E4520" t="inlineStr">
        <is>
          <t>ÄLVDALEN</t>
        </is>
      </c>
      <c r="F4520" t="inlineStr">
        <is>
          <t>Bergvik skog öst AB</t>
        </is>
      </c>
      <c r="G4520" t="n">
        <v>21.2</v>
      </c>
      <c r="H4520" t="n">
        <v>0</v>
      </c>
      <c r="I4520" t="n">
        <v>0</v>
      </c>
      <c r="J4520" t="n">
        <v>0</v>
      </c>
      <c r="K4520" t="n">
        <v>0</v>
      </c>
      <c r="L4520" t="n">
        <v>0</v>
      </c>
      <c r="M4520" t="n">
        <v>0</v>
      </c>
      <c r="N4520" t="n">
        <v>0</v>
      </c>
      <c r="O4520" t="n">
        <v>0</v>
      </c>
      <c r="P4520" t="n">
        <v>0</v>
      </c>
      <c r="Q4520" t="n">
        <v>0</v>
      </c>
      <c r="R4520" s="2" t="inlineStr"/>
    </row>
    <row r="4521" ht="15" customHeight="1">
      <c r="A4521" t="inlineStr">
        <is>
          <t>A 33473-2022</t>
        </is>
      </c>
      <c r="B4521" s="1" t="n">
        <v>44788</v>
      </c>
      <c r="C4521" s="1" t="n">
        <v>45227</v>
      </c>
      <c r="D4521" t="inlineStr">
        <is>
          <t>DALARNAS LÄN</t>
        </is>
      </c>
      <c r="E4521" t="inlineStr">
        <is>
          <t>SÄTER</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33384-2022</t>
        </is>
      </c>
      <c r="B4522" s="1" t="n">
        <v>44788</v>
      </c>
      <c r="C4522" s="1" t="n">
        <v>45227</v>
      </c>
      <c r="D4522" t="inlineStr">
        <is>
          <t>DALARNAS LÄN</t>
        </is>
      </c>
      <c r="E4522" t="inlineStr">
        <is>
          <t>ORSA</t>
        </is>
      </c>
      <c r="F4522" t="inlineStr">
        <is>
          <t>Bergvik skog öst AB</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33412-2022</t>
        </is>
      </c>
      <c r="B4523" s="1" t="n">
        <v>44788</v>
      </c>
      <c r="C4523" s="1" t="n">
        <v>45227</v>
      </c>
      <c r="D4523" t="inlineStr">
        <is>
          <t>DALARNAS LÄN</t>
        </is>
      </c>
      <c r="E4523" t="inlineStr">
        <is>
          <t>BORLÄNGE</t>
        </is>
      </c>
      <c r="G4523" t="n">
        <v>2.8</v>
      </c>
      <c r="H4523" t="n">
        <v>0</v>
      </c>
      <c r="I4523" t="n">
        <v>0</v>
      </c>
      <c r="J4523" t="n">
        <v>0</v>
      </c>
      <c r="K4523" t="n">
        <v>0</v>
      </c>
      <c r="L4523" t="n">
        <v>0</v>
      </c>
      <c r="M4523" t="n">
        <v>0</v>
      </c>
      <c r="N4523" t="n">
        <v>0</v>
      </c>
      <c r="O4523" t="n">
        <v>0</v>
      </c>
      <c r="P4523" t="n">
        <v>0</v>
      </c>
      <c r="Q4523" t="n">
        <v>0</v>
      </c>
      <c r="R4523" s="2" t="inlineStr"/>
    </row>
    <row r="4524" ht="15" customHeight="1">
      <c r="A4524" t="inlineStr">
        <is>
          <t>A 33618-2022</t>
        </is>
      </c>
      <c r="B4524" s="1" t="n">
        <v>44789</v>
      </c>
      <c r="C4524" s="1" t="n">
        <v>45227</v>
      </c>
      <c r="D4524" t="inlineStr">
        <is>
          <t>DALARNAS LÄN</t>
        </is>
      </c>
      <c r="E4524" t="inlineStr">
        <is>
          <t>MALUNG-SÄLEN</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33655-2022</t>
        </is>
      </c>
      <c r="B4525" s="1" t="n">
        <v>44789</v>
      </c>
      <c r="C4525" s="1" t="n">
        <v>45227</v>
      </c>
      <c r="D4525" t="inlineStr">
        <is>
          <t>DALARNAS LÄN</t>
        </is>
      </c>
      <c r="E4525" t="inlineStr">
        <is>
          <t>AVESTA</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33550-2022</t>
        </is>
      </c>
      <c r="B4526" s="1" t="n">
        <v>44789</v>
      </c>
      <c r="C4526" s="1" t="n">
        <v>45227</v>
      </c>
      <c r="D4526" t="inlineStr">
        <is>
          <t>DALARNAS LÄN</t>
        </is>
      </c>
      <c r="E4526" t="inlineStr">
        <is>
          <t>MORA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33673-2022</t>
        </is>
      </c>
      <c r="B4527" s="1" t="n">
        <v>44789</v>
      </c>
      <c r="C4527" s="1" t="n">
        <v>45227</v>
      </c>
      <c r="D4527" t="inlineStr">
        <is>
          <t>DALARNAS LÄN</t>
        </is>
      </c>
      <c r="E4527" t="inlineStr">
        <is>
          <t>LUDVIKA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33548-2022</t>
        </is>
      </c>
      <c r="B4528" s="1" t="n">
        <v>44789</v>
      </c>
      <c r="C4528" s="1" t="n">
        <v>45227</v>
      </c>
      <c r="D4528" t="inlineStr">
        <is>
          <t>DALARNAS LÄN</t>
        </is>
      </c>
      <c r="E4528" t="inlineStr">
        <is>
          <t>FALUN</t>
        </is>
      </c>
      <c r="G4528" t="n">
        <v>4.7</v>
      </c>
      <c r="H4528" t="n">
        <v>0</v>
      </c>
      <c r="I4528" t="n">
        <v>0</v>
      </c>
      <c r="J4528" t="n">
        <v>0</v>
      </c>
      <c r="K4528" t="n">
        <v>0</v>
      </c>
      <c r="L4528" t="n">
        <v>0</v>
      </c>
      <c r="M4528" t="n">
        <v>0</v>
      </c>
      <c r="N4528" t="n">
        <v>0</v>
      </c>
      <c r="O4528" t="n">
        <v>0</v>
      </c>
      <c r="P4528" t="n">
        <v>0</v>
      </c>
      <c r="Q4528" t="n">
        <v>0</v>
      </c>
      <c r="R4528" s="2" t="inlineStr"/>
    </row>
    <row r="4529" ht="15" customHeight="1">
      <c r="A4529" t="inlineStr">
        <is>
          <t>A 33777-2022</t>
        </is>
      </c>
      <c r="B4529" s="1" t="n">
        <v>44790</v>
      </c>
      <c r="C4529" s="1" t="n">
        <v>45227</v>
      </c>
      <c r="D4529" t="inlineStr">
        <is>
          <t>DALARNAS LÄN</t>
        </is>
      </c>
      <c r="E4529" t="inlineStr">
        <is>
          <t>AVESTA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33898-2022</t>
        </is>
      </c>
      <c r="B4530" s="1" t="n">
        <v>44790</v>
      </c>
      <c r="C4530" s="1" t="n">
        <v>45227</v>
      </c>
      <c r="D4530" t="inlineStr">
        <is>
          <t>DALARNAS LÄN</t>
        </is>
      </c>
      <c r="E4530" t="inlineStr">
        <is>
          <t>VANSBRO</t>
        </is>
      </c>
      <c r="G4530" t="n">
        <v>2.8</v>
      </c>
      <c r="H4530" t="n">
        <v>0</v>
      </c>
      <c r="I4530" t="n">
        <v>0</v>
      </c>
      <c r="J4530" t="n">
        <v>0</v>
      </c>
      <c r="K4530" t="n">
        <v>0</v>
      </c>
      <c r="L4530" t="n">
        <v>0</v>
      </c>
      <c r="M4530" t="n">
        <v>0</v>
      </c>
      <c r="N4530" t="n">
        <v>0</v>
      </c>
      <c r="O4530" t="n">
        <v>0</v>
      </c>
      <c r="P4530" t="n">
        <v>0</v>
      </c>
      <c r="Q4530" t="n">
        <v>0</v>
      </c>
      <c r="R4530" s="2" t="inlineStr"/>
    </row>
    <row r="4531" ht="15" customHeight="1">
      <c r="A4531" t="inlineStr">
        <is>
          <t>A 33843-2022</t>
        </is>
      </c>
      <c r="B4531" s="1" t="n">
        <v>44790</v>
      </c>
      <c r="C4531" s="1" t="n">
        <v>45227</v>
      </c>
      <c r="D4531" t="inlineStr">
        <is>
          <t>DALARNAS LÄN</t>
        </is>
      </c>
      <c r="E4531" t="inlineStr">
        <is>
          <t>SMEDJEBACKEN</t>
        </is>
      </c>
      <c r="F4531" t="inlineStr">
        <is>
          <t>Bergvik skog väst AB</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33899-2022</t>
        </is>
      </c>
      <c r="B4532" s="1" t="n">
        <v>44790</v>
      </c>
      <c r="C4532" s="1" t="n">
        <v>45227</v>
      </c>
      <c r="D4532" t="inlineStr">
        <is>
          <t>DALARNAS LÄN</t>
        </is>
      </c>
      <c r="E4532" t="inlineStr">
        <is>
          <t>VANSBRO</t>
        </is>
      </c>
      <c r="G4532" t="n">
        <v>5.5</v>
      </c>
      <c r="H4532" t="n">
        <v>0</v>
      </c>
      <c r="I4532" t="n">
        <v>0</v>
      </c>
      <c r="J4532" t="n">
        <v>0</v>
      </c>
      <c r="K4532" t="n">
        <v>0</v>
      </c>
      <c r="L4532" t="n">
        <v>0</v>
      </c>
      <c r="M4532" t="n">
        <v>0</v>
      </c>
      <c r="N4532" t="n">
        <v>0</v>
      </c>
      <c r="O4532" t="n">
        <v>0</v>
      </c>
      <c r="P4532" t="n">
        <v>0</v>
      </c>
      <c r="Q4532" t="n">
        <v>0</v>
      </c>
      <c r="R4532" s="2" t="inlineStr"/>
    </row>
    <row r="4533" ht="15" customHeight="1">
      <c r="A4533" t="inlineStr">
        <is>
          <t>A 34277-2022</t>
        </is>
      </c>
      <c r="B4533" s="1" t="n">
        <v>44791</v>
      </c>
      <c r="C4533" s="1" t="n">
        <v>45227</v>
      </c>
      <c r="D4533" t="inlineStr">
        <is>
          <t>DALARNAS LÄN</t>
        </is>
      </c>
      <c r="E4533" t="inlineStr">
        <is>
          <t>VANSBRO</t>
        </is>
      </c>
      <c r="G4533" t="n">
        <v>3.1</v>
      </c>
      <c r="H4533" t="n">
        <v>0</v>
      </c>
      <c r="I4533" t="n">
        <v>0</v>
      </c>
      <c r="J4533" t="n">
        <v>0</v>
      </c>
      <c r="K4533" t="n">
        <v>0</v>
      </c>
      <c r="L4533" t="n">
        <v>0</v>
      </c>
      <c r="M4533" t="n">
        <v>0</v>
      </c>
      <c r="N4533" t="n">
        <v>0</v>
      </c>
      <c r="O4533" t="n">
        <v>0</v>
      </c>
      <c r="P4533" t="n">
        <v>0</v>
      </c>
      <c r="Q4533" t="n">
        <v>0</v>
      </c>
      <c r="R4533" s="2" t="inlineStr"/>
    </row>
    <row r="4534" ht="15" customHeight="1">
      <c r="A4534" t="inlineStr">
        <is>
          <t>A 34137-2022</t>
        </is>
      </c>
      <c r="B4534" s="1" t="n">
        <v>44791</v>
      </c>
      <c r="C4534" s="1" t="n">
        <v>45227</v>
      </c>
      <c r="D4534" t="inlineStr">
        <is>
          <t>DALARNAS LÄN</t>
        </is>
      </c>
      <c r="E4534" t="inlineStr">
        <is>
          <t>RÄTTVIK</t>
        </is>
      </c>
      <c r="G4534" t="n">
        <v>1.4</v>
      </c>
      <c r="H4534" t="n">
        <v>0</v>
      </c>
      <c r="I4534" t="n">
        <v>0</v>
      </c>
      <c r="J4534" t="n">
        <v>0</v>
      </c>
      <c r="K4534" t="n">
        <v>0</v>
      </c>
      <c r="L4534" t="n">
        <v>0</v>
      </c>
      <c r="M4534" t="n">
        <v>0</v>
      </c>
      <c r="N4534" t="n">
        <v>0</v>
      </c>
      <c r="O4534" t="n">
        <v>0</v>
      </c>
      <c r="P4534" t="n">
        <v>0</v>
      </c>
      <c r="Q4534" t="n">
        <v>0</v>
      </c>
      <c r="R4534" s="2" t="inlineStr"/>
    </row>
    <row r="4535" ht="15" customHeight="1">
      <c r="A4535" t="inlineStr">
        <is>
          <t>A 34136-2022</t>
        </is>
      </c>
      <c r="B4535" s="1" t="n">
        <v>44791</v>
      </c>
      <c r="C4535" s="1" t="n">
        <v>45227</v>
      </c>
      <c r="D4535" t="inlineStr">
        <is>
          <t>DALARNAS LÄN</t>
        </is>
      </c>
      <c r="E4535" t="inlineStr">
        <is>
          <t>RÄTTVIK</t>
        </is>
      </c>
      <c r="G4535" t="n">
        <v>14.8</v>
      </c>
      <c r="H4535" t="n">
        <v>0</v>
      </c>
      <c r="I4535" t="n">
        <v>0</v>
      </c>
      <c r="J4535" t="n">
        <v>0</v>
      </c>
      <c r="K4535" t="n">
        <v>0</v>
      </c>
      <c r="L4535" t="n">
        <v>0</v>
      </c>
      <c r="M4535" t="n">
        <v>0</v>
      </c>
      <c r="N4535" t="n">
        <v>0</v>
      </c>
      <c r="O4535" t="n">
        <v>0</v>
      </c>
      <c r="P4535" t="n">
        <v>0</v>
      </c>
      <c r="Q4535" t="n">
        <v>0</v>
      </c>
      <c r="R4535" s="2" t="inlineStr"/>
    </row>
    <row r="4536" ht="15" customHeight="1">
      <c r="A4536" t="inlineStr">
        <is>
          <t>A 34511-2022</t>
        </is>
      </c>
      <c r="B4536" s="1" t="n">
        <v>44792</v>
      </c>
      <c r="C4536" s="1" t="n">
        <v>45227</v>
      </c>
      <c r="D4536" t="inlineStr">
        <is>
          <t>DALARNAS LÄN</t>
        </is>
      </c>
      <c r="E4536" t="inlineStr">
        <is>
          <t>FALUN</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34508-2022</t>
        </is>
      </c>
      <c r="B4537" s="1" t="n">
        <v>44792</v>
      </c>
      <c r="C4537" s="1" t="n">
        <v>45227</v>
      </c>
      <c r="D4537" t="inlineStr">
        <is>
          <t>DALARNAS LÄN</t>
        </is>
      </c>
      <c r="E4537" t="inlineStr">
        <is>
          <t>FALUN</t>
        </is>
      </c>
      <c r="G4537" t="n">
        <v>3</v>
      </c>
      <c r="H4537" t="n">
        <v>0</v>
      </c>
      <c r="I4537" t="n">
        <v>0</v>
      </c>
      <c r="J4537" t="n">
        <v>0</v>
      </c>
      <c r="K4537" t="n">
        <v>0</v>
      </c>
      <c r="L4537" t="n">
        <v>0</v>
      </c>
      <c r="M4537" t="n">
        <v>0</v>
      </c>
      <c r="N4537" t="n">
        <v>0</v>
      </c>
      <c r="O4537" t="n">
        <v>0</v>
      </c>
      <c r="P4537" t="n">
        <v>0</v>
      </c>
      <c r="Q4537" t="n">
        <v>0</v>
      </c>
      <c r="R4537" s="2" t="inlineStr"/>
    </row>
    <row r="4538" ht="15" customHeight="1">
      <c r="A4538" t="inlineStr">
        <is>
          <t>A 34320-2022</t>
        </is>
      </c>
      <c r="B4538" s="1" t="n">
        <v>44792</v>
      </c>
      <c r="C4538" s="1" t="n">
        <v>45227</v>
      </c>
      <c r="D4538" t="inlineStr">
        <is>
          <t>DALARNAS LÄN</t>
        </is>
      </c>
      <c r="E4538" t="inlineStr">
        <is>
          <t>BORLÄNGE</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34409-2022</t>
        </is>
      </c>
      <c r="B4539" s="1" t="n">
        <v>44792</v>
      </c>
      <c r="C4539" s="1" t="n">
        <v>45227</v>
      </c>
      <c r="D4539" t="inlineStr">
        <is>
          <t>DALARNAS LÄN</t>
        </is>
      </c>
      <c r="E4539" t="inlineStr">
        <is>
          <t>HEDEMORA</t>
        </is>
      </c>
      <c r="G4539" t="n">
        <v>13.7</v>
      </c>
      <c r="H4539" t="n">
        <v>0</v>
      </c>
      <c r="I4539" t="n">
        <v>0</v>
      </c>
      <c r="J4539" t="n">
        <v>0</v>
      </c>
      <c r="K4539" t="n">
        <v>0</v>
      </c>
      <c r="L4539" t="n">
        <v>0</v>
      </c>
      <c r="M4539" t="n">
        <v>0</v>
      </c>
      <c r="N4539" t="n">
        <v>0</v>
      </c>
      <c r="O4539" t="n">
        <v>0</v>
      </c>
      <c r="P4539" t="n">
        <v>0</v>
      </c>
      <c r="Q4539" t="n">
        <v>0</v>
      </c>
      <c r="R4539" s="2" t="inlineStr"/>
    </row>
    <row r="4540" ht="15" customHeight="1">
      <c r="A4540" t="inlineStr">
        <is>
          <t>A 34482-2022</t>
        </is>
      </c>
      <c r="B4540" s="1" t="n">
        <v>44792</v>
      </c>
      <c r="C4540" s="1" t="n">
        <v>45227</v>
      </c>
      <c r="D4540" t="inlineStr">
        <is>
          <t>DALARNAS LÄN</t>
        </is>
      </c>
      <c r="E4540" t="inlineStr">
        <is>
          <t>LEKSAND</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34507-2022</t>
        </is>
      </c>
      <c r="B4541" s="1" t="n">
        <v>44792</v>
      </c>
      <c r="C4541" s="1" t="n">
        <v>45227</v>
      </c>
      <c r="D4541" t="inlineStr">
        <is>
          <t>DALARNAS LÄN</t>
        </is>
      </c>
      <c r="E4541" t="inlineStr">
        <is>
          <t>FALUN</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34323-2022</t>
        </is>
      </c>
      <c r="B4542" s="1" t="n">
        <v>44792</v>
      </c>
      <c r="C4542" s="1" t="n">
        <v>45227</v>
      </c>
      <c r="D4542" t="inlineStr">
        <is>
          <t>DALARNAS LÄN</t>
        </is>
      </c>
      <c r="E4542" t="inlineStr">
        <is>
          <t>BORLÄNGE</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34509-2022</t>
        </is>
      </c>
      <c r="B4543" s="1" t="n">
        <v>44792</v>
      </c>
      <c r="C4543" s="1" t="n">
        <v>45227</v>
      </c>
      <c r="D4543" t="inlineStr">
        <is>
          <t>DALARNAS LÄN</t>
        </is>
      </c>
      <c r="E4543" t="inlineStr">
        <is>
          <t>FALUN</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34567-2022</t>
        </is>
      </c>
      <c r="B4544" s="1" t="n">
        <v>44795</v>
      </c>
      <c r="C4544" s="1" t="n">
        <v>45227</v>
      </c>
      <c r="D4544" t="inlineStr">
        <is>
          <t>DALARNAS LÄN</t>
        </is>
      </c>
      <c r="E4544" t="inlineStr">
        <is>
          <t>RÄTTVIK</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34603-2022</t>
        </is>
      </c>
      <c r="B4545" s="1" t="n">
        <v>44795</v>
      </c>
      <c r="C4545" s="1" t="n">
        <v>45227</v>
      </c>
      <c r="D4545" t="inlineStr">
        <is>
          <t>DALARNAS LÄN</t>
        </is>
      </c>
      <c r="E4545" t="inlineStr">
        <is>
          <t>MALUNG-SÄLEN</t>
        </is>
      </c>
      <c r="G4545" t="n">
        <v>5.4</v>
      </c>
      <c r="H4545" t="n">
        <v>0</v>
      </c>
      <c r="I4545" t="n">
        <v>0</v>
      </c>
      <c r="J4545" t="n">
        <v>0</v>
      </c>
      <c r="K4545" t="n">
        <v>0</v>
      </c>
      <c r="L4545" t="n">
        <v>0</v>
      </c>
      <c r="M4545" t="n">
        <v>0</v>
      </c>
      <c r="N4545" t="n">
        <v>0</v>
      </c>
      <c r="O4545" t="n">
        <v>0</v>
      </c>
      <c r="P4545" t="n">
        <v>0</v>
      </c>
      <c r="Q4545" t="n">
        <v>0</v>
      </c>
      <c r="R4545" s="2" t="inlineStr"/>
    </row>
    <row r="4546" ht="15" customHeight="1">
      <c r="A4546" t="inlineStr">
        <is>
          <t>A 34824-2022</t>
        </is>
      </c>
      <c r="B4546" s="1" t="n">
        <v>44796</v>
      </c>
      <c r="C4546" s="1" t="n">
        <v>45227</v>
      </c>
      <c r="D4546" t="inlineStr">
        <is>
          <t>DALARNAS LÄN</t>
        </is>
      </c>
      <c r="E4546" t="inlineStr">
        <is>
          <t>MORA</t>
        </is>
      </c>
      <c r="F4546" t="inlineStr">
        <is>
          <t>Bergvik skog väst AB</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34897-2022</t>
        </is>
      </c>
      <c r="B4547" s="1" t="n">
        <v>44796</v>
      </c>
      <c r="C4547" s="1" t="n">
        <v>45227</v>
      </c>
      <c r="D4547" t="inlineStr">
        <is>
          <t>DALARNAS LÄN</t>
        </is>
      </c>
      <c r="E4547" t="inlineStr">
        <is>
          <t>MORA</t>
        </is>
      </c>
      <c r="F4547" t="inlineStr">
        <is>
          <t>Bergvik skog väst AB</t>
        </is>
      </c>
      <c r="G4547" t="n">
        <v>8</v>
      </c>
      <c r="H4547" t="n">
        <v>0</v>
      </c>
      <c r="I4547" t="n">
        <v>0</v>
      </c>
      <c r="J4547" t="n">
        <v>0</v>
      </c>
      <c r="K4547" t="n">
        <v>0</v>
      </c>
      <c r="L4547" t="n">
        <v>0</v>
      </c>
      <c r="M4547" t="n">
        <v>0</v>
      </c>
      <c r="N4547" t="n">
        <v>0</v>
      </c>
      <c r="O4547" t="n">
        <v>0</v>
      </c>
      <c r="P4547" t="n">
        <v>0</v>
      </c>
      <c r="Q4547" t="n">
        <v>0</v>
      </c>
      <c r="R4547" s="2" t="inlineStr"/>
    </row>
    <row r="4548" ht="15" customHeight="1">
      <c r="A4548" t="inlineStr">
        <is>
          <t>A 34923-2022</t>
        </is>
      </c>
      <c r="B4548" s="1" t="n">
        <v>44796</v>
      </c>
      <c r="C4548" s="1" t="n">
        <v>45227</v>
      </c>
      <c r="D4548" t="inlineStr">
        <is>
          <t>DALARNAS LÄN</t>
        </is>
      </c>
      <c r="E4548" t="inlineStr">
        <is>
          <t>MORA</t>
        </is>
      </c>
      <c r="G4548" t="n">
        <v>5</v>
      </c>
      <c r="H4548" t="n">
        <v>0</v>
      </c>
      <c r="I4548" t="n">
        <v>0</v>
      </c>
      <c r="J4548" t="n">
        <v>0</v>
      </c>
      <c r="K4548" t="n">
        <v>0</v>
      </c>
      <c r="L4548" t="n">
        <v>0</v>
      </c>
      <c r="M4548" t="n">
        <v>0</v>
      </c>
      <c r="N4548" t="n">
        <v>0</v>
      </c>
      <c r="O4548" t="n">
        <v>0</v>
      </c>
      <c r="P4548" t="n">
        <v>0</v>
      </c>
      <c r="Q4548" t="n">
        <v>0</v>
      </c>
      <c r="R4548" s="2" t="inlineStr"/>
    </row>
    <row r="4549" ht="15" customHeight="1">
      <c r="A4549" t="inlineStr">
        <is>
          <t>A 35063-2022</t>
        </is>
      </c>
      <c r="B4549" s="1" t="n">
        <v>44797</v>
      </c>
      <c r="C4549" s="1" t="n">
        <v>45227</v>
      </c>
      <c r="D4549" t="inlineStr">
        <is>
          <t>DALARNAS LÄN</t>
        </is>
      </c>
      <c r="E4549" t="inlineStr">
        <is>
          <t>FALUN</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35080-2022</t>
        </is>
      </c>
      <c r="B4550" s="1" t="n">
        <v>44797</v>
      </c>
      <c r="C4550" s="1" t="n">
        <v>45227</v>
      </c>
      <c r="D4550" t="inlineStr">
        <is>
          <t>DALARNAS LÄN</t>
        </is>
      </c>
      <c r="E4550" t="inlineStr">
        <is>
          <t>LEKSAND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35087-2022</t>
        </is>
      </c>
      <c r="B4551" s="1" t="n">
        <v>44797</v>
      </c>
      <c r="C4551" s="1" t="n">
        <v>45227</v>
      </c>
      <c r="D4551" t="inlineStr">
        <is>
          <t>DALARNAS LÄN</t>
        </is>
      </c>
      <c r="E4551" t="inlineStr">
        <is>
          <t>LEKSAND</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35244-2022</t>
        </is>
      </c>
      <c r="B4552" s="1" t="n">
        <v>44798</v>
      </c>
      <c r="C4552" s="1" t="n">
        <v>45227</v>
      </c>
      <c r="D4552" t="inlineStr">
        <is>
          <t>DALARNAS LÄN</t>
        </is>
      </c>
      <c r="E4552" t="inlineStr">
        <is>
          <t>RÄTTVIK</t>
        </is>
      </c>
      <c r="G4552" t="n">
        <v>4.3</v>
      </c>
      <c r="H4552" t="n">
        <v>0</v>
      </c>
      <c r="I4552" t="n">
        <v>0</v>
      </c>
      <c r="J4552" t="n">
        <v>0</v>
      </c>
      <c r="K4552" t="n">
        <v>0</v>
      </c>
      <c r="L4552" t="n">
        <v>0</v>
      </c>
      <c r="M4552" t="n">
        <v>0</v>
      </c>
      <c r="N4552" t="n">
        <v>0</v>
      </c>
      <c r="O4552" t="n">
        <v>0</v>
      </c>
      <c r="P4552" t="n">
        <v>0</v>
      </c>
      <c r="Q4552" t="n">
        <v>0</v>
      </c>
      <c r="R4552" s="2" t="inlineStr"/>
    </row>
    <row r="4553" ht="15" customHeight="1">
      <c r="A4553" t="inlineStr">
        <is>
          <t>A 35403-2022</t>
        </is>
      </c>
      <c r="B4553" s="1" t="n">
        <v>44798</v>
      </c>
      <c r="C4553" s="1" t="n">
        <v>45227</v>
      </c>
      <c r="D4553" t="inlineStr">
        <is>
          <t>DALARNAS LÄN</t>
        </is>
      </c>
      <c r="E4553" t="inlineStr">
        <is>
          <t>RÄTTVIK</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35365-2022</t>
        </is>
      </c>
      <c r="B4554" s="1" t="n">
        <v>44798</v>
      </c>
      <c r="C4554" s="1" t="n">
        <v>45227</v>
      </c>
      <c r="D4554" t="inlineStr">
        <is>
          <t>DALARNAS LÄN</t>
        </is>
      </c>
      <c r="E4554" t="inlineStr">
        <is>
          <t>VANSBRO</t>
        </is>
      </c>
      <c r="F4554" t="inlineStr">
        <is>
          <t>Kommuner</t>
        </is>
      </c>
      <c r="G4554" t="n">
        <v>2.5</v>
      </c>
      <c r="H4554" t="n">
        <v>0</v>
      </c>
      <c r="I4554" t="n">
        <v>0</v>
      </c>
      <c r="J4554" t="n">
        <v>0</v>
      </c>
      <c r="K4554" t="n">
        <v>0</v>
      </c>
      <c r="L4554" t="n">
        <v>0</v>
      </c>
      <c r="M4554" t="n">
        <v>0</v>
      </c>
      <c r="N4554" t="n">
        <v>0</v>
      </c>
      <c r="O4554" t="n">
        <v>0</v>
      </c>
      <c r="P4554" t="n">
        <v>0</v>
      </c>
      <c r="Q4554" t="n">
        <v>0</v>
      </c>
      <c r="R4554" s="2" t="inlineStr"/>
    </row>
    <row r="4555" ht="15" customHeight="1">
      <c r="A4555" t="inlineStr">
        <is>
          <t>A 35357-2022</t>
        </is>
      </c>
      <c r="B4555" s="1" t="n">
        <v>44798</v>
      </c>
      <c r="C4555" s="1" t="n">
        <v>45227</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35382-2022</t>
        </is>
      </c>
      <c r="B4556" s="1" t="n">
        <v>44798</v>
      </c>
      <c r="C4556" s="1" t="n">
        <v>45227</v>
      </c>
      <c r="D4556" t="inlineStr">
        <is>
          <t>DALARNAS LÄN</t>
        </is>
      </c>
      <c r="E4556" t="inlineStr">
        <is>
          <t>FALUN</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35594-2022</t>
        </is>
      </c>
      <c r="B4557" s="1" t="n">
        <v>44799</v>
      </c>
      <c r="C4557" s="1" t="n">
        <v>45227</v>
      </c>
      <c r="D4557" t="inlineStr">
        <is>
          <t>DALARNAS LÄN</t>
        </is>
      </c>
      <c r="E4557" t="inlineStr">
        <is>
          <t>BORLÄNGE</t>
        </is>
      </c>
      <c r="F4557" t="inlineStr">
        <is>
          <t>Bergvik skog väst AB</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35678-2022</t>
        </is>
      </c>
      <c r="B4558" s="1" t="n">
        <v>44799</v>
      </c>
      <c r="C4558" s="1" t="n">
        <v>45227</v>
      </c>
      <c r="D4558" t="inlineStr">
        <is>
          <t>DALARNAS LÄN</t>
        </is>
      </c>
      <c r="E4558" t="inlineStr">
        <is>
          <t>BORLÄNGE</t>
        </is>
      </c>
      <c r="G4558" t="n">
        <v>3.1</v>
      </c>
      <c r="H4558" t="n">
        <v>0</v>
      </c>
      <c r="I4558" t="n">
        <v>0</v>
      </c>
      <c r="J4558" t="n">
        <v>0</v>
      </c>
      <c r="K4558" t="n">
        <v>0</v>
      </c>
      <c r="L4558" t="n">
        <v>0</v>
      </c>
      <c r="M4558" t="n">
        <v>0</v>
      </c>
      <c r="N4558" t="n">
        <v>0</v>
      </c>
      <c r="O4558" t="n">
        <v>0</v>
      </c>
      <c r="P4558" t="n">
        <v>0</v>
      </c>
      <c r="Q4558" t="n">
        <v>0</v>
      </c>
      <c r="R4558" s="2" t="inlineStr"/>
    </row>
    <row r="4559" ht="15" customHeight="1">
      <c r="A4559" t="inlineStr">
        <is>
          <t>A 35593-2022</t>
        </is>
      </c>
      <c r="B4559" s="1" t="n">
        <v>44799</v>
      </c>
      <c r="C4559" s="1" t="n">
        <v>45227</v>
      </c>
      <c r="D4559" t="inlineStr">
        <is>
          <t>DALARNAS LÄN</t>
        </is>
      </c>
      <c r="E4559" t="inlineStr">
        <is>
          <t>BORLÄNGE</t>
        </is>
      </c>
      <c r="F4559" t="inlineStr">
        <is>
          <t>Bergvik skog väst AB</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35592-2022</t>
        </is>
      </c>
      <c r="B4560" s="1" t="n">
        <v>44799</v>
      </c>
      <c r="C4560" s="1" t="n">
        <v>45227</v>
      </c>
      <c r="D4560" t="inlineStr">
        <is>
          <t>DALARNAS LÄN</t>
        </is>
      </c>
      <c r="E4560" t="inlineStr">
        <is>
          <t>BORLÄNGE</t>
        </is>
      </c>
      <c r="F4560" t="inlineStr">
        <is>
          <t>Bergvik skog väst AB</t>
        </is>
      </c>
      <c r="G4560" t="n">
        <v>2.1</v>
      </c>
      <c r="H4560" t="n">
        <v>0</v>
      </c>
      <c r="I4560" t="n">
        <v>0</v>
      </c>
      <c r="J4560" t="n">
        <v>0</v>
      </c>
      <c r="K4560" t="n">
        <v>0</v>
      </c>
      <c r="L4560" t="n">
        <v>0</v>
      </c>
      <c r="M4560" t="n">
        <v>0</v>
      </c>
      <c r="N4560" t="n">
        <v>0</v>
      </c>
      <c r="O4560" t="n">
        <v>0</v>
      </c>
      <c r="P4560" t="n">
        <v>0</v>
      </c>
      <c r="Q4560" t="n">
        <v>0</v>
      </c>
      <c r="R4560" s="2" t="inlineStr"/>
    </row>
    <row r="4561" ht="15" customHeight="1">
      <c r="A4561" t="inlineStr">
        <is>
          <t>A 35666-2022</t>
        </is>
      </c>
      <c r="B4561" s="1" t="n">
        <v>44799</v>
      </c>
      <c r="C4561" s="1" t="n">
        <v>45227</v>
      </c>
      <c r="D4561" t="inlineStr">
        <is>
          <t>DALARNAS LÄN</t>
        </is>
      </c>
      <c r="E4561" t="inlineStr">
        <is>
          <t>SMEDJEBACKEN</t>
        </is>
      </c>
      <c r="F4561" t="inlineStr">
        <is>
          <t>Sveaskog</t>
        </is>
      </c>
      <c r="G4561" t="n">
        <v>4</v>
      </c>
      <c r="H4561" t="n">
        <v>0</v>
      </c>
      <c r="I4561" t="n">
        <v>0</v>
      </c>
      <c r="J4561" t="n">
        <v>0</v>
      </c>
      <c r="K4561" t="n">
        <v>0</v>
      </c>
      <c r="L4561" t="n">
        <v>0</v>
      </c>
      <c r="M4561" t="n">
        <v>0</v>
      </c>
      <c r="N4561" t="n">
        <v>0</v>
      </c>
      <c r="O4561" t="n">
        <v>0</v>
      </c>
      <c r="P4561" t="n">
        <v>0</v>
      </c>
      <c r="Q4561" t="n">
        <v>0</v>
      </c>
      <c r="R4561" s="2" t="inlineStr"/>
    </row>
    <row r="4562" ht="15" customHeight="1">
      <c r="A4562" t="inlineStr">
        <is>
          <t>A 35806-2022</t>
        </is>
      </c>
      <c r="B4562" s="1" t="n">
        <v>44802</v>
      </c>
      <c r="C4562" s="1" t="n">
        <v>45227</v>
      </c>
      <c r="D4562" t="inlineStr">
        <is>
          <t>DALARNAS LÄN</t>
        </is>
      </c>
      <c r="E4562" t="inlineStr">
        <is>
          <t>HEDEMORA</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36029-2022</t>
        </is>
      </c>
      <c r="B4563" s="1" t="n">
        <v>44802</v>
      </c>
      <c r="C4563" s="1" t="n">
        <v>45227</v>
      </c>
      <c r="D4563" t="inlineStr">
        <is>
          <t>DALARNAS LÄN</t>
        </is>
      </c>
      <c r="E4563" t="inlineStr">
        <is>
          <t>MALUNG-SÄLEN</t>
        </is>
      </c>
      <c r="G4563" t="n">
        <v>2.3</v>
      </c>
      <c r="H4563" t="n">
        <v>0</v>
      </c>
      <c r="I4563" t="n">
        <v>0</v>
      </c>
      <c r="J4563" t="n">
        <v>0</v>
      </c>
      <c r="K4563" t="n">
        <v>0</v>
      </c>
      <c r="L4563" t="n">
        <v>0</v>
      </c>
      <c r="M4563" t="n">
        <v>0</v>
      </c>
      <c r="N4563" t="n">
        <v>0</v>
      </c>
      <c r="O4563" t="n">
        <v>0</v>
      </c>
      <c r="P4563" t="n">
        <v>0</v>
      </c>
      <c r="Q4563" t="n">
        <v>0</v>
      </c>
      <c r="R4563" s="2" t="inlineStr"/>
    </row>
    <row r="4564" ht="15" customHeight="1">
      <c r="A4564" t="inlineStr">
        <is>
          <t>A 35801-2022</t>
        </is>
      </c>
      <c r="B4564" s="1" t="n">
        <v>44802</v>
      </c>
      <c r="C4564" s="1" t="n">
        <v>45227</v>
      </c>
      <c r="D4564" t="inlineStr">
        <is>
          <t>DALARNAS LÄN</t>
        </is>
      </c>
      <c r="E4564" t="inlineStr">
        <is>
          <t>LEKSAND</t>
        </is>
      </c>
      <c r="F4564" t="inlineStr">
        <is>
          <t>Bergvik skog väst AB</t>
        </is>
      </c>
      <c r="G4564" t="n">
        <v>6.4</v>
      </c>
      <c r="H4564" t="n">
        <v>0</v>
      </c>
      <c r="I4564" t="n">
        <v>0</v>
      </c>
      <c r="J4564" t="n">
        <v>0</v>
      </c>
      <c r="K4564" t="n">
        <v>0</v>
      </c>
      <c r="L4564" t="n">
        <v>0</v>
      </c>
      <c r="M4564" t="n">
        <v>0</v>
      </c>
      <c r="N4564" t="n">
        <v>0</v>
      </c>
      <c r="O4564" t="n">
        <v>0</v>
      </c>
      <c r="P4564" t="n">
        <v>0</v>
      </c>
      <c r="Q4564" t="n">
        <v>0</v>
      </c>
      <c r="R4564" s="2" t="inlineStr"/>
    </row>
    <row r="4565" ht="15" customHeight="1">
      <c r="A4565" t="inlineStr">
        <is>
          <t>A 35807-2022</t>
        </is>
      </c>
      <c r="B4565" s="1" t="n">
        <v>44802</v>
      </c>
      <c r="C4565" s="1" t="n">
        <v>45227</v>
      </c>
      <c r="D4565" t="inlineStr">
        <is>
          <t>DALARNAS LÄN</t>
        </is>
      </c>
      <c r="E4565" t="inlineStr">
        <is>
          <t>FALUN</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36161-2022</t>
        </is>
      </c>
      <c r="B4566" s="1" t="n">
        <v>44803</v>
      </c>
      <c r="C4566" s="1" t="n">
        <v>45227</v>
      </c>
      <c r="D4566" t="inlineStr">
        <is>
          <t>DALARNAS LÄN</t>
        </is>
      </c>
      <c r="E4566" t="inlineStr">
        <is>
          <t>ÄLVDALEN</t>
        </is>
      </c>
      <c r="G4566" t="n">
        <v>8.199999999999999</v>
      </c>
      <c r="H4566" t="n">
        <v>0</v>
      </c>
      <c r="I4566" t="n">
        <v>0</v>
      </c>
      <c r="J4566" t="n">
        <v>0</v>
      </c>
      <c r="K4566" t="n">
        <v>0</v>
      </c>
      <c r="L4566" t="n">
        <v>0</v>
      </c>
      <c r="M4566" t="n">
        <v>0</v>
      </c>
      <c r="N4566" t="n">
        <v>0</v>
      </c>
      <c r="O4566" t="n">
        <v>0</v>
      </c>
      <c r="P4566" t="n">
        <v>0</v>
      </c>
      <c r="Q4566" t="n">
        <v>0</v>
      </c>
      <c r="R4566" s="2" t="inlineStr"/>
    </row>
    <row r="4567" ht="15" customHeight="1">
      <c r="A4567" t="inlineStr">
        <is>
          <t>A 36333-2022</t>
        </is>
      </c>
      <c r="B4567" s="1" t="n">
        <v>44803</v>
      </c>
      <c r="C4567" s="1" t="n">
        <v>45227</v>
      </c>
      <c r="D4567" t="inlineStr">
        <is>
          <t>DALARNAS LÄN</t>
        </is>
      </c>
      <c r="E4567" t="inlineStr">
        <is>
          <t>RÄTTVIK</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36425-2022</t>
        </is>
      </c>
      <c r="B4568" s="1" t="n">
        <v>44804</v>
      </c>
      <c r="C4568" s="1" t="n">
        <v>45227</v>
      </c>
      <c r="D4568" t="inlineStr">
        <is>
          <t>DALARNAS LÄN</t>
        </is>
      </c>
      <c r="E4568" t="inlineStr">
        <is>
          <t>FALUN</t>
        </is>
      </c>
      <c r="F4568" t="inlineStr">
        <is>
          <t>Övriga statliga verk och myndigheter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36513-2022</t>
        </is>
      </c>
      <c r="B4569" s="1" t="n">
        <v>44804</v>
      </c>
      <c r="C4569" s="1" t="n">
        <v>45227</v>
      </c>
      <c r="D4569" t="inlineStr">
        <is>
          <t>DALARNAS LÄN</t>
        </is>
      </c>
      <c r="E4569" t="inlineStr">
        <is>
          <t>ÄLVDALEN</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36544-2022</t>
        </is>
      </c>
      <c r="B4570" s="1" t="n">
        <v>44804</v>
      </c>
      <c r="C4570" s="1" t="n">
        <v>45227</v>
      </c>
      <c r="D4570" t="inlineStr">
        <is>
          <t>DALARNAS LÄN</t>
        </is>
      </c>
      <c r="E4570" t="inlineStr">
        <is>
          <t>BORLÄNGE</t>
        </is>
      </c>
      <c r="G4570" t="n">
        <v>0.6</v>
      </c>
      <c r="H4570" t="n">
        <v>0</v>
      </c>
      <c r="I4570" t="n">
        <v>0</v>
      </c>
      <c r="J4570" t="n">
        <v>0</v>
      </c>
      <c r="K4570" t="n">
        <v>0</v>
      </c>
      <c r="L4570" t="n">
        <v>0</v>
      </c>
      <c r="M4570" t="n">
        <v>0</v>
      </c>
      <c r="N4570" t="n">
        <v>0</v>
      </c>
      <c r="O4570" t="n">
        <v>0</v>
      </c>
      <c r="P4570" t="n">
        <v>0</v>
      </c>
      <c r="Q4570" t="n">
        <v>0</v>
      </c>
      <c r="R4570" s="2" t="inlineStr"/>
    </row>
    <row r="4571" ht="15" customHeight="1">
      <c r="A4571" t="inlineStr">
        <is>
          <t>A 36759-2022</t>
        </is>
      </c>
      <c r="B4571" s="1" t="n">
        <v>44805</v>
      </c>
      <c r="C4571" s="1" t="n">
        <v>45227</v>
      </c>
      <c r="D4571" t="inlineStr">
        <is>
          <t>DALARNAS LÄN</t>
        </is>
      </c>
      <c r="E4571" t="inlineStr">
        <is>
          <t>BORLÄNGE</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36865-2022</t>
        </is>
      </c>
      <c r="B4572" s="1" t="n">
        <v>44805</v>
      </c>
      <c r="C4572" s="1" t="n">
        <v>45227</v>
      </c>
      <c r="D4572" t="inlineStr">
        <is>
          <t>DALARNAS LÄN</t>
        </is>
      </c>
      <c r="E4572" t="inlineStr">
        <is>
          <t>HEDEMORA</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36855-2022</t>
        </is>
      </c>
      <c r="B4573" s="1" t="n">
        <v>44805</v>
      </c>
      <c r="C4573" s="1" t="n">
        <v>45227</v>
      </c>
      <c r="D4573" t="inlineStr">
        <is>
          <t>DALARNAS LÄN</t>
        </is>
      </c>
      <c r="E4573" t="inlineStr">
        <is>
          <t>VANSBRO</t>
        </is>
      </c>
      <c r="F4573" t="inlineStr">
        <is>
          <t>Bergvik skog väst AB</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36966-2022</t>
        </is>
      </c>
      <c r="B4574" s="1" t="n">
        <v>44806</v>
      </c>
      <c r="C4574" s="1" t="n">
        <v>45227</v>
      </c>
      <c r="D4574" t="inlineStr">
        <is>
          <t>DALARNAS LÄN</t>
        </is>
      </c>
      <c r="E4574" t="inlineStr">
        <is>
          <t>FALUN</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37386-2022</t>
        </is>
      </c>
      <c r="B4575" s="1" t="n">
        <v>44806</v>
      </c>
      <c r="C4575" s="1" t="n">
        <v>45227</v>
      </c>
      <c r="D4575" t="inlineStr">
        <is>
          <t>DALARNAS LÄN</t>
        </is>
      </c>
      <c r="E4575" t="inlineStr">
        <is>
          <t>RÄTTVIK</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37351-2022</t>
        </is>
      </c>
      <c r="B4576" s="1" t="n">
        <v>44806</v>
      </c>
      <c r="C4576" s="1" t="n">
        <v>45227</v>
      </c>
      <c r="D4576" t="inlineStr">
        <is>
          <t>DALARNAS LÄN</t>
        </is>
      </c>
      <c r="E4576" t="inlineStr">
        <is>
          <t>RÄTTVIK</t>
        </is>
      </c>
      <c r="G4576" t="n">
        <v>8.300000000000001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37018-2022</t>
        </is>
      </c>
      <c r="B4577" s="1" t="n">
        <v>44806</v>
      </c>
      <c r="C4577" s="1" t="n">
        <v>45227</v>
      </c>
      <c r="D4577" t="inlineStr">
        <is>
          <t>DALARNAS LÄN</t>
        </is>
      </c>
      <c r="E4577" t="inlineStr">
        <is>
          <t>RÄTTVIK</t>
        </is>
      </c>
      <c r="F4577" t="inlineStr">
        <is>
          <t>Sveaskog</t>
        </is>
      </c>
      <c r="G4577" t="n">
        <v>0.6</v>
      </c>
      <c r="H4577" t="n">
        <v>0</v>
      </c>
      <c r="I4577" t="n">
        <v>0</v>
      </c>
      <c r="J4577" t="n">
        <v>0</v>
      </c>
      <c r="K4577" t="n">
        <v>0</v>
      </c>
      <c r="L4577" t="n">
        <v>0</v>
      </c>
      <c r="M4577" t="n">
        <v>0</v>
      </c>
      <c r="N4577" t="n">
        <v>0</v>
      </c>
      <c r="O4577" t="n">
        <v>0</v>
      </c>
      <c r="P4577" t="n">
        <v>0</v>
      </c>
      <c r="Q4577" t="n">
        <v>0</v>
      </c>
      <c r="R4577" s="2" t="inlineStr"/>
      <c r="U4577">
        <f>HYPERLINK("https://klasma.github.io/Logging_2031/knärot/A 37018-2022 karta knärot.png", "A 37018-2022")</f>
        <v/>
      </c>
      <c r="V4577">
        <f>HYPERLINK("https://klasma.github.io/Logging_2031/klagomål/A 37018-2022 FSC-klagomål.docx", "A 37018-2022")</f>
        <v/>
      </c>
      <c r="W4577">
        <f>HYPERLINK("https://klasma.github.io/Logging_2031/klagomålsmail/A 37018-2022 FSC-klagomål mail.docx", "A 37018-2022")</f>
        <v/>
      </c>
      <c r="X4577">
        <f>HYPERLINK("https://klasma.github.io/Logging_2031/tillsyn/A 37018-2022 tillsynsbegäran.docx", "A 37018-2022")</f>
        <v/>
      </c>
      <c r="Y4577">
        <f>HYPERLINK("https://klasma.github.io/Logging_2031/tillsynsmail/A 37018-2022 tillsynsbegäran mail.docx", "A 37018-2022")</f>
        <v/>
      </c>
    </row>
    <row r="4578" ht="15" customHeight="1">
      <c r="A4578" t="inlineStr">
        <is>
          <t>A 37385-2022</t>
        </is>
      </c>
      <c r="B4578" s="1" t="n">
        <v>44806</v>
      </c>
      <c r="C4578" s="1" t="n">
        <v>45227</v>
      </c>
      <c r="D4578" t="inlineStr">
        <is>
          <t>DALARNAS LÄN</t>
        </is>
      </c>
      <c r="E4578" t="inlineStr">
        <is>
          <t>RÄTTVIK</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37147-2022</t>
        </is>
      </c>
      <c r="B4579" s="1" t="n">
        <v>44806</v>
      </c>
      <c r="C4579" s="1" t="n">
        <v>45227</v>
      </c>
      <c r="D4579" t="inlineStr">
        <is>
          <t>DALARNAS LÄN</t>
        </is>
      </c>
      <c r="E4579" t="inlineStr">
        <is>
          <t>VANSBRO</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37379-2022</t>
        </is>
      </c>
      <c r="B4580" s="1" t="n">
        <v>44806</v>
      </c>
      <c r="C4580" s="1" t="n">
        <v>45227</v>
      </c>
      <c r="D4580" t="inlineStr">
        <is>
          <t>DALARNAS LÄN</t>
        </is>
      </c>
      <c r="E4580" t="inlineStr">
        <is>
          <t>RÄTTVIK</t>
        </is>
      </c>
      <c r="G4580" t="n">
        <v>14.3</v>
      </c>
      <c r="H4580" t="n">
        <v>0</v>
      </c>
      <c r="I4580" t="n">
        <v>0</v>
      </c>
      <c r="J4580" t="n">
        <v>0</v>
      </c>
      <c r="K4580" t="n">
        <v>0</v>
      </c>
      <c r="L4580" t="n">
        <v>0</v>
      </c>
      <c r="M4580" t="n">
        <v>0</v>
      </c>
      <c r="N4580" t="n">
        <v>0</v>
      </c>
      <c r="O4580" t="n">
        <v>0</v>
      </c>
      <c r="P4580" t="n">
        <v>0</v>
      </c>
      <c r="Q4580" t="n">
        <v>0</v>
      </c>
      <c r="R4580" s="2" t="inlineStr"/>
    </row>
    <row r="4581" ht="15" customHeight="1">
      <c r="A4581" t="inlineStr">
        <is>
          <t>A 37392-2022</t>
        </is>
      </c>
      <c r="B4581" s="1" t="n">
        <v>44809</v>
      </c>
      <c r="C4581" s="1" t="n">
        <v>45227</v>
      </c>
      <c r="D4581" t="inlineStr">
        <is>
          <t>DALARNAS LÄN</t>
        </is>
      </c>
      <c r="E4581" t="inlineStr">
        <is>
          <t>MALUNG-SÄLEN</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37399-2022</t>
        </is>
      </c>
      <c r="B4582" s="1" t="n">
        <v>44809</v>
      </c>
      <c r="C4582" s="1" t="n">
        <v>45227</v>
      </c>
      <c r="D4582" t="inlineStr">
        <is>
          <t>DALARNAS LÄN</t>
        </is>
      </c>
      <c r="E4582" t="inlineStr">
        <is>
          <t>ÄLVDALEN</t>
        </is>
      </c>
      <c r="F4582" t="inlineStr">
        <is>
          <t>Allmännings- och besparingsskogar</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37460-2022</t>
        </is>
      </c>
      <c r="B4583" s="1" t="n">
        <v>44809</v>
      </c>
      <c r="C4583" s="1" t="n">
        <v>45227</v>
      </c>
      <c r="D4583" t="inlineStr">
        <is>
          <t>DALARNAS LÄN</t>
        </is>
      </c>
      <c r="E4583" t="inlineStr">
        <is>
          <t>FALUN</t>
        </is>
      </c>
      <c r="F4583" t="inlineStr">
        <is>
          <t>Övriga statliga verk och myndigheter</t>
        </is>
      </c>
      <c r="G4583" t="n">
        <v>6</v>
      </c>
      <c r="H4583" t="n">
        <v>0</v>
      </c>
      <c r="I4583" t="n">
        <v>0</v>
      </c>
      <c r="J4583" t="n">
        <v>0</v>
      </c>
      <c r="K4583" t="n">
        <v>0</v>
      </c>
      <c r="L4583" t="n">
        <v>0</v>
      </c>
      <c r="M4583" t="n">
        <v>0</v>
      </c>
      <c r="N4583" t="n">
        <v>0</v>
      </c>
      <c r="O4583" t="n">
        <v>0</v>
      </c>
      <c r="P4583" t="n">
        <v>0</v>
      </c>
      <c r="Q4583" t="n">
        <v>0</v>
      </c>
      <c r="R4583" s="2" t="inlineStr"/>
    </row>
    <row r="4584" ht="15" customHeight="1">
      <c r="A4584" t="inlineStr">
        <is>
          <t>A 37479-2022</t>
        </is>
      </c>
      <c r="B4584" s="1" t="n">
        <v>44809</v>
      </c>
      <c r="C4584" s="1" t="n">
        <v>45227</v>
      </c>
      <c r="D4584" t="inlineStr">
        <is>
          <t>DALARNAS LÄN</t>
        </is>
      </c>
      <c r="E4584" t="inlineStr">
        <is>
          <t>LUDVIKA</t>
        </is>
      </c>
      <c r="F4584" t="inlineStr">
        <is>
          <t>Naturvårdsverket</t>
        </is>
      </c>
      <c r="G4584" t="n">
        <v>2.4</v>
      </c>
      <c r="H4584" t="n">
        <v>0</v>
      </c>
      <c r="I4584" t="n">
        <v>0</v>
      </c>
      <c r="J4584" t="n">
        <v>0</v>
      </c>
      <c r="K4584" t="n">
        <v>0</v>
      </c>
      <c r="L4584" t="n">
        <v>0</v>
      </c>
      <c r="M4584" t="n">
        <v>0</v>
      </c>
      <c r="N4584" t="n">
        <v>0</v>
      </c>
      <c r="O4584" t="n">
        <v>0</v>
      </c>
      <c r="P4584" t="n">
        <v>0</v>
      </c>
      <c r="Q4584" t="n">
        <v>0</v>
      </c>
      <c r="R4584" s="2" t="inlineStr"/>
    </row>
    <row r="4585" ht="15" customHeight="1">
      <c r="A4585" t="inlineStr">
        <is>
          <t>A 37440-2022</t>
        </is>
      </c>
      <c r="B4585" s="1" t="n">
        <v>44809</v>
      </c>
      <c r="C4585" s="1" t="n">
        <v>45227</v>
      </c>
      <c r="D4585" t="inlineStr">
        <is>
          <t>DALARNAS LÄN</t>
        </is>
      </c>
      <c r="E4585" t="inlineStr">
        <is>
          <t>SÄTER</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37770-2022</t>
        </is>
      </c>
      <c r="B4586" s="1" t="n">
        <v>44810</v>
      </c>
      <c r="C4586" s="1" t="n">
        <v>45227</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37875-2022</t>
        </is>
      </c>
      <c r="B4587" s="1" t="n">
        <v>44811</v>
      </c>
      <c r="C4587" s="1" t="n">
        <v>45227</v>
      </c>
      <c r="D4587" t="inlineStr">
        <is>
          <t>DALARNAS LÄN</t>
        </is>
      </c>
      <c r="E4587" t="inlineStr">
        <is>
          <t>GAGNEF</t>
        </is>
      </c>
      <c r="G4587" t="n">
        <v>6.4</v>
      </c>
      <c r="H4587" t="n">
        <v>0</v>
      </c>
      <c r="I4587" t="n">
        <v>0</v>
      </c>
      <c r="J4587" t="n">
        <v>0</v>
      </c>
      <c r="K4587" t="n">
        <v>0</v>
      </c>
      <c r="L4587" t="n">
        <v>0</v>
      </c>
      <c r="M4587" t="n">
        <v>0</v>
      </c>
      <c r="N4587" t="n">
        <v>0</v>
      </c>
      <c r="O4587" t="n">
        <v>0</v>
      </c>
      <c r="P4587" t="n">
        <v>0</v>
      </c>
      <c r="Q4587" t="n">
        <v>0</v>
      </c>
      <c r="R4587" s="2" t="inlineStr"/>
    </row>
    <row r="4588" ht="15" customHeight="1">
      <c r="A4588" t="inlineStr">
        <is>
          <t>A 37887-2022</t>
        </is>
      </c>
      <c r="B4588" s="1" t="n">
        <v>44811</v>
      </c>
      <c r="C4588" s="1" t="n">
        <v>45227</v>
      </c>
      <c r="D4588" t="inlineStr">
        <is>
          <t>DALARNAS LÄN</t>
        </is>
      </c>
      <c r="E4588" t="inlineStr">
        <is>
          <t>MALUNG-SÄLEN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38041-2022</t>
        </is>
      </c>
      <c r="B4589" s="1" t="n">
        <v>44811</v>
      </c>
      <c r="C4589" s="1" t="n">
        <v>45227</v>
      </c>
      <c r="D4589" t="inlineStr">
        <is>
          <t>DALARNAS LÄN</t>
        </is>
      </c>
      <c r="E4589" t="inlineStr">
        <is>
          <t>MALUNG-SÄLEN</t>
        </is>
      </c>
      <c r="F4589" t="inlineStr">
        <is>
          <t>Bergvik skog öst AB</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37881-2022</t>
        </is>
      </c>
      <c r="B4590" s="1" t="n">
        <v>44811</v>
      </c>
      <c r="C4590" s="1" t="n">
        <v>45227</v>
      </c>
      <c r="D4590" t="inlineStr">
        <is>
          <t>DALARNAS LÄN</t>
        </is>
      </c>
      <c r="E4590" t="inlineStr">
        <is>
          <t>SMEDJEBACKEN</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38014-2022</t>
        </is>
      </c>
      <c r="B4591" s="1" t="n">
        <v>44811</v>
      </c>
      <c r="C4591" s="1" t="n">
        <v>45227</v>
      </c>
      <c r="D4591" t="inlineStr">
        <is>
          <t>DALARNAS LÄN</t>
        </is>
      </c>
      <c r="E4591" t="inlineStr">
        <is>
          <t>LUDVIKA</t>
        </is>
      </c>
      <c r="F4591" t="inlineStr">
        <is>
          <t>Naturvårdsverket</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37884-2022</t>
        </is>
      </c>
      <c r="B4592" s="1" t="n">
        <v>44811</v>
      </c>
      <c r="C4592" s="1" t="n">
        <v>45227</v>
      </c>
      <c r="D4592" t="inlineStr">
        <is>
          <t>DALARNAS LÄN</t>
        </is>
      </c>
      <c r="E4592" t="inlineStr">
        <is>
          <t>SMEDJEBACKEN</t>
        </is>
      </c>
      <c r="G4592" t="n">
        <v>3.7</v>
      </c>
      <c r="H4592" t="n">
        <v>0</v>
      </c>
      <c r="I4592" t="n">
        <v>0</v>
      </c>
      <c r="J4592" t="n">
        <v>0</v>
      </c>
      <c r="K4592" t="n">
        <v>0</v>
      </c>
      <c r="L4592" t="n">
        <v>0</v>
      </c>
      <c r="M4592" t="n">
        <v>0</v>
      </c>
      <c r="N4592" t="n">
        <v>0</v>
      </c>
      <c r="O4592" t="n">
        <v>0</v>
      </c>
      <c r="P4592" t="n">
        <v>0</v>
      </c>
      <c r="Q4592" t="n">
        <v>0</v>
      </c>
      <c r="R4592" s="2" t="inlineStr"/>
    </row>
    <row r="4593" ht="15" customHeight="1">
      <c r="A4593" t="inlineStr">
        <is>
          <t>A 38050-2022</t>
        </is>
      </c>
      <c r="B4593" s="1" t="n">
        <v>44811</v>
      </c>
      <c r="C4593" s="1" t="n">
        <v>45227</v>
      </c>
      <c r="D4593" t="inlineStr">
        <is>
          <t>DALARNAS LÄN</t>
        </is>
      </c>
      <c r="E4593" t="inlineStr">
        <is>
          <t>MALUNG-SÄLEN</t>
        </is>
      </c>
      <c r="F4593" t="inlineStr">
        <is>
          <t>Bergvik skog öst AB</t>
        </is>
      </c>
      <c r="G4593" t="n">
        <v>2.6</v>
      </c>
      <c r="H4593" t="n">
        <v>0</v>
      </c>
      <c r="I4593" t="n">
        <v>0</v>
      </c>
      <c r="J4593" t="n">
        <v>0</v>
      </c>
      <c r="K4593" t="n">
        <v>0</v>
      </c>
      <c r="L4593" t="n">
        <v>0</v>
      </c>
      <c r="M4593" t="n">
        <v>0</v>
      </c>
      <c r="N4593" t="n">
        <v>0</v>
      </c>
      <c r="O4593" t="n">
        <v>0</v>
      </c>
      <c r="P4593" t="n">
        <v>0</v>
      </c>
      <c r="Q4593" t="n">
        <v>0</v>
      </c>
      <c r="R4593" s="2" t="inlineStr"/>
    </row>
    <row r="4594" ht="15" customHeight="1">
      <c r="A4594" t="inlineStr">
        <is>
          <t>A 37928-2022</t>
        </is>
      </c>
      <c r="B4594" s="1" t="n">
        <v>44811</v>
      </c>
      <c r="C4594" s="1" t="n">
        <v>45227</v>
      </c>
      <c r="D4594" t="inlineStr">
        <is>
          <t>DALARNAS LÄN</t>
        </is>
      </c>
      <c r="E4594" t="inlineStr">
        <is>
          <t>LEKSAND</t>
        </is>
      </c>
      <c r="G4594" t="n">
        <v>1.8</v>
      </c>
      <c r="H4594" t="n">
        <v>0</v>
      </c>
      <c r="I4594" t="n">
        <v>0</v>
      </c>
      <c r="J4594" t="n">
        <v>0</v>
      </c>
      <c r="K4594" t="n">
        <v>0</v>
      </c>
      <c r="L4594" t="n">
        <v>0</v>
      </c>
      <c r="M4594" t="n">
        <v>0</v>
      </c>
      <c r="N4594" t="n">
        <v>0</v>
      </c>
      <c r="O4594" t="n">
        <v>0</v>
      </c>
      <c r="P4594" t="n">
        <v>0</v>
      </c>
      <c r="Q4594" t="n">
        <v>0</v>
      </c>
      <c r="R4594" s="2" t="inlineStr"/>
    </row>
    <row r="4595" ht="15" customHeight="1">
      <c r="A4595" t="inlineStr">
        <is>
          <t>A 37983-2022</t>
        </is>
      </c>
      <c r="B4595" s="1" t="n">
        <v>44811</v>
      </c>
      <c r="C4595" s="1" t="n">
        <v>45227</v>
      </c>
      <c r="D4595" t="inlineStr">
        <is>
          <t>DALARNAS LÄN</t>
        </is>
      </c>
      <c r="E4595" t="inlineStr">
        <is>
          <t>MORA</t>
        </is>
      </c>
      <c r="F4595" t="inlineStr">
        <is>
          <t>Bergvik skog väst AB</t>
        </is>
      </c>
      <c r="G4595" t="n">
        <v>13.1</v>
      </c>
      <c r="H4595" t="n">
        <v>0</v>
      </c>
      <c r="I4595" t="n">
        <v>0</v>
      </c>
      <c r="J4595" t="n">
        <v>0</v>
      </c>
      <c r="K4595" t="n">
        <v>0</v>
      </c>
      <c r="L4595" t="n">
        <v>0</v>
      </c>
      <c r="M4595" t="n">
        <v>0</v>
      </c>
      <c r="N4595" t="n">
        <v>0</v>
      </c>
      <c r="O4595" t="n">
        <v>0</v>
      </c>
      <c r="P4595" t="n">
        <v>0</v>
      </c>
      <c r="Q4595" t="n">
        <v>0</v>
      </c>
      <c r="R4595" s="2" t="inlineStr"/>
    </row>
    <row r="4596" ht="15" customHeight="1">
      <c r="A4596" t="inlineStr">
        <is>
          <t>A 38054-2022</t>
        </is>
      </c>
      <c r="B4596" s="1" t="n">
        <v>44811</v>
      </c>
      <c r="C4596" s="1" t="n">
        <v>45227</v>
      </c>
      <c r="D4596" t="inlineStr">
        <is>
          <t>DALARNAS LÄN</t>
        </is>
      </c>
      <c r="E4596" t="inlineStr">
        <is>
          <t>MALUNG-SÄLEN</t>
        </is>
      </c>
      <c r="F4596" t="inlineStr">
        <is>
          <t>Bergvik skog öst AB</t>
        </is>
      </c>
      <c r="G4596" t="n">
        <v>1.9</v>
      </c>
      <c r="H4596" t="n">
        <v>0</v>
      </c>
      <c r="I4596" t="n">
        <v>0</v>
      </c>
      <c r="J4596" t="n">
        <v>0</v>
      </c>
      <c r="K4596" t="n">
        <v>0</v>
      </c>
      <c r="L4596" t="n">
        <v>0</v>
      </c>
      <c r="M4596" t="n">
        <v>0</v>
      </c>
      <c r="N4596" t="n">
        <v>0</v>
      </c>
      <c r="O4596" t="n">
        <v>0</v>
      </c>
      <c r="P4596" t="n">
        <v>0</v>
      </c>
      <c r="Q4596" t="n">
        <v>0</v>
      </c>
      <c r="R4596" s="2" t="inlineStr"/>
    </row>
    <row r="4597" ht="15" customHeight="1">
      <c r="A4597" t="inlineStr">
        <is>
          <t>A 38240-2022</t>
        </is>
      </c>
      <c r="B4597" s="1" t="n">
        <v>44812</v>
      </c>
      <c r="C4597" s="1" t="n">
        <v>45227</v>
      </c>
      <c r="D4597" t="inlineStr">
        <is>
          <t>DALARNAS LÄN</t>
        </is>
      </c>
      <c r="E4597" t="inlineStr">
        <is>
          <t>SÄTER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38236-2022</t>
        </is>
      </c>
      <c r="B4598" s="1" t="n">
        <v>44812</v>
      </c>
      <c r="C4598" s="1" t="n">
        <v>45227</v>
      </c>
      <c r="D4598" t="inlineStr">
        <is>
          <t>DALARNAS LÄN</t>
        </is>
      </c>
      <c r="E4598" t="inlineStr">
        <is>
          <t>LEKSAND</t>
        </is>
      </c>
      <c r="F4598" t="inlineStr">
        <is>
          <t>Bergvik skog väst AB</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38283-2022</t>
        </is>
      </c>
      <c r="B4599" s="1" t="n">
        <v>44812</v>
      </c>
      <c r="C4599" s="1" t="n">
        <v>45227</v>
      </c>
      <c r="D4599" t="inlineStr">
        <is>
          <t>DALARNAS LÄN</t>
        </is>
      </c>
      <c r="E4599" t="inlineStr">
        <is>
          <t>BORLÄNGE</t>
        </is>
      </c>
      <c r="F4599" t="inlineStr">
        <is>
          <t>Bergvik skog väst AB</t>
        </is>
      </c>
      <c r="G4599" t="n">
        <v>4.8</v>
      </c>
      <c r="H4599" t="n">
        <v>0</v>
      </c>
      <c r="I4599" t="n">
        <v>0</v>
      </c>
      <c r="J4599" t="n">
        <v>0</v>
      </c>
      <c r="K4599" t="n">
        <v>0</v>
      </c>
      <c r="L4599" t="n">
        <v>0</v>
      </c>
      <c r="M4599" t="n">
        <v>0</v>
      </c>
      <c r="N4599" t="n">
        <v>0</v>
      </c>
      <c r="O4599" t="n">
        <v>0</v>
      </c>
      <c r="P4599" t="n">
        <v>0</v>
      </c>
      <c r="Q4599" t="n">
        <v>0</v>
      </c>
      <c r="R4599" s="2" t="inlineStr"/>
    </row>
    <row r="4600" ht="15" customHeight="1">
      <c r="A4600" t="inlineStr">
        <is>
          <t>A 38305-2022</t>
        </is>
      </c>
      <c r="B4600" s="1" t="n">
        <v>44812</v>
      </c>
      <c r="C4600" s="1" t="n">
        <v>45227</v>
      </c>
      <c r="D4600" t="inlineStr">
        <is>
          <t>DALARNAS LÄN</t>
        </is>
      </c>
      <c r="E4600" t="inlineStr">
        <is>
          <t>MORA</t>
        </is>
      </c>
      <c r="G4600" t="n">
        <v>15.8</v>
      </c>
      <c r="H4600" t="n">
        <v>0</v>
      </c>
      <c r="I4600" t="n">
        <v>0</v>
      </c>
      <c r="J4600" t="n">
        <v>0</v>
      </c>
      <c r="K4600" t="n">
        <v>0</v>
      </c>
      <c r="L4600" t="n">
        <v>0</v>
      </c>
      <c r="M4600" t="n">
        <v>0</v>
      </c>
      <c r="N4600" t="n">
        <v>0</v>
      </c>
      <c r="O4600" t="n">
        <v>0</v>
      </c>
      <c r="P4600" t="n">
        <v>0</v>
      </c>
      <c r="Q4600" t="n">
        <v>0</v>
      </c>
      <c r="R4600" s="2" t="inlineStr"/>
    </row>
    <row r="4601" ht="15" customHeight="1">
      <c r="A4601" t="inlineStr">
        <is>
          <t>A 38243-2022</t>
        </is>
      </c>
      <c r="B4601" s="1" t="n">
        <v>44812</v>
      </c>
      <c r="C4601" s="1" t="n">
        <v>45227</v>
      </c>
      <c r="D4601" t="inlineStr">
        <is>
          <t>DALARNAS LÄN</t>
        </is>
      </c>
      <c r="E4601" t="inlineStr">
        <is>
          <t>SÄTER</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38258-2022</t>
        </is>
      </c>
      <c r="B4602" s="1" t="n">
        <v>44812</v>
      </c>
      <c r="C4602" s="1" t="n">
        <v>45227</v>
      </c>
      <c r="D4602" t="inlineStr">
        <is>
          <t>DALARNAS LÄN</t>
        </is>
      </c>
      <c r="E4602" t="inlineStr">
        <is>
          <t>LEKSAND</t>
        </is>
      </c>
      <c r="G4602" t="n">
        <v>3.9</v>
      </c>
      <c r="H4602" t="n">
        <v>0</v>
      </c>
      <c r="I4602" t="n">
        <v>0</v>
      </c>
      <c r="J4602" t="n">
        <v>0</v>
      </c>
      <c r="K4602" t="n">
        <v>0</v>
      </c>
      <c r="L4602" t="n">
        <v>0</v>
      </c>
      <c r="M4602" t="n">
        <v>0</v>
      </c>
      <c r="N4602" t="n">
        <v>0</v>
      </c>
      <c r="O4602" t="n">
        <v>0</v>
      </c>
      <c r="P4602" t="n">
        <v>0</v>
      </c>
      <c r="Q4602" t="n">
        <v>0</v>
      </c>
      <c r="R4602" s="2" t="inlineStr"/>
    </row>
    <row r="4603" ht="15" customHeight="1">
      <c r="A4603" t="inlineStr">
        <is>
          <t>A 38438-2022</t>
        </is>
      </c>
      <c r="B4603" s="1" t="n">
        <v>44813</v>
      </c>
      <c r="C4603" s="1" t="n">
        <v>45227</v>
      </c>
      <c r="D4603" t="inlineStr">
        <is>
          <t>DALARNAS LÄN</t>
        </is>
      </c>
      <c r="E4603" t="inlineStr">
        <is>
          <t>SMEDJEBACKEN</t>
        </is>
      </c>
      <c r="F4603" t="inlineStr">
        <is>
          <t>Bergvik skog väst AB</t>
        </is>
      </c>
      <c r="G4603" t="n">
        <v>8.300000000000001</v>
      </c>
      <c r="H4603" t="n">
        <v>0</v>
      </c>
      <c r="I4603" t="n">
        <v>0</v>
      </c>
      <c r="J4603" t="n">
        <v>0</v>
      </c>
      <c r="K4603" t="n">
        <v>0</v>
      </c>
      <c r="L4603" t="n">
        <v>0</v>
      </c>
      <c r="M4603" t="n">
        <v>0</v>
      </c>
      <c r="N4603" t="n">
        <v>0</v>
      </c>
      <c r="O4603" t="n">
        <v>0</v>
      </c>
      <c r="P4603" t="n">
        <v>0</v>
      </c>
      <c r="Q4603" t="n">
        <v>0</v>
      </c>
      <c r="R4603" s="2" t="inlineStr"/>
    </row>
    <row r="4604" ht="15" customHeight="1">
      <c r="A4604" t="inlineStr">
        <is>
          <t>A 38517-2022</t>
        </is>
      </c>
      <c r="B4604" s="1" t="n">
        <v>44813</v>
      </c>
      <c r="C4604" s="1" t="n">
        <v>45227</v>
      </c>
      <c r="D4604" t="inlineStr">
        <is>
          <t>DALARNAS LÄN</t>
        </is>
      </c>
      <c r="E4604" t="inlineStr">
        <is>
          <t>FALUN</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38651-2022</t>
        </is>
      </c>
      <c r="B4605" s="1" t="n">
        <v>44813</v>
      </c>
      <c r="C4605" s="1" t="n">
        <v>45227</v>
      </c>
      <c r="D4605" t="inlineStr">
        <is>
          <t>DALARNAS LÄN</t>
        </is>
      </c>
      <c r="E4605" t="inlineStr">
        <is>
          <t>MORA</t>
        </is>
      </c>
      <c r="G4605" t="n">
        <v>4.4</v>
      </c>
      <c r="H4605" t="n">
        <v>0</v>
      </c>
      <c r="I4605" t="n">
        <v>0</v>
      </c>
      <c r="J4605" t="n">
        <v>0</v>
      </c>
      <c r="K4605" t="n">
        <v>0</v>
      </c>
      <c r="L4605" t="n">
        <v>0</v>
      </c>
      <c r="M4605" t="n">
        <v>0</v>
      </c>
      <c r="N4605" t="n">
        <v>0</v>
      </c>
      <c r="O4605" t="n">
        <v>0</v>
      </c>
      <c r="P4605" t="n">
        <v>0</v>
      </c>
      <c r="Q4605" t="n">
        <v>0</v>
      </c>
      <c r="R4605" s="2" t="inlineStr"/>
    </row>
    <row r="4606" ht="15" customHeight="1">
      <c r="A4606" t="inlineStr">
        <is>
          <t>A 38440-2022</t>
        </is>
      </c>
      <c r="B4606" s="1" t="n">
        <v>44813</v>
      </c>
      <c r="C4606" s="1" t="n">
        <v>45227</v>
      </c>
      <c r="D4606" t="inlineStr">
        <is>
          <t>DALARNAS LÄN</t>
        </is>
      </c>
      <c r="E4606" t="inlineStr">
        <is>
          <t>SMEDJEBACKEN</t>
        </is>
      </c>
      <c r="F4606" t="inlineStr">
        <is>
          <t>Bergvik skog väst AB</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38576-2022</t>
        </is>
      </c>
      <c r="B4607" s="1" t="n">
        <v>44813</v>
      </c>
      <c r="C4607" s="1" t="n">
        <v>45227</v>
      </c>
      <c r="D4607" t="inlineStr">
        <is>
          <t>DALARNAS LÄN</t>
        </is>
      </c>
      <c r="E4607" t="inlineStr">
        <is>
          <t>SMEDJEBACKEN</t>
        </is>
      </c>
      <c r="F4607" t="inlineStr">
        <is>
          <t>Sveaskog</t>
        </is>
      </c>
      <c r="G4607" t="n">
        <v>3.5</v>
      </c>
      <c r="H4607" t="n">
        <v>0</v>
      </c>
      <c r="I4607" t="n">
        <v>0</v>
      </c>
      <c r="J4607" t="n">
        <v>0</v>
      </c>
      <c r="K4607" t="n">
        <v>0</v>
      </c>
      <c r="L4607" t="n">
        <v>0</v>
      </c>
      <c r="M4607" t="n">
        <v>0</v>
      </c>
      <c r="N4607" t="n">
        <v>0</v>
      </c>
      <c r="O4607" t="n">
        <v>0</v>
      </c>
      <c r="P4607" t="n">
        <v>0</v>
      </c>
      <c r="Q4607" t="n">
        <v>0</v>
      </c>
      <c r="R4607" s="2" t="inlineStr"/>
    </row>
    <row r="4608" ht="15" customHeight="1">
      <c r="A4608" t="inlineStr">
        <is>
          <t>A 38441-2022</t>
        </is>
      </c>
      <c r="B4608" s="1" t="n">
        <v>44813</v>
      </c>
      <c r="C4608" s="1" t="n">
        <v>45227</v>
      </c>
      <c r="D4608" t="inlineStr">
        <is>
          <t>DALARNAS LÄN</t>
        </is>
      </c>
      <c r="E4608" t="inlineStr">
        <is>
          <t>SMEDJEBACKEN</t>
        </is>
      </c>
      <c r="F4608" t="inlineStr">
        <is>
          <t>Bergvik skog väst AB</t>
        </is>
      </c>
      <c r="G4608" t="n">
        <v>10.1</v>
      </c>
      <c r="H4608" t="n">
        <v>0</v>
      </c>
      <c r="I4608" t="n">
        <v>0</v>
      </c>
      <c r="J4608" t="n">
        <v>0</v>
      </c>
      <c r="K4608" t="n">
        <v>0</v>
      </c>
      <c r="L4608" t="n">
        <v>0</v>
      </c>
      <c r="M4608" t="n">
        <v>0</v>
      </c>
      <c r="N4608" t="n">
        <v>0</v>
      </c>
      <c r="O4608" t="n">
        <v>0</v>
      </c>
      <c r="P4608" t="n">
        <v>0</v>
      </c>
      <c r="Q4608" t="n">
        <v>0</v>
      </c>
      <c r="R4608" s="2" t="inlineStr"/>
    </row>
    <row r="4609" ht="15" customHeight="1">
      <c r="A4609" t="inlineStr">
        <is>
          <t>A 38957-2022</t>
        </is>
      </c>
      <c r="B4609" s="1" t="n">
        <v>44816</v>
      </c>
      <c r="C4609" s="1" t="n">
        <v>45227</v>
      </c>
      <c r="D4609" t="inlineStr">
        <is>
          <t>DALARNAS LÄN</t>
        </is>
      </c>
      <c r="E4609" t="inlineStr">
        <is>
          <t>ÄLVDALEN</t>
        </is>
      </c>
      <c r="F4609" t="inlineStr">
        <is>
          <t>Sveaskog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38764-2022</t>
        </is>
      </c>
      <c r="B4610" s="1" t="n">
        <v>44816</v>
      </c>
      <c r="C4610" s="1" t="n">
        <v>45227</v>
      </c>
      <c r="D4610" t="inlineStr">
        <is>
          <t>DALARNAS LÄN</t>
        </is>
      </c>
      <c r="E4610" t="inlineStr">
        <is>
          <t>LEKSAND</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39210-2022</t>
        </is>
      </c>
      <c r="B4611" s="1" t="n">
        <v>44817</v>
      </c>
      <c r="C4611" s="1" t="n">
        <v>45227</v>
      </c>
      <c r="D4611" t="inlineStr">
        <is>
          <t>DALARNAS LÄN</t>
        </is>
      </c>
      <c r="E4611" t="inlineStr">
        <is>
          <t>MALUNG-SÄLEN</t>
        </is>
      </c>
      <c r="F4611" t="inlineStr">
        <is>
          <t>Bergvik skog väst AB</t>
        </is>
      </c>
      <c r="G4611" t="n">
        <v>20.5</v>
      </c>
      <c r="H4611" t="n">
        <v>0</v>
      </c>
      <c r="I4611" t="n">
        <v>0</v>
      </c>
      <c r="J4611" t="n">
        <v>0</v>
      </c>
      <c r="K4611" t="n">
        <v>0</v>
      </c>
      <c r="L4611" t="n">
        <v>0</v>
      </c>
      <c r="M4611" t="n">
        <v>0</v>
      </c>
      <c r="N4611" t="n">
        <v>0</v>
      </c>
      <c r="O4611" t="n">
        <v>0</v>
      </c>
      <c r="P4611" t="n">
        <v>0</v>
      </c>
      <c r="Q4611" t="n">
        <v>0</v>
      </c>
      <c r="R4611" s="2" t="inlineStr"/>
    </row>
    <row r="4612" ht="15" customHeight="1">
      <c r="A4612" t="inlineStr">
        <is>
          <t>A 39257-2022</t>
        </is>
      </c>
      <c r="B4612" s="1" t="n">
        <v>44817</v>
      </c>
      <c r="C4612" s="1" t="n">
        <v>45227</v>
      </c>
      <c r="D4612" t="inlineStr">
        <is>
          <t>DALARNAS LÄN</t>
        </is>
      </c>
      <c r="E4612" t="inlineStr">
        <is>
          <t>LUDVIKA</t>
        </is>
      </c>
      <c r="F4612" t="inlineStr">
        <is>
          <t>Bergvik skog väst AB</t>
        </is>
      </c>
      <c r="G4612" t="n">
        <v>10</v>
      </c>
      <c r="H4612" t="n">
        <v>0</v>
      </c>
      <c r="I4612" t="n">
        <v>0</v>
      </c>
      <c r="J4612" t="n">
        <v>0</v>
      </c>
      <c r="K4612" t="n">
        <v>0</v>
      </c>
      <c r="L4612" t="n">
        <v>0</v>
      </c>
      <c r="M4612" t="n">
        <v>0</v>
      </c>
      <c r="N4612" t="n">
        <v>0</v>
      </c>
      <c r="O4612" t="n">
        <v>0</v>
      </c>
      <c r="P4612" t="n">
        <v>0</v>
      </c>
      <c r="Q4612" t="n">
        <v>0</v>
      </c>
      <c r="R4612" s="2" t="inlineStr"/>
    </row>
    <row r="4613" ht="15" customHeight="1">
      <c r="A4613" t="inlineStr">
        <is>
          <t>A 39487-2022</t>
        </is>
      </c>
      <c r="B4613" s="1" t="n">
        <v>44817</v>
      </c>
      <c r="C4613" s="1" t="n">
        <v>45227</v>
      </c>
      <c r="D4613" t="inlineStr">
        <is>
          <t>DALARNAS LÄN</t>
        </is>
      </c>
      <c r="E4613" t="inlineStr">
        <is>
          <t>SÄTER</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39506-2022</t>
        </is>
      </c>
      <c r="B4614" s="1" t="n">
        <v>44817</v>
      </c>
      <c r="C4614" s="1" t="n">
        <v>45227</v>
      </c>
      <c r="D4614" t="inlineStr">
        <is>
          <t>DALARNAS LÄN</t>
        </is>
      </c>
      <c r="E4614" t="inlineStr">
        <is>
          <t>HEDEMORA</t>
        </is>
      </c>
      <c r="F4614" t="inlineStr">
        <is>
          <t>Bergvik skog väst AB</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39097-2022</t>
        </is>
      </c>
      <c r="B4615" s="1" t="n">
        <v>44817</v>
      </c>
      <c r="C4615" s="1" t="n">
        <v>45227</v>
      </c>
      <c r="D4615" t="inlineStr">
        <is>
          <t>DALARNAS LÄN</t>
        </is>
      </c>
      <c r="E4615" t="inlineStr">
        <is>
          <t>RÄTTVIK</t>
        </is>
      </c>
      <c r="F4615" t="inlineStr">
        <is>
          <t>Sveaskog</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39497-2022</t>
        </is>
      </c>
      <c r="B4616" s="1" t="n">
        <v>44817</v>
      </c>
      <c r="C4616" s="1" t="n">
        <v>45227</v>
      </c>
      <c r="D4616" t="inlineStr">
        <is>
          <t>DALARNAS LÄN</t>
        </is>
      </c>
      <c r="E4616" t="inlineStr">
        <is>
          <t>HEDEMORA</t>
        </is>
      </c>
      <c r="F4616" t="inlineStr">
        <is>
          <t>Bergvik skog väst AB</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39511-2022</t>
        </is>
      </c>
      <c r="B4617" s="1" t="n">
        <v>44817</v>
      </c>
      <c r="C4617" s="1" t="n">
        <v>45227</v>
      </c>
      <c r="D4617" t="inlineStr">
        <is>
          <t>DALARNAS LÄN</t>
        </is>
      </c>
      <c r="E4617" t="inlineStr">
        <is>
          <t>HEDEMORA</t>
        </is>
      </c>
      <c r="F4617" t="inlineStr">
        <is>
          <t>Bergvik skog väst AB</t>
        </is>
      </c>
      <c r="G4617" t="n">
        <v>3</v>
      </c>
      <c r="H4617" t="n">
        <v>0</v>
      </c>
      <c r="I4617" t="n">
        <v>0</v>
      </c>
      <c r="J4617" t="n">
        <v>0</v>
      </c>
      <c r="K4617" t="n">
        <v>0</v>
      </c>
      <c r="L4617" t="n">
        <v>0</v>
      </c>
      <c r="M4617" t="n">
        <v>0</v>
      </c>
      <c r="N4617" t="n">
        <v>0</v>
      </c>
      <c r="O4617" t="n">
        <v>0</v>
      </c>
      <c r="P4617" t="n">
        <v>0</v>
      </c>
      <c r="Q4617" t="n">
        <v>0</v>
      </c>
      <c r="R4617" s="2" t="inlineStr"/>
    </row>
    <row r="4618" ht="15" customHeight="1">
      <c r="A4618" t="inlineStr">
        <is>
          <t>A 39460-2022</t>
        </is>
      </c>
      <c r="B4618" s="1" t="n">
        <v>44817</v>
      </c>
      <c r="C4618" s="1" t="n">
        <v>45227</v>
      </c>
      <c r="D4618" t="inlineStr">
        <is>
          <t>DALARNAS LÄN</t>
        </is>
      </c>
      <c r="E4618" t="inlineStr">
        <is>
          <t>SÄTER</t>
        </is>
      </c>
      <c r="G4618" t="n">
        <v>3.2</v>
      </c>
      <c r="H4618" t="n">
        <v>0</v>
      </c>
      <c r="I4618" t="n">
        <v>0</v>
      </c>
      <c r="J4618" t="n">
        <v>0</v>
      </c>
      <c r="K4618" t="n">
        <v>0</v>
      </c>
      <c r="L4618" t="n">
        <v>0</v>
      </c>
      <c r="M4618" t="n">
        <v>0</v>
      </c>
      <c r="N4618" t="n">
        <v>0</v>
      </c>
      <c r="O4618" t="n">
        <v>0</v>
      </c>
      <c r="P4618" t="n">
        <v>0</v>
      </c>
      <c r="Q4618" t="n">
        <v>0</v>
      </c>
      <c r="R4618" s="2" t="inlineStr"/>
    </row>
    <row r="4619" ht="15" customHeight="1">
      <c r="A4619" t="inlineStr">
        <is>
          <t>A 40195-2022</t>
        </is>
      </c>
      <c r="B4619" s="1" t="n">
        <v>44818</v>
      </c>
      <c r="C4619" s="1" t="n">
        <v>45227</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39654-2022</t>
        </is>
      </c>
      <c r="B4620" s="1" t="n">
        <v>44818</v>
      </c>
      <c r="C4620" s="1" t="n">
        <v>45227</v>
      </c>
      <c r="D4620" t="inlineStr">
        <is>
          <t>DALARNAS LÄN</t>
        </is>
      </c>
      <c r="E4620" t="inlineStr">
        <is>
          <t>RÄTTVIK</t>
        </is>
      </c>
      <c r="F4620" t="inlineStr">
        <is>
          <t>Bergvik skog väst AB</t>
        </is>
      </c>
      <c r="G4620" t="n">
        <v>13.3</v>
      </c>
      <c r="H4620" t="n">
        <v>0</v>
      </c>
      <c r="I4620" t="n">
        <v>0</v>
      </c>
      <c r="J4620" t="n">
        <v>0</v>
      </c>
      <c r="K4620" t="n">
        <v>0</v>
      </c>
      <c r="L4620" t="n">
        <v>0</v>
      </c>
      <c r="M4620" t="n">
        <v>0</v>
      </c>
      <c r="N4620" t="n">
        <v>0</v>
      </c>
      <c r="O4620" t="n">
        <v>0</v>
      </c>
      <c r="P4620" t="n">
        <v>0</v>
      </c>
      <c r="Q4620" t="n">
        <v>0</v>
      </c>
      <c r="R4620" s="2" t="inlineStr"/>
    </row>
    <row r="4621" ht="15" customHeight="1">
      <c r="A4621" t="inlineStr">
        <is>
          <t>A 40177-2022</t>
        </is>
      </c>
      <c r="B4621" s="1" t="n">
        <v>44818</v>
      </c>
      <c r="C4621" s="1" t="n">
        <v>45227</v>
      </c>
      <c r="D4621" t="inlineStr">
        <is>
          <t>DALARNAS LÄN</t>
        </is>
      </c>
      <c r="E4621" t="inlineStr">
        <is>
          <t>RÄTTVIK</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40192-2022</t>
        </is>
      </c>
      <c r="B4622" s="1" t="n">
        <v>44818</v>
      </c>
      <c r="C4622" s="1" t="n">
        <v>45227</v>
      </c>
      <c r="D4622" t="inlineStr">
        <is>
          <t>DALARNAS LÄN</t>
        </is>
      </c>
      <c r="E4622" t="inlineStr">
        <is>
          <t>RÄTTVIK</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39983-2022</t>
        </is>
      </c>
      <c r="B4623" s="1" t="n">
        <v>44818</v>
      </c>
      <c r="C4623" s="1" t="n">
        <v>45227</v>
      </c>
      <c r="D4623" t="inlineStr">
        <is>
          <t>DALARNAS LÄN</t>
        </is>
      </c>
      <c r="E4623" t="inlineStr">
        <is>
          <t>RÄTTVIK</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40187-2022</t>
        </is>
      </c>
      <c r="B4624" s="1" t="n">
        <v>44818</v>
      </c>
      <c r="C4624" s="1" t="n">
        <v>45227</v>
      </c>
      <c r="D4624" t="inlineStr">
        <is>
          <t>DALARNAS LÄN</t>
        </is>
      </c>
      <c r="E4624" t="inlineStr">
        <is>
          <t>RÄTTVIK</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39468-2022</t>
        </is>
      </c>
      <c r="B4625" s="1" t="n">
        <v>44818</v>
      </c>
      <c r="C4625" s="1" t="n">
        <v>45227</v>
      </c>
      <c r="D4625" t="inlineStr">
        <is>
          <t>DALARNAS LÄN</t>
        </is>
      </c>
      <c r="E4625" t="inlineStr">
        <is>
          <t>VANSBRO</t>
        </is>
      </c>
      <c r="F4625" t="inlineStr">
        <is>
          <t>Bergvik skog väst AB</t>
        </is>
      </c>
      <c r="G4625" t="n">
        <v>9.699999999999999</v>
      </c>
      <c r="H4625" t="n">
        <v>0</v>
      </c>
      <c r="I4625" t="n">
        <v>0</v>
      </c>
      <c r="J4625" t="n">
        <v>0</v>
      </c>
      <c r="K4625" t="n">
        <v>0</v>
      </c>
      <c r="L4625" t="n">
        <v>0</v>
      </c>
      <c r="M4625" t="n">
        <v>0</v>
      </c>
      <c r="N4625" t="n">
        <v>0</v>
      </c>
      <c r="O4625" t="n">
        <v>0</v>
      </c>
      <c r="P4625" t="n">
        <v>0</v>
      </c>
      <c r="Q4625" t="n">
        <v>0</v>
      </c>
      <c r="R4625" s="2" t="inlineStr"/>
    </row>
    <row r="4626" ht="15" customHeight="1">
      <c r="A4626" t="inlineStr">
        <is>
          <t>A 39658-2022</t>
        </is>
      </c>
      <c r="B4626" s="1" t="n">
        <v>44818</v>
      </c>
      <c r="C4626" s="1" t="n">
        <v>45227</v>
      </c>
      <c r="D4626" t="inlineStr">
        <is>
          <t>DALARNAS LÄN</t>
        </is>
      </c>
      <c r="E4626" t="inlineStr">
        <is>
          <t>LEKSAND</t>
        </is>
      </c>
      <c r="G4626" t="n">
        <v>5.4</v>
      </c>
      <c r="H4626" t="n">
        <v>0</v>
      </c>
      <c r="I4626" t="n">
        <v>0</v>
      </c>
      <c r="J4626" t="n">
        <v>0</v>
      </c>
      <c r="K4626" t="n">
        <v>0</v>
      </c>
      <c r="L4626" t="n">
        <v>0</v>
      </c>
      <c r="M4626" t="n">
        <v>0</v>
      </c>
      <c r="N4626" t="n">
        <v>0</v>
      </c>
      <c r="O4626" t="n">
        <v>0</v>
      </c>
      <c r="P4626" t="n">
        <v>0</v>
      </c>
      <c r="Q4626" t="n">
        <v>0</v>
      </c>
      <c r="R4626" s="2" t="inlineStr"/>
    </row>
    <row r="4627" ht="15" customHeight="1">
      <c r="A4627" t="inlineStr">
        <is>
          <t>A 39742-2022</t>
        </is>
      </c>
      <c r="B4627" s="1" t="n">
        <v>44819</v>
      </c>
      <c r="C4627" s="1" t="n">
        <v>45227</v>
      </c>
      <c r="D4627" t="inlineStr">
        <is>
          <t>DALARNAS LÄN</t>
        </is>
      </c>
      <c r="E4627" t="inlineStr">
        <is>
          <t>SÄTER</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39770-2022</t>
        </is>
      </c>
      <c r="B4628" s="1" t="n">
        <v>44819</v>
      </c>
      <c r="C4628" s="1" t="n">
        <v>45227</v>
      </c>
      <c r="D4628" t="inlineStr">
        <is>
          <t>DALARNAS LÄN</t>
        </is>
      </c>
      <c r="E4628" t="inlineStr">
        <is>
          <t>RÄTTVIK</t>
        </is>
      </c>
      <c r="G4628" t="n">
        <v>3.5</v>
      </c>
      <c r="H4628" t="n">
        <v>0</v>
      </c>
      <c r="I4628" t="n">
        <v>0</v>
      </c>
      <c r="J4628" t="n">
        <v>0</v>
      </c>
      <c r="K4628" t="n">
        <v>0</v>
      </c>
      <c r="L4628" t="n">
        <v>0</v>
      </c>
      <c r="M4628" t="n">
        <v>0</v>
      </c>
      <c r="N4628" t="n">
        <v>0</v>
      </c>
      <c r="O4628" t="n">
        <v>0</v>
      </c>
      <c r="P4628" t="n">
        <v>0</v>
      </c>
      <c r="Q4628" t="n">
        <v>0</v>
      </c>
      <c r="R4628" s="2" t="inlineStr"/>
    </row>
    <row r="4629" ht="15" customHeight="1">
      <c r="A4629" t="inlineStr">
        <is>
          <t>A 40542-2022</t>
        </is>
      </c>
      <c r="B4629" s="1" t="n">
        <v>44819</v>
      </c>
      <c r="C4629" s="1" t="n">
        <v>45227</v>
      </c>
      <c r="D4629" t="inlineStr">
        <is>
          <t>DALARNAS LÄN</t>
        </is>
      </c>
      <c r="E4629" t="inlineStr">
        <is>
          <t>RÄTTVIK</t>
        </is>
      </c>
      <c r="G4629" t="n">
        <v>1.6</v>
      </c>
      <c r="H4629" t="n">
        <v>0</v>
      </c>
      <c r="I4629" t="n">
        <v>0</v>
      </c>
      <c r="J4629" t="n">
        <v>0</v>
      </c>
      <c r="K4629" t="n">
        <v>0</v>
      </c>
      <c r="L4629" t="n">
        <v>0</v>
      </c>
      <c r="M4629" t="n">
        <v>0</v>
      </c>
      <c r="N4629" t="n">
        <v>0</v>
      </c>
      <c r="O4629" t="n">
        <v>0</v>
      </c>
      <c r="P4629" t="n">
        <v>0</v>
      </c>
      <c r="Q4629" t="n">
        <v>0</v>
      </c>
      <c r="R4629" s="2" t="inlineStr"/>
    </row>
    <row r="4630" ht="15" customHeight="1">
      <c r="A4630" t="inlineStr">
        <is>
          <t>A 39814-2022</t>
        </is>
      </c>
      <c r="B4630" s="1" t="n">
        <v>44819</v>
      </c>
      <c r="C4630" s="1" t="n">
        <v>45227</v>
      </c>
      <c r="D4630" t="inlineStr">
        <is>
          <t>DALARNAS LÄN</t>
        </is>
      </c>
      <c r="E4630" t="inlineStr">
        <is>
          <t>RÄTTVIK</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39852-2022</t>
        </is>
      </c>
      <c r="B4631" s="1" t="n">
        <v>44819</v>
      </c>
      <c r="C4631" s="1" t="n">
        <v>45227</v>
      </c>
      <c r="D4631" t="inlineStr">
        <is>
          <t>DALARNAS LÄN</t>
        </is>
      </c>
      <c r="E4631" t="inlineStr">
        <is>
          <t>MALUNG-SÄLEN</t>
        </is>
      </c>
      <c r="F4631" t="inlineStr">
        <is>
          <t>Bergvik skog väst AB</t>
        </is>
      </c>
      <c r="G4631" t="n">
        <v>6.1</v>
      </c>
      <c r="H4631" t="n">
        <v>0</v>
      </c>
      <c r="I4631" t="n">
        <v>0</v>
      </c>
      <c r="J4631" t="n">
        <v>0</v>
      </c>
      <c r="K4631" t="n">
        <v>0</v>
      </c>
      <c r="L4631" t="n">
        <v>0</v>
      </c>
      <c r="M4631" t="n">
        <v>0</v>
      </c>
      <c r="N4631" t="n">
        <v>0</v>
      </c>
      <c r="O4631" t="n">
        <v>0</v>
      </c>
      <c r="P4631" t="n">
        <v>0</v>
      </c>
      <c r="Q4631" t="n">
        <v>0</v>
      </c>
      <c r="R4631" s="2" t="inlineStr"/>
    </row>
    <row r="4632" ht="15" customHeight="1">
      <c r="A4632" t="inlineStr">
        <is>
          <t>A 39901-2022</t>
        </is>
      </c>
      <c r="B4632" s="1" t="n">
        <v>44819</v>
      </c>
      <c r="C4632" s="1" t="n">
        <v>45227</v>
      </c>
      <c r="D4632" t="inlineStr">
        <is>
          <t>DALARNAS LÄN</t>
        </is>
      </c>
      <c r="E4632" t="inlineStr">
        <is>
          <t>MORA</t>
        </is>
      </c>
      <c r="G4632" t="n">
        <v>4.9</v>
      </c>
      <c r="H4632" t="n">
        <v>0</v>
      </c>
      <c r="I4632" t="n">
        <v>0</v>
      </c>
      <c r="J4632" t="n">
        <v>0</v>
      </c>
      <c r="K4632" t="n">
        <v>0</v>
      </c>
      <c r="L4632" t="n">
        <v>0</v>
      </c>
      <c r="M4632" t="n">
        <v>0</v>
      </c>
      <c r="N4632" t="n">
        <v>0</v>
      </c>
      <c r="O4632" t="n">
        <v>0</v>
      </c>
      <c r="P4632" t="n">
        <v>0</v>
      </c>
      <c r="Q4632" t="n">
        <v>0</v>
      </c>
      <c r="R4632" s="2" t="inlineStr"/>
    </row>
    <row r="4633" ht="15" customHeight="1">
      <c r="A4633" t="inlineStr">
        <is>
          <t>A 40078-2022</t>
        </is>
      </c>
      <c r="B4633" s="1" t="n">
        <v>44820</v>
      </c>
      <c r="C4633" s="1" t="n">
        <v>45227</v>
      </c>
      <c r="D4633" t="inlineStr">
        <is>
          <t>DALARNAS LÄN</t>
        </is>
      </c>
      <c r="E4633" t="inlineStr">
        <is>
          <t>BORLÄNGE</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40124-2022</t>
        </is>
      </c>
      <c r="B4634" s="1" t="n">
        <v>44820</v>
      </c>
      <c r="C4634" s="1" t="n">
        <v>45227</v>
      </c>
      <c r="D4634" t="inlineStr">
        <is>
          <t>DALARNAS LÄN</t>
        </is>
      </c>
      <c r="E4634" t="inlineStr">
        <is>
          <t>BORLÄNGE</t>
        </is>
      </c>
      <c r="F4634" t="inlineStr">
        <is>
          <t>Bergvik skog väst AB</t>
        </is>
      </c>
      <c r="G4634" t="n">
        <v>6.2</v>
      </c>
      <c r="H4634" t="n">
        <v>0</v>
      </c>
      <c r="I4634" t="n">
        <v>0</v>
      </c>
      <c r="J4634" t="n">
        <v>0</v>
      </c>
      <c r="K4634" t="n">
        <v>0</v>
      </c>
      <c r="L4634" t="n">
        <v>0</v>
      </c>
      <c r="M4634" t="n">
        <v>0</v>
      </c>
      <c r="N4634" t="n">
        <v>0</v>
      </c>
      <c r="O4634" t="n">
        <v>0</v>
      </c>
      <c r="P4634" t="n">
        <v>0</v>
      </c>
      <c r="Q4634" t="n">
        <v>0</v>
      </c>
      <c r="R4634" s="2" t="inlineStr"/>
    </row>
    <row r="4635" ht="15" customHeight="1">
      <c r="A4635" t="inlineStr">
        <is>
          <t>A 39974-2022</t>
        </is>
      </c>
      <c r="B4635" s="1" t="n">
        <v>44820</v>
      </c>
      <c r="C4635" s="1" t="n">
        <v>45227</v>
      </c>
      <c r="D4635" t="inlineStr">
        <is>
          <t>DALARNAS LÄN</t>
        </is>
      </c>
      <c r="E4635" t="inlineStr">
        <is>
          <t>VANSBRO</t>
        </is>
      </c>
      <c r="G4635" t="n">
        <v>7.3</v>
      </c>
      <c r="H4635" t="n">
        <v>0</v>
      </c>
      <c r="I4635" t="n">
        <v>0</v>
      </c>
      <c r="J4635" t="n">
        <v>0</v>
      </c>
      <c r="K4635" t="n">
        <v>0</v>
      </c>
      <c r="L4635" t="n">
        <v>0</v>
      </c>
      <c r="M4635" t="n">
        <v>0</v>
      </c>
      <c r="N4635" t="n">
        <v>0</v>
      </c>
      <c r="O4635" t="n">
        <v>0</v>
      </c>
      <c r="P4635" t="n">
        <v>0</v>
      </c>
      <c r="Q4635" t="n">
        <v>0</v>
      </c>
      <c r="R4635" s="2" t="inlineStr"/>
    </row>
    <row r="4636" ht="15" customHeight="1">
      <c r="A4636" t="inlineStr">
        <is>
          <t>A 40119-2022</t>
        </is>
      </c>
      <c r="B4636" s="1" t="n">
        <v>44820</v>
      </c>
      <c r="C4636" s="1" t="n">
        <v>45227</v>
      </c>
      <c r="D4636" t="inlineStr">
        <is>
          <t>DALARNAS LÄN</t>
        </is>
      </c>
      <c r="E4636" t="inlineStr">
        <is>
          <t>SMEDJEBACKEN</t>
        </is>
      </c>
      <c r="F4636" t="inlineStr">
        <is>
          <t>Bergvik skog väst AB</t>
        </is>
      </c>
      <c r="G4636" t="n">
        <v>7.6</v>
      </c>
      <c r="H4636" t="n">
        <v>0</v>
      </c>
      <c r="I4636" t="n">
        <v>0</v>
      </c>
      <c r="J4636" t="n">
        <v>0</v>
      </c>
      <c r="K4636" t="n">
        <v>0</v>
      </c>
      <c r="L4636" t="n">
        <v>0</v>
      </c>
      <c r="M4636" t="n">
        <v>0</v>
      </c>
      <c r="N4636" t="n">
        <v>0</v>
      </c>
      <c r="O4636" t="n">
        <v>0</v>
      </c>
      <c r="P4636" t="n">
        <v>0</v>
      </c>
      <c r="Q4636" t="n">
        <v>0</v>
      </c>
      <c r="R4636" s="2" t="inlineStr"/>
    </row>
    <row r="4637" ht="15" customHeight="1">
      <c r="A4637" t="inlineStr">
        <is>
          <t>A 40025-2022</t>
        </is>
      </c>
      <c r="B4637" s="1" t="n">
        <v>44820</v>
      </c>
      <c r="C4637" s="1" t="n">
        <v>45227</v>
      </c>
      <c r="D4637" t="inlineStr">
        <is>
          <t>DALARNAS LÄN</t>
        </is>
      </c>
      <c r="E4637" t="inlineStr">
        <is>
          <t>HEDEMORA</t>
        </is>
      </c>
      <c r="F4637" t="inlineStr">
        <is>
          <t>Sveaskog</t>
        </is>
      </c>
      <c r="G4637" t="n">
        <v>8.4</v>
      </c>
      <c r="H4637" t="n">
        <v>0</v>
      </c>
      <c r="I4637" t="n">
        <v>0</v>
      </c>
      <c r="J4637" t="n">
        <v>0</v>
      </c>
      <c r="K4637" t="n">
        <v>0</v>
      </c>
      <c r="L4637" t="n">
        <v>0</v>
      </c>
      <c r="M4637" t="n">
        <v>0</v>
      </c>
      <c r="N4637" t="n">
        <v>0</v>
      </c>
      <c r="O4637" t="n">
        <v>0</v>
      </c>
      <c r="P4637" t="n">
        <v>0</v>
      </c>
      <c r="Q4637" t="n">
        <v>0</v>
      </c>
      <c r="R4637" s="2" t="inlineStr"/>
    </row>
    <row r="4638" ht="15" customHeight="1">
      <c r="A4638" t="inlineStr">
        <is>
          <t>A 40570-2022</t>
        </is>
      </c>
      <c r="B4638" s="1" t="n">
        <v>44823</v>
      </c>
      <c r="C4638" s="1" t="n">
        <v>45227</v>
      </c>
      <c r="D4638" t="inlineStr">
        <is>
          <t>DALARNAS LÄN</t>
        </is>
      </c>
      <c r="E4638" t="inlineStr">
        <is>
          <t>RÄTTVIK</t>
        </is>
      </c>
      <c r="G4638" t="n">
        <v>5.1</v>
      </c>
      <c r="H4638" t="n">
        <v>0</v>
      </c>
      <c r="I4638" t="n">
        <v>0</v>
      </c>
      <c r="J4638" t="n">
        <v>0</v>
      </c>
      <c r="K4638" t="n">
        <v>0</v>
      </c>
      <c r="L4638" t="n">
        <v>0</v>
      </c>
      <c r="M4638" t="n">
        <v>0</v>
      </c>
      <c r="N4638" t="n">
        <v>0</v>
      </c>
      <c r="O4638" t="n">
        <v>0</v>
      </c>
      <c r="P4638" t="n">
        <v>0</v>
      </c>
      <c r="Q4638" t="n">
        <v>0</v>
      </c>
      <c r="R4638" s="2" t="inlineStr"/>
    </row>
    <row r="4639" ht="15" customHeight="1">
      <c r="A4639" t="inlineStr">
        <is>
          <t>A 40634-2022</t>
        </is>
      </c>
      <c r="B4639" s="1" t="n">
        <v>44824</v>
      </c>
      <c r="C4639" s="1" t="n">
        <v>45227</v>
      </c>
      <c r="D4639" t="inlineStr">
        <is>
          <t>DALARNAS LÄN</t>
        </is>
      </c>
      <c r="E4639" t="inlineStr">
        <is>
          <t>FALUN</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40723-2022</t>
        </is>
      </c>
      <c r="B4640" s="1" t="n">
        <v>44824</v>
      </c>
      <c r="C4640" s="1" t="n">
        <v>45227</v>
      </c>
      <c r="D4640" t="inlineStr">
        <is>
          <t>DALARNAS LÄN</t>
        </is>
      </c>
      <c r="E4640" t="inlineStr">
        <is>
          <t>ÄLVDALEN</t>
        </is>
      </c>
      <c r="F4640" t="inlineStr">
        <is>
          <t>Övriga statliga verk och myndigheter</t>
        </is>
      </c>
      <c r="G4640" t="n">
        <v>14.7</v>
      </c>
      <c r="H4640" t="n">
        <v>0</v>
      </c>
      <c r="I4640" t="n">
        <v>0</v>
      </c>
      <c r="J4640" t="n">
        <v>0</v>
      </c>
      <c r="K4640" t="n">
        <v>0</v>
      </c>
      <c r="L4640" t="n">
        <v>0</v>
      </c>
      <c r="M4640" t="n">
        <v>0</v>
      </c>
      <c r="N4640" t="n">
        <v>0</v>
      </c>
      <c r="O4640" t="n">
        <v>0</v>
      </c>
      <c r="P4640" t="n">
        <v>0</v>
      </c>
      <c r="Q4640" t="n">
        <v>0</v>
      </c>
      <c r="R4640" s="2" t="inlineStr"/>
    </row>
    <row r="4641" ht="15" customHeight="1">
      <c r="A4641" t="inlineStr">
        <is>
          <t>A 43275-2022</t>
        </is>
      </c>
      <c r="B4641" s="1" t="n">
        <v>44824</v>
      </c>
      <c r="C4641" s="1" t="n">
        <v>45227</v>
      </c>
      <c r="D4641" t="inlineStr">
        <is>
          <t>DALARNAS LÄN</t>
        </is>
      </c>
      <c r="E4641" t="inlineStr">
        <is>
          <t>LEKSAND</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40720-2022</t>
        </is>
      </c>
      <c r="B4642" s="1" t="n">
        <v>44824</v>
      </c>
      <c r="C4642" s="1" t="n">
        <v>45227</v>
      </c>
      <c r="D4642" t="inlineStr">
        <is>
          <t>DALARNAS LÄN</t>
        </is>
      </c>
      <c r="E4642" t="inlineStr">
        <is>
          <t>ÄLVDALEN</t>
        </is>
      </c>
      <c r="F4642" t="inlineStr">
        <is>
          <t>Övriga statliga verk och myndigheter</t>
        </is>
      </c>
      <c r="G4642" t="n">
        <v>6.7</v>
      </c>
      <c r="H4642" t="n">
        <v>0</v>
      </c>
      <c r="I4642" t="n">
        <v>0</v>
      </c>
      <c r="J4642" t="n">
        <v>0</v>
      </c>
      <c r="K4642" t="n">
        <v>0</v>
      </c>
      <c r="L4642" t="n">
        <v>0</v>
      </c>
      <c r="M4642" t="n">
        <v>0</v>
      </c>
      <c r="N4642" t="n">
        <v>0</v>
      </c>
      <c r="O4642" t="n">
        <v>0</v>
      </c>
      <c r="P4642" t="n">
        <v>0</v>
      </c>
      <c r="Q4642" t="n">
        <v>0</v>
      </c>
      <c r="R4642" s="2" t="inlineStr"/>
    </row>
    <row r="4643" ht="15" customHeight="1">
      <c r="A4643" t="inlineStr">
        <is>
          <t>A 40973-2022</t>
        </is>
      </c>
      <c r="B4643" s="1" t="n">
        <v>44824</v>
      </c>
      <c r="C4643" s="1" t="n">
        <v>45227</v>
      </c>
      <c r="D4643" t="inlineStr">
        <is>
          <t>DALARNAS LÄN</t>
        </is>
      </c>
      <c r="E4643" t="inlineStr">
        <is>
          <t>RÄTTVIK</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41351-2022</t>
        </is>
      </c>
      <c r="B4644" s="1" t="n">
        <v>44824</v>
      </c>
      <c r="C4644" s="1" t="n">
        <v>45227</v>
      </c>
      <c r="D4644" t="inlineStr">
        <is>
          <t>DALARNAS LÄN</t>
        </is>
      </c>
      <c r="E4644" t="inlineStr">
        <is>
          <t>LEKSAND</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40635-2022</t>
        </is>
      </c>
      <c r="B4645" s="1" t="n">
        <v>44824</v>
      </c>
      <c r="C4645" s="1" t="n">
        <v>45227</v>
      </c>
      <c r="D4645" t="inlineStr">
        <is>
          <t>DALARNAS LÄN</t>
        </is>
      </c>
      <c r="E4645" t="inlineStr">
        <is>
          <t>FALUN</t>
        </is>
      </c>
      <c r="G4645" t="n">
        <v>0.5</v>
      </c>
      <c r="H4645" t="n">
        <v>0</v>
      </c>
      <c r="I4645" t="n">
        <v>0</v>
      </c>
      <c r="J4645" t="n">
        <v>0</v>
      </c>
      <c r="K4645" t="n">
        <v>0</v>
      </c>
      <c r="L4645" t="n">
        <v>0</v>
      </c>
      <c r="M4645" t="n">
        <v>0</v>
      </c>
      <c r="N4645" t="n">
        <v>0</v>
      </c>
      <c r="O4645" t="n">
        <v>0</v>
      </c>
      <c r="P4645" t="n">
        <v>0</v>
      </c>
      <c r="Q4645" t="n">
        <v>0</v>
      </c>
      <c r="R4645" s="2" t="inlineStr"/>
    </row>
    <row r="4646" ht="15" customHeight="1">
      <c r="A4646" t="inlineStr">
        <is>
          <t>A 40644-2022</t>
        </is>
      </c>
      <c r="B4646" s="1" t="n">
        <v>44824</v>
      </c>
      <c r="C4646" s="1" t="n">
        <v>45227</v>
      </c>
      <c r="D4646" t="inlineStr">
        <is>
          <t>DALARNAS LÄN</t>
        </is>
      </c>
      <c r="E4646" t="inlineStr">
        <is>
          <t>SMEDJEBACKEN</t>
        </is>
      </c>
      <c r="F4646" t="inlineStr">
        <is>
          <t>Sveaskog</t>
        </is>
      </c>
      <c r="G4646" t="n">
        <v>18.7</v>
      </c>
      <c r="H4646" t="n">
        <v>0</v>
      </c>
      <c r="I4646" t="n">
        <v>0</v>
      </c>
      <c r="J4646" t="n">
        <v>0</v>
      </c>
      <c r="K4646" t="n">
        <v>0</v>
      </c>
      <c r="L4646" t="n">
        <v>0</v>
      </c>
      <c r="M4646" t="n">
        <v>0</v>
      </c>
      <c r="N4646" t="n">
        <v>0</v>
      </c>
      <c r="O4646" t="n">
        <v>0</v>
      </c>
      <c r="P4646" t="n">
        <v>0</v>
      </c>
      <c r="Q4646" t="n">
        <v>0</v>
      </c>
      <c r="R4646" s="2" t="inlineStr"/>
    </row>
    <row r="4647" ht="15" customHeight="1">
      <c r="A4647" t="inlineStr">
        <is>
          <t>A 40726-2022</t>
        </is>
      </c>
      <c r="B4647" s="1" t="n">
        <v>44824</v>
      </c>
      <c r="C4647" s="1" t="n">
        <v>45227</v>
      </c>
      <c r="D4647" t="inlineStr">
        <is>
          <t>DALARNAS LÄN</t>
        </is>
      </c>
      <c r="E4647" t="inlineStr">
        <is>
          <t>ÄLVDALEN</t>
        </is>
      </c>
      <c r="F4647" t="inlineStr">
        <is>
          <t>Övriga statliga verk och myndigheter</t>
        </is>
      </c>
      <c r="G4647" t="n">
        <v>12.5</v>
      </c>
      <c r="H4647" t="n">
        <v>0</v>
      </c>
      <c r="I4647" t="n">
        <v>0</v>
      </c>
      <c r="J4647" t="n">
        <v>0</v>
      </c>
      <c r="K4647" t="n">
        <v>0</v>
      </c>
      <c r="L4647" t="n">
        <v>0</v>
      </c>
      <c r="M4647" t="n">
        <v>0</v>
      </c>
      <c r="N4647" t="n">
        <v>0</v>
      </c>
      <c r="O4647" t="n">
        <v>0</v>
      </c>
      <c r="P4647" t="n">
        <v>0</v>
      </c>
      <c r="Q4647" t="n">
        <v>0</v>
      </c>
      <c r="R4647" s="2" t="inlineStr"/>
    </row>
    <row r="4648" ht="15" customHeight="1">
      <c r="A4648" t="inlineStr">
        <is>
          <t>A 41216-2022</t>
        </is>
      </c>
      <c r="B4648" s="1" t="n">
        <v>44826</v>
      </c>
      <c r="C4648" s="1" t="n">
        <v>45227</v>
      </c>
      <c r="D4648" t="inlineStr">
        <is>
          <t>DALARNAS LÄN</t>
        </is>
      </c>
      <c r="E4648" t="inlineStr">
        <is>
          <t>VANSBRO</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41328-2022</t>
        </is>
      </c>
      <c r="B4649" s="1" t="n">
        <v>44826</v>
      </c>
      <c r="C4649" s="1" t="n">
        <v>45227</v>
      </c>
      <c r="D4649" t="inlineStr">
        <is>
          <t>DALARNAS LÄN</t>
        </is>
      </c>
      <c r="E4649" t="inlineStr">
        <is>
          <t>LUDVIKA</t>
        </is>
      </c>
      <c r="F4649" t="inlineStr">
        <is>
          <t>Bergvik skog väst AB</t>
        </is>
      </c>
      <c r="G4649" t="n">
        <v>6.1</v>
      </c>
      <c r="H4649" t="n">
        <v>0</v>
      </c>
      <c r="I4649" t="n">
        <v>0</v>
      </c>
      <c r="J4649" t="n">
        <v>0</v>
      </c>
      <c r="K4649" t="n">
        <v>0</v>
      </c>
      <c r="L4649" t="n">
        <v>0</v>
      </c>
      <c r="M4649" t="n">
        <v>0</v>
      </c>
      <c r="N4649" t="n">
        <v>0</v>
      </c>
      <c r="O4649" t="n">
        <v>0</v>
      </c>
      <c r="P4649" t="n">
        <v>0</v>
      </c>
      <c r="Q4649" t="n">
        <v>0</v>
      </c>
      <c r="R4649" s="2" t="inlineStr"/>
    </row>
    <row r="4650" ht="15" customHeight="1">
      <c r="A4650" t="inlineStr">
        <is>
          <t>A 41337-2022</t>
        </is>
      </c>
      <c r="B4650" s="1" t="n">
        <v>44826</v>
      </c>
      <c r="C4650" s="1" t="n">
        <v>45227</v>
      </c>
      <c r="D4650" t="inlineStr">
        <is>
          <t>DALARNAS LÄN</t>
        </is>
      </c>
      <c r="E4650" t="inlineStr">
        <is>
          <t>SMEDJEBACKEN</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41400-2022</t>
        </is>
      </c>
      <c r="B4651" s="1" t="n">
        <v>44826</v>
      </c>
      <c r="C4651" s="1" t="n">
        <v>45227</v>
      </c>
      <c r="D4651" t="inlineStr">
        <is>
          <t>DALARNAS LÄN</t>
        </is>
      </c>
      <c r="E4651" t="inlineStr">
        <is>
          <t>LUDVIKA</t>
        </is>
      </c>
      <c r="F4651" t="inlineStr">
        <is>
          <t>Bergvik skog väst AB</t>
        </is>
      </c>
      <c r="G4651" t="n">
        <v>3.5</v>
      </c>
      <c r="H4651" t="n">
        <v>0</v>
      </c>
      <c r="I4651" t="n">
        <v>0</v>
      </c>
      <c r="J4651" t="n">
        <v>0</v>
      </c>
      <c r="K4651" t="n">
        <v>0</v>
      </c>
      <c r="L4651" t="n">
        <v>0</v>
      </c>
      <c r="M4651" t="n">
        <v>0</v>
      </c>
      <c r="N4651" t="n">
        <v>0</v>
      </c>
      <c r="O4651" t="n">
        <v>0</v>
      </c>
      <c r="P4651" t="n">
        <v>0</v>
      </c>
      <c r="Q4651" t="n">
        <v>0</v>
      </c>
      <c r="R4651" s="2" t="inlineStr"/>
    </row>
    <row r="4652" ht="15" customHeight="1">
      <c r="A4652" t="inlineStr">
        <is>
          <t>A 41333-2022</t>
        </is>
      </c>
      <c r="B4652" s="1" t="n">
        <v>44826</v>
      </c>
      <c r="C4652" s="1" t="n">
        <v>45227</v>
      </c>
      <c r="D4652" t="inlineStr">
        <is>
          <t>DALARNAS LÄN</t>
        </is>
      </c>
      <c r="E4652" t="inlineStr">
        <is>
          <t>MALUNG-SÄLEN</t>
        </is>
      </c>
      <c r="F4652" t="inlineStr">
        <is>
          <t>Allmännings- och besparingsskogar</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41439-2022</t>
        </is>
      </c>
      <c r="B4653" s="1" t="n">
        <v>44826</v>
      </c>
      <c r="C4653" s="1" t="n">
        <v>45227</v>
      </c>
      <c r="D4653" t="inlineStr">
        <is>
          <t>DALARNAS LÄN</t>
        </is>
      </c>
      <c r="E4653" t="inlineStr">
        <is>
          <t>FALUN</t>
        </is>
      </c>
      <c r="G4653" t="n">
        <v>1.7</v>
      </c>
      <c r="H4653" t="n">
        <v>0</v>
      </c>
      <c r="I4653" t="n">
        <v>0</v>
      </c>
      <c r="J4653" t="n">
        <v>0</v>
      </c>
      <c r="K4653" t="n">
        <v>0</v>
      </c>
      <c r="L4653" t="n">
        <v>0</v>
      </c>
      <c r="M4653" t="n">
        <v>0</v>
      </c>
      <c r="N4653" t="n">
        <v>0</v>
      </c>
      <c r="O4653" t="n">
        <v>0</v>
      </c>
      <c r="P4653" t="n">
        <v>0</v>
      </c>
      <c r="Q4653" t="n">
        <v>0</v>
      </c>
      <c r="R4653" s="2" t="inlineStr"/>
    </row>
    <row r="4654" ht="15" customHeight="1">
      <c r="A4654" t="inlineStr">
        <is>
          <t>A 41584-2022</t>
        </is>
      </c>
      <c r="B4654" s="1" t="n">
        <v>44827</v>
      </c>
      <c r="C4654" s="1" t="n">
        <v>45227</v>
      </c>
      <c r="D4654" t="inlineStr">
        <is>
          <t>DALARNAS LÄN</t>
        </is>
      </c>
      <c r="E4654" t="inlineStr">
        <is>
          <t>SMEDJEBACKEN</t>
        </is>
      </c>
      <c r="G4654" t="n">
        <v>8.699999999999999</v>
      </c>
      <c r="H4654" t="n">
        <v>0</v>
      </c>
      <c r="I4654" t="n">
        <v>0</v>
      </c>
      <c r="J4654" t="n">
        <v>0</v>
      </c>
      <c r="K4654" t="n">
        <v>0</v>
      </c>
      <c r="L4654" t="n">
        <v>0</v>
      </c>
      <c r="M4654" t="n">
        <v>0</v>
      </c>
      <c r="N4654" t="n">
        <v>0</v>
      </c>
      <c r="O4654" t="n">
        <v>0</v>
      </c>
      <c r="P4654" t="n">
        <v>0</v>
      </c>
      <c r="Q4654" t="n">
        <v>0</v>
      </c>
      <c r="R4654" s="2" t="inlineStr"/>
    </row>
    <row r="4655" ht="15" customHeight="1">
      <c r="A4655" t="inlineStr">
        <is>
          <t>A 41593-2022</t>
        </is>
      </c>
      <c r="B4655" s="1" t="n">
        <v>44827</v>
      </c>
      <c r="C4655" s="1" t="n">
        <v>45227</v>
      </c>
      <c r="D4655" t="inlineStr">
        <is>
          <t>DALARNAS LÄN</t>
        </is>
      </c>
      <c r="E4655" t="inlineStr">
        <is>
          <t>FALUN</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41664-2022</t>
        </is>
      </c>
      <c r="B4656" s="1" t="n">
        <v>44827</v>
      </c>
      <c r="C4656" s="1" t="n">
        <v>45227</v>
      </c>
      <c r="D4656" t="inlineStr">
        <is>
          <t>DALARNAS LÄN</t>
        </is>
      </c>
      <c r="E4656" t="inlineStr">
        <is>
          <t>FALUN</t>
        </is>
      </c>
      <c r="G4656" t="n">
        <v>3.1</v>
      </c>
      <c r="H4656" t="n">
        <v>0</v>
      </c>
      <c r="I4656" t="n">
        <v>0</v>
      </c>
      <c r="J4656" t="n">
        <v>0</v>
      </c>
      <c r="K4656" t="n">
        <v>0</v>
      </c>
      <c r="L4656" t="n">
        <v>0</v>
      </c>
      <c r="M4656" t="n">
        <v>0</v>
      </c>
      <c r="N4656" t="n">
        <v>0</v>
      </c>
      <c r="O4656" t="n">
        <v>0</v>
      </c>
      <c r="P4656" t="n">
        <v>0</v>
      </c>
      <c r="Q4656" t="n">
        <v>0</v>
      </c>
      <c r="R4656" s="2" t="inlineStr"/>
    </row>
    <row r="4657" ht="15" customHeight="1">
      <c r="A4657" t="inlineStr">
        <is>
          <t>A 41594-2022</t>
        </is>
      </c>
      <c r="B4657" s="1" t="n">
        <v>44827</v>
      </c>
      <c r="C4657" s="1" t="n">
        <v>45227</v>
      </c>
      <c r="D4657" t="inlineStr">
        <is>
          <t>DALARNAS LÄN</t>
        </is>
      </c>
      <c r="E4657" t="inlineStr">
        <is>
          <t>LUDVIKA</t>
        </is>
      </c>
      <c r="F4657" t="inlineStr">
        <is>
          <t>Bergvik skog väst AB</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41856-2022</t>
        </is>
      </c>
      <c r="B4658" s="1" t="n">
        <v>44829</v>
      </c>
      <c r="C4658" s="1" t="n">
        <v>45227</v>
      </c>
      <c r="D4658" t="inlineStr">
        <is>
          <t>DALARNAS LÄN</t>
        </is>
      </c>
      <c r="E4658" t="inlineStr">
        <is>
          <t>ÄLVDALEN</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41873-2022</t>
        </is>
      </c>
      <c r="B4659" s="1" t="n">
        <v>44829</v>
      </c>
      <c r="C4659" s="1" t="n">
        <v>45227</v>
      </c>
      <c r="D4659" t="inlineStr">
        <is>
          <t>DALARNAS LÄN</t>
        </is>
      </c>
      <c r="E4659" t="inlineStr">
        <is>
          <t>LEKSAND</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41855-2022</t>
        </is>
      </c>
      <c r="B4660" s="1" t="n">
        <v>44829</v>
      </c>
      <c r="C4660" s="1" t="n">
        <v>45227</v>
      </c>
      <c r="D4660" t="inlineStr">
        <is>
          <t>DALARNAS LÄN</t>
        </is>
      </c>
      <c r="E4660" t="inlineStr">
        <is>
          <t>ÄLVDALEN</t>
        </is>
      </c>
      <c r="G4660" t="n">
        <v>19.3</v>
      </c>
      <c r="H4660" t="n">
        <v>0</v>
      </c>
      <c r="I4660" t="n">
        <v>0</v>
      </c>
      <c r="J4660" t="n">
        <v>0</v>
      </c>
      <c r="K4660" t="n">
        <v>0</v>
      </c>
      <c r="L4660" t="n">
        <v>0</v>
      </c>
      <c r="M4660" t="n">
        <v>0</v>
      </c>
      <c r="N4660" t="n">
        <v>0</v>
      </c>
      <c r="O4660" t="n">
        <v>0</v>
      </c>
      <c r="P4660" t="n">
        <v>0</v>
      </c>
      <c r="Q4660" t="n">
        <v>0</v>
      </c>
      <c r="R4660" s="2" t="inlineStr"/>
    </row>
    <row r="4661" ht="15" customHeight="1">
      <c r="A4661" t="inlineStr">
        <is>
          <t>A 41978-2022</t>
        </is>
      </c>
      <c r="B4661" s="1" t="n">
        <v>44830</v>
      </c>
      <c r="C4661" s="1" t="n">
        <v>45227</v>
      </c>
      <c r="D4661" t="inlineStr">
        <is>
          <t>DALARNAS LÄN</t>
        </is>
      </c>
      <c r="E4661" t="inlineStr">
        <is>
          <t>BORLÄNGE</t>
        </is>
      </c>
      <c r="G4661" t="n">
        <v>6.7</v>
      </c>
      <c r="H4661" t="n">
        <v>0</v>
      </c>
      <c r="I4661" t="n">
        <v>0</v>
      </c>
      <c r="J4661" t="n">
        <v>0</v>
      </c>
      <c r="K4661" t="n">
        <v>0</v>
      </c>
      <c r="L4661" t="n">
        <v>0</v>
      </c>
      <c r="M4661" t="n">
        <v>0</v>
      </c>
      <c r="N4661" t="n">
        <v>0</v>
      </c>
      <c r="O4661" t="n">
        <v>0</v>
      </c>
      <c r="P4661" t="n">
        <v>0</v>
      </c>
      <c r="Q4661" t="n">
        <v>0</v>
      </c>
      <c r="R4661" s="2" t="inlineStr"/>
    </row>
    <row r="4662" ht="15" customHeight="1">
      <c r="A4662" t="inlineStr">
        <is>
          <t>A 41973-2022</t>
        </is>
      </c>
      <c r="B4662" s="1" t="n">
        <v>44830</v>
      </c>
      <c r="C4662" s="1" t="n">
        <v>45227</v>
      </c>
      <c r="D4662" t="inlineStr">
        <is>
          <t>DALARNAS LÄN</t>
        </is>
      </c>
      <c r="E4662" t="inlineStr">
        <is>
          <t>BORLÄNGE</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42225-2022</t>
        </is>
      </c>
      <c r="B4663" s="1" t="n">
        <v>44830</v>
      </c>
      <c r="C4663" s="1" t="n">
        <v>45227</v>
      </c>
      <c r="D4663" t="inlineStr">
        <is>
          <t>DALARNAS LÄN</t>
        </is>
      </c>
      <c r="E4663" t="inlineStr">
        <is>
          <t>SÄTER</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42188-2022</t>
        </is>
      </c>
      <c r="B4664" s="1" t="n">
        <v>44830</v>
      </c>
      <c r="C4664" s="1" t="n">
        <v>45227</v>
      </c>
      <c r="D4664" t="inlineStr">
        <is>
          <t>DALARNAS LÄN</t>
        </is>
      </c>
      <c r="E4664" t="inlineStr">
        <is>
          <t>FALUN</t>
        </is>
      </c>
      <c r="F4664" t="inlineStr">
        <is>
          <t>Bergvik skog väst AB</t>
        </is>
      </c>
      <c r="G4664" t="n">
        <v>8.300000000000001</v>
      </c>
      <c r="H4664" t="n">
        <v>0</v>
      </c>
      <c r="I4664" t="n">
        <v>0</v>
      </c>
      <c r="J4664" t="n">
        <v>0</v>
      </c>
      <c r="K4664" t="n">
        <v>0</v>
      </c>
      <c r="L4664" t="n">
        <v>0</v>
      </c>
      <c r="M4664" t="n">
        <v>0</v>
      </c>
      <c r="N4664" t="n">
        <v>0</v>
      </c>
      <c r="O4664" t="n">
        <v>0</v>
      </c>
      <c r="P4664" t="n">
        <v>0</v>
      </c>
      <c r="Q4664" t="n">
        <v>0</v>
      </c>
      <c r="R4664" s="2" t="inlineStr"/>
    </row>
    <row r="4665" ht="15" customHeight="1">
      <c r="A4665" t="inlineStr">
        <is>
          <t>A 41961-2022</t>
        </is>
      </c>
      <c r="B4665" s="1" t="n">
        <v>44830</v>
      </c>
      <c r="C4665" s="1" t="n">
        <v>45227</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42035-2022</t>
        </is>
      </c>
      <c r="B4666" s="1" t="n">
        <v>44830</v>
      </c>
      <c r="C4666" s="1" t="n">
        <v>45227</v>
      </c>
      <c r="D4666" t="inlineStr">
        <is>
          <t>DALARNAS LÄN</t>
        </is>
      </c>
      <c r="E4666" t="inlineStr">
        <is>
          <t>MORA</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42140-2022</t>
        </is>
      </c>
      <c r="B4667" s="1" t="n">
        <v>44830</v>
      </c>
      <c r="C4667" s="1" t="n">
        <v>45227</v>
      </c>
      <c r="D4667" t="inlineStr">
        <is>
          <t>DALARNAS LÄN</t>
        </is>
      </c>
      <c r="E4667" t="inlineStr">
        <is>
          <t>LUDVIKA</t>
        </is>
      </c>
      <c r="F4667" t="inlineStr">
        <is>
          <t>Bergvik skog väst AB</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42433-2022</t>
        </is>
      </c>
      <c r="B4668" s="1" t="n">
        <v>44831</v>
      </c>
      <c r="C4668" s="1" t="n">
        <v>45227</v>
      </c>
      <c r="D4668" t="inlineStr">
        <is>
          <t>DALARNAS LÄN</t>
        </is>
      </c>
      <c r="E4668" t="inlineStr">
        <is>
          <t>FALUN</t>
        </is>
      </c>
      <c r="G4668" t="n">
        <v>3.1</v>
      </c>
      <c r="H4668" t="n">
        <v>0</v>
      </c>
      <c r="I4668" t="n">
        <v>0</v>
      </c>
      <c r="J4668" t="n">
        <v>0</v>
      </c>
      <c r="K4668" t="n">
        <v>0</v>
      </c>
      <c r="L4668" t="n">
        <v>0</v>
      </c>
      <c r="M4668" t="n">
        <v>0</v>
      </c>
      <c r="N4668" t="n">
        <v>0</v>
      </c>
      <c r="O4668" t="n">
        <v>0</v>
      </c>
      <c r="P4668" t="n">
        <v>0</v>
      </c>
      <c r="Q4668" t="n">
        <v>0</v>
      </c>
      <c r="R4668" s="2" t="inlineStr"/>
    </row>
    <row r="4669" ht="15" customHeight="1">
      <c r="A4669" t="inlineStr">
        <is>
          <t>A 42440-2022</t>
        </is>
      </c>
      <c r="B4669" s="1" t="n">
        <v>44831</v>
      </c>
      <c r="C4669" s="1" t="n">
        <v>45227</v>
      </c>
      <c r="D4669" t="inlineStr">
        <is>
          <t>DALARNAS LÄN</t>
        </is>
      </c>
      <c r="E4669" t="inlineStr">
        <is>
          <t>LUDVIKA</t>
        </is>
      </c>
      <c r="F4669" t="inlineStr">
        <is>
          <t>Bergvik skog väst AB</t>
        </is>
      </c>
      <c r="G4669" t="n">
        <v>2</v>
      </c>
      <c r="H4669" t="n">
        <v>0</v>
      </c>
      <c r="I4669" t="n">
        <v>0</v>
      </c>
      <c r="J4669" t="n">
        <v>0</v>
      </c>
      <c r="K4669" t="n">
        <v>0</v>
      </c>
      <c r="L4669" t="n">
        <v>0</v>
      </c>
      <c r="M4669" t="n">
        <v>0</v>
      </c>
      <c r="N4669" t="n">
        <v>0</v>
      </c>
      <c r="O4669" t="n">
        <v>0</v>
      </c>
      <c r="P4669" t="n">
        <v>0</v>
      </c>
      <c r="Q4669" t="n">
        <v>0</v>
      </c>
      <c r="R4669" s="2" t="inlineStr"/>
    </row>
    <row r="4670" ht="15" customHeight="1">
      <c r="A4670" t="inlineStr">
        <is>
          <t>A 42502-2022</t>
        </is>
      </c>
      <c r="B4670" s="1" t="n">
        <v>44831</v>
      </c>
      <c r="C4670" s="1" t="n">
        <v>45227</v>
      </c>
      <c r="D4670" t="inlineStr">
        <is>
          <t>DALARNAS LÄN</t>
        </is>
      </c>
      <c r="E4670" t="inlineStr">
        <is>
          <t>SMEDJEBACKEN</t>
        </is>
      </c>
      <c r="F4670" t="inlineStr">
        <is>
          <t>Sveaskog</t>
        </is>
      </c>
      <c r="G4670" t="n">
        <v>7.8</v>
      </c>
      <c r="H4670" t="n">
        <v>0</v>
      </c>
      <c r="I4670" t="n">
        <v>0</v>
      </c>
      <c r="J4670" t="n">
        <v>0</v>
      </c>
      <c r="K4670" t="n">
        <v>0</v>
      </c>
      <c r="L4670" t="n">
        <v>0</v>
      </c>
      <c r="M4670" t="n">
        <v>0</v>
      </c>
      <c r="N4670" t="n">
        <v>0</v>
      </c>
      <c r="O4670" t="n">
        <v>0</v>
      </c>
      <c r="P4670" t="n">
        <v>0</v>
      </c>
      <c r="Q4670" t="n">
        <v>0</v>
      </c>
      <c r="R4670" s="2" t="inlineStr"/>
    </row>
    <row r="4671" ht="15" customHeight="1">
      <c r="A4671" t="inlineStr">
        <is>
          <t>A 42572-2022</t>
        </is>
      </c>
      <c r="B4671" s="1" t="n">
        <v>44831</v>
      </c>
      <c r="C4671" s="1" t="n">
        <v>45227</v>
      </c>
      <c r="D4671" t="inlineStr">
        <is>
          <t>DALARNAS LÄN</t>
        </is>
      </c>
      <c r="E4671" t="inlineStr">
        <is>
          <t>LUDVIKA</t>
        </is>
      </c>
      <c r="F4671" t="inlineStr">
        <is>
          <t>Bergvik skog väst AB</t>
        </is>
      </c>
      <c r="G4671" t="n">
        <v>9.1</v>
      </c>
      <c r="H4671" t="n">
        <v>0</v>
      </c>
      <c r="I4671" t="n">
        <v>0</v>
      </c>
      <c r="J4671" t="n">
        <v>0</v>
      </c>
      <c r="K4671" t="n">
        <v>0</v>
      </c>
      <c r="L4671" t="n">
        <v>0</v>
      </c>
      <c r="M4671" t="n">
        <v>0</v>
      </c>
      <c r="N4671" t="n">
        <v>0</v>
      </c>
      <c r="O4671" t="n">
        <v>0</v>
      </c>
      <c r="P4671" t="n">
        <v>0</v>
      </c>
      <c r="Q4671" t="n">
        <v>0</v>
      </c>
      <c r="R4671" s="2" t="inlineStr"/>
    </row>
    <row r="4672" ht="15" customHeight="1">
      <c r="A4672" t="inlineStr">
        <is>
          <t>A 42496-2022</t>
        </is>
      </c>
      <c r="B4672" s="1" t="n">
        <v>44831</v>
      </c>
      <c r="C4672" s="1" t="n">
        <v>45227</v>
      </c>
      <c r="D4672" t="inlineStr">
        <is>
          <t>DALARNAS LÄN</t>
        </is>
      </c>
      <c r="E4672" t="inlineStr">
        <is>
          <t>SMEDJEBACKEN</t>
        </is>
      </c>
      <c r="F4672" t="inlineStr">
        <is>
          <t>Sveaskog</t>
        </is>
      </c>
      <c r="G4672" t="n">
        <v>4.3</v>
      </c>
      <c r="H4672" t="n">
        <v>0</v>
      </c>
      <c r="I4672" t="n">
        <v>0</v>
      </c>
      <c r="J4672" t="n">
        <v>0</v>
      </c>
      <c r="K4672" t="n">
        <v>0</v>
      </c>
      <c r="L4672" t="n">
        <v>0</v>
      </c>
      <c r="M4672" t="n">
        <v>0</v>
      </c>
      <c r="N4672" t="n">
        <v>0</v>
      </c>
      <c r="O4672" t="n">
        <v>0</v>
      </c>
      <c r="P4672" t="n">
        <v>0</v>
      </c>
      <c r="Q4672" t="n">
        <v>0</v>
      </c>
      <c r="R4672" s="2" t="inlineStr"/>
    </row>
    <row r="4673" ht="15" customHeight="1">
      <c r="A4673" t="inlineStr">
        <is>
          <t>A 42732-2022</t>
        </is>
      </c>
      <c r="B4673" s="1" t="n">
        <v>44832</v>
      </c>
      <c r="C4673" s="1" t="n">
        <v>45227</v>
      </c>
      <c r="D4673" t="inlineStr">
        <is>
          <t>DALARNAS LÄN</t>
        </is>
      </c>
      <c r="E4673" t="inlineStr">
        <is>
          <t>BORLÄNGE</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42825-2022</t>
        </is>
      </c>
      <c r="B4674" s="1" t="n">
        <v>44832</v>
      </c>
      <c r="C4674" s="1" t="n">
        <v>45227</v>
      </c>
      <c r="D4674" t="inlineStr">
        <is>
          <t>DALARNAS LÄN</t>
        </is>
      </c>
      <c r="E4674" t="inlineStr">
        <is>
          <t>MALUNG-SÄLEN</t>
        </is>
      </c>
      <c r="F4674" t="inlineStr">
        <is>
          <t>Bergvik skog väst AB</t>
        </is>
      </c>
      <c r="G4674" t="n">
        <v>19.5</v>
      </c>
      <c r="H4674" t="n">
        <v>0</v>
      </c>
      <c r="I4674" t="n">
        <v>0</v>
      </c>
      <c r="J4674" t="n">
        <v>0</v>
      </c>
      <c r="K4674" t="n">
        <v>0</v>
      </c>
      <c r="L4674" t="n">
        <v>0</v>
      </c>
      <c r="M4674" t="n">
        <v>0</v>
      </c>
      <c r="N4674" t="n">
        <v>0</v>
      </c>
      <c r="O4674" t="n">
        <v>0</v>
      </c>
      <c r="P4674" t="n">
        <v>0</v>
      </c>
      <c r="Q4674" t="n">
        <v>0</v>
      </c>
      <c r="R4674" s="2" t="inlineStr"/>
    </row>
    <row r="4675" ht="15" customHeight="1">
      <c r="A4675" t="inlineStr">
        <is>
          <t>A 42814-2022</t>
        </is>
      </c>
      <c r="B4675" s="1" t="n">
        <v>44832</v>
      </c>
      <c r="C4675" s="1" t="n">
        <v>45227</v>
      </c>
      <c r="D4675" t="inlineStr">
        <is>
          <t>DALARNAS LÄN</t>
        </is>
      </c>
      <c r="E4675" t="inlineStr">
        <is>
          <t>MORA</t>
        </is>
      </c>
      <c r="F4675" t="inlineStr">
        <is>
          <t>Bergvik skog väst AB</t>
        </is>
      </c>
      <c r="G4675" t="n">
        <v>5.3</v>
      </c>
      <c r="H4675" t="n">
        <v>0</v>
      </c>
      <c r="I4675" t="n">
        <v>0</v>
      </c>
      <c r="J4675" t="n">
        <v>0</v>
      </c>
      <c r="K4675" t="n">
        <v>0</v>
      </c>
      <c r="L4675" t="n">
        <v>0</v>
      </c>
      <c r="M4675" t="n">
        <v>0</v>
      </c>
      <c r="N4675" t="n">
        <v>0</v>
      </c>
      <c r="O4675" t="n">
        <v>0</v>
      </c>
      <c r="P4675" t="n">
        <v>0</v>
      </c>
      <c r="Q4675" t="n">
        <v>0</v>
      </c>
      <c r="R4675" s="2" t="inlineStr"/>
    </row>
    <row r="4676" ht="15" customHeight="1">
      <c r="A4676" t="inlineStr">
        <is>
          <t>A 42861-2022</t>
        </is>
      </c>
      <c r="B4676" s="1" t="n">
        <v>44832</v>
      </c>
      <c r="C4676" s="1" t="n">
        <v>45227</v>
      </c>
      <c r="D4676" t="inlineStr">
        <is>
          <t>DALARNAS LÄN</t>
        </is>
      </c>
      <c r="E4676" t="inlineStr">
        <is>
          <t>BORLÄNGE</t>
        </is>
      </c>
      <c r="G4676" t="n">
        <v>6.4</v>
      </c>
      <c r="H4676" t="n">
        <v>0</v>
      </c>
      <c r="I4676" t="n">
        <v>0</v>
      </c>
      <c r="J4676" t="n">
        <v>0</v>
      </c>
      <c r="K4676" t="n">
        <v>0</v>
      </c>
      <c r="L4676" t="n">
        <v>0</v>
      </c>
      <c r="M4676" t="n">
        <v>0</v>
      </c>
      <c r="N4676" t="n">
        <v>0</v>
      </c>
      <c r="O4676" t="n">
        <v>0</v>
      </c>
      <c r="P4676" t="n">
        <v>0</v>
      </c>
      <c r="Q4676" t="n">
        <v>0</v>
      </c>
      <c r="R4676" s="2" t="inlineStr"/>
    </row>
    <row r="4677" ht="15" customHeight="1">
      <c r="A4677" t="inlineStr">
        <is>
          <t>A 42744-2022</t>
        </is>
      </c>
      <c r="B4677" s="1" t="n">
        <v>44832</v>
      </c>
      <c r="C4677" s="1" t="n">
        <v>45227</v>
      </c>
      <c r="D4677" t="inlineStr">
        <is>
          <t>DALARNAS LÄN</t>
        </is>
      </c>
      <c r="E4677" t="inlineStr">
        <is>
          <t>SMEDJEBACKEN</t>
        </is>
      </c>
      <c r="G4677" t="n">
        <v>6.8</v>
      </c>
      <c r="H4677" t="n">
        <v>0</v>
      </c>
      <c r="I4677" t="n">
        <v>0</v>
      </c>
      <c r="J4677" t="n">
        <v>0</v>
      </c>
      <c r="K4677" t="n">
        <v>0</v>
      </c>
      <c r="L4677" t="n">
        <v>0</v>
      </c>
      <c r="M4677" t="n">
        <v>0</v>
      </c>
      <c r="N4677" t="n">
        <v>0</v>
      </c>
      <c r="O4677" t="n">
        <v>0</v>
      </c>
      <c r="P4677" t="n">
        <v>0</v>
      </c>
      <c r="Q4677" t="n">
        <v>0</v>
      </c>
      <c r="R4677" s="2" t="inlineStr"/>
    </row>
    <row r="4678" ht="15" customHeight="1">
      <c r="A4678" t="inlineStr">
        <is>
          <t>A 43065-2022</t>
        </is>
      </c>
      <c r="B4678" s="1" t="n">
        <v>44833</v>
      </c>
      <c r="C4678" s="1" t="n">
        <v>45227</v>
      </c>
      <c r="D4678" t="inlineStr">
        <is>
          <t>DALARNAS LÄN</t>
        </is>
      </c>
      <c r="E4678" t="inlineStr">
        <is>
          <t>MALUNG-SÄLEN</t>
        </is>
      </c>
      <c r="F4678" t="inlineStr">
        <is>
          <t>Bergvik skog väst AB</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43008-2022</t>
        </is>
      </c>
      <c r="B4679" s="1" t="n">
        <v>44833</v>
      </c>
      <c r="C4679" s="1" t="n">
        <v>45227</v>
      </c>
      <c r="D4679" t="inlineStr">
        <is>
          <t>DALARNAS LÄN</t>
        </is>
      </c>
      <c r="E4679" t="inlineStr">
        <is>
          <t>LUDVIKA</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43265-2022</t>
        </is>
      </c>
      <c r="B4680" s="1" t="n">
        <v>44834</v>
      </c>
      <c r="C4680" s="1" t="n">
        <v>45227</v>
      </c>
      <c r="D4680" t="inlineStr">
        <is>
          <t>DALARNAS LÄN</t>
        </is>
      </c>
      <c r="E4680" t="inlineStr">
        <is>
          <t>MALUNG-SÄLEN</t>
        </is>
      </c>
      <c r="F4680" t="inlineStr">
        <is>
          <t>Bergvik skog väst AB</t>
        </is>
      </c>
      <c r="G4680" t="n">
        <v>30.5</v>
      </c>
      <c r="H4680" t="n">
        <v>0</v>
      </c>
      <c r="I4680" t="n">
        <v>0</v>
      </c>
      <c r="J4680" t="n">
        <v>0</v>
      </c>
      <c r="K4680" t="n">
        <v>0</v>
      </c>
      <c r="L4680" t="n">
        <v>0</v>
      </c>
      <c r="M4680" t="n">
        <v>0</v>
      </c>
      <c r="N4680" t="n">
        <v>0</v>
      </c>
      <c r="O4680" t="n">
        <v>0</v>
      </c>
      <c r="P4680" t="n">
        <v>0</v>
      </c>
      <c r="Q4680" t="n">
        <v>0</v>
      </c>
      <c r="R4680" s="2" t="inlineStr"/>
    </row>
    <row r="4681" ht="15" customHeight="1">
      <c r="A4681" t="inlineStr">
        <is>
          <t>A 43304-2022</t>
        </is>
      </c>
      <c r="B4681" s="1" t="n">
        <v>44834</v>
      </c>
      <c r="C4681" s="1" t="n">
        <v>45227</v>
      </c>
      <c r="D4681" t="inlineStr">
        <is>
          <t>DALARNAS LÄN</t>
        </is>
      </c>
      <c r="E4681" t="inlineStr">
        <is>
          <t>LEKSAND</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43671-2022</t>
        </is>
      </c>
      <c r="B4682" s="1" t="n">
        <v>44834</v>
      </c>
      <c r="C4682" s="1" t="n">
        <v>45227</v>
      </c>
      <c r="D4682" t="inlineStr">
        <is>
          <t>DALARNAS LÄN</t>
        </is>
      </c>
      <c r="E4682" t="inlineStr">
        <is>
          <t>RÄTTVIK</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43377-2022</t>
        </is>
      </c>
      <c r="B4683" s="1" t="n">
        <v>44834</v>
      </c>
      <c r="C4683" s="1" t="n">
        <v>45227</v>
      </c>
      <c r="D4683" t="inlineStr">
        <is>
          <t>DALARNAS LÄN</t>
        </is>
      </c>
      <c r="E4683" t="inlineStr">
        <is>
          <t>FALUN</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43300-2022</t>
        </is>
      </c>
      <c r="B4684" s="1" t="n">
        <v>44834</v>
      </c>
      <c r="C4684" s="1" t="n">
        <v>45227</v>
      </c>
      <c r="D4684" t="inlineStr">
        <is>
          <t>DALARNAS LÄN</t>
        </is>
      </c>
      <c r="E4684" t="inlineStr">
        <is>
          <t>LEKSAND</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43678-2022</t>
        </is>
      </c>
      <c r="B4685" s="1" t="n">
        <v>44834</v>
      </c>
      <c r="C4685" s="1" t="n">
        <v>45227</v>
      </c>
      <c r="D4685" t="inlineStr">
        <is>
          <t>DALARNAS LÄN</t>
        </is>
      </c>
      <c r="E4685" t="inlineStr">
        <is>
          <t>RÄTTVIK</t>
        </is>
      </c>
      <c r="G4685" t="n">
        <v>2.3</v>
      </c>
      <c r="H4685" t="n">
        <v>0</v>
      </c>
      <c r="I4685" t="n">
        <v>0</v>
      </c>
      <c r="J4685" t="n">
        <v>0</v>
      </c>
      <c r="K4685" t="n">
        <v>0</v>
      </c>
      <c r="L4685" t="n">
        <v>0</v>
      </c>
      <c r="M4685" t="n">
        <v>0</v>
      </c>
      <c r="N4685" t="n">
        <v>0</v>
      </c>
      <c r="O4685" t="n">
        <v>0</v>
      </c>
      <c r="P4685" t="n">
        <v>0</v>
      </c>
      <c r="Q4685" t="n">
        <v>0</v>
      </c>
      <c r="R4685" s="2" t="inlineStr"/>
    </row>
    <row r="4686" ht="15" customHeight="1">
      <c r="A4686" t="inlineStr">
        <is>
          <t>A 43639-2022</t>
        </is>
      </c>
      <c r="B4686" s="1" t="n">
        <v>44837</v>
      </c>
      <c r="C4686" s="1" t="n">
        <v>45227</v>
      </c>
      <c r="D4686" t="inlineStr">
        <is>
          <t>DALARNAS LÄN</t>
        </is>
      </c>
      <c r="E4686" t="inlineStr">
        <is>
          <t>BORLÄNGE</t>
        </is>
      </c>
      <c r="G4686" t="n">
        <v>2.6</v>
      </c>
      <c r="H4686" t="n">
        <v>0</v>
      </c>
      <c r="I4686" t="n">
        <v>0</v>
      </c>
      <c r="J4686" t="n">
        <v>0</v>
      </c>
      <c r="K4686" t="n">
        <v>0</v>
      </c>
      <c r="L4686" t="n">
        <v>0</v>
      </c>
      <c r="M4686" t="n">
        <v>0</v>
      </c>
      <c r="N4686" t="n">
        <v>0</v>
      </c>
      <c r="O4686" t="n">
        <v>0</v>
      </c>
      <c r="P4686" t="n">
        <v>0</v>
      </c>
      <c r="Q4686" t="n">
        <v>0</v>
      </c>
      <c r="R4686" s="2" t="inlineStr"/>
    </row>
    <row r="4687" ht="15" customHeight="1">
      <c r="A4687" t="inlineStr">
        <is>
          <t>A 43648-2022</t>
        </is>
      </c>
      <c r="B4687" s="1" t="n">
        <v>44837</v>
      </c>
      <c r="C4687" s="1" t="n">
        <v>45227</v>
      </c>
      <c r="D4687" t="inlineStr">
        <is>
          <t>DALARNAS LÄN</t>
        </is>
      </c>
      <c r="E4687" t="inlineStr">
        <is>
          <t>RÄTTVIK</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43981-2022</t>
        </is>
      </c>
      <c r="B4688" s="1" t="n">
        <v>44837</v>
      </c>
      <c r="C4688" s="1" t="n">
        <v>45227</v>
      </c>
      <c r="D4688" t="inlineStr">
        <is>
          <t>DALARNAS LÄN</t>
        </is>
      </c>
      <c r="E4688" t="inlineStr">
        <is>
          <t>MALUNG-SÄLEN</t>
        </is>
      </c>
      <c r="F4688" t="inlineStr">
        <is>
          <t>Kommuner</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43589-2022</t>
        </is>
      </c>
      <c r="B4689" s="1" t="n">
        <v>44837</v>
      </c>
      <c r="C4689" s="1" t="n">
        <v>45227</v>
      </c>
      <c r="D4689" t="inlineStr">
        <is>
          <t>DALARNAS LÄN</t>
        </is>
      </c>
      <c r="E4689" t="inlineStr">
        <is>
          <t>VANSBRO</t>
        </is>
      </c>
      <c r="F4689" t="inlineStr">
        <is>
          <t>Bergvik skog väst AB</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43641-2022</t>
        </is>
      </c>
      <c r="B4690" s="1" t="n">
        <v>44837</v>
      </c>
      <c r="C4690" s="1" t="n">
        <v>45227</v>
      </c>
      <c r="D4690" t="inlineStr">
        <is>
          <t>DALARNAS LÄN</t>
        </is>
      </c>
      <c r="E4690" t="inlineStr">
        <is>
          <t>MORA</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43647-2022</t>
        </is>
      </c>
      <c r="B4691" s="1" t="n">
        <v>44837</v>
      </c>
      <c r="C4691" s="1" t="n">
        <v>45227</v>
      </c>
      <c r="D4691" t="inlineStr">
        <is>
          <t>DALARNAS LÄN</t>
        </is>
      </c>
      <c r="E4691" t="inlineStr">
        <is>
          <t>ÄLVDALEN</t>
        </is>
      </c>
      <c r="F4691" t="inlineStr">
        <is>
          <t>Bergvik skog väst AB</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43662-2022</t>
        </is>
      </c>
      <c r="B4692" s="1" t="n">
        <v>44837</v>
      </c>
      <c r="C4692" s="1" t="n">
        <v>45227</v>
      </c>
      <c r="D4692" t="inlineStr">
        <is>
          <t>DALARNAS LÄN</t>
        </is>
      </c>
      <c r="E4692" t="inlineStr">
        <is>
          <t>BORLÄNGE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43649-2022</t>
        </is>
      </c>
      <c r="B4693" s="1" t="n">
        <v>44837</v>
      </c>
      <c r="C4693" s="1" t="n">
        <v>45227</v>
      </c>
      <c r="D4693" t="inlineStr">
        <is>
          <t>DALARNAS LÄN</t>
        </is>
      </c>
      <c r="E4693" t="inlineStr">
        <is>
          <t>ÄLVDALEN</t>
        </is>
      </c>
      <c r="F4693" t="inlineStr">
        <is>
          <t>Bergvik skog väst AB</t>
        </is>
      </c>
      <c r="G4693" t="n">
        <v>2.5</v>
      </c>
      <c r="H4693" t="n">
        <v>0</v>
      </c>
      <c r="I4693" t="n">
        <v>0</v>
      </c>
      <c r="J4693" t="n">
        <v>0</v>
      </c>
      <c r="K4693" t="n">
        <v>0</v>
      </c>
      <c r="L4693" t="n">
        <v>0</v>
      </c>
      <c r="M4693" t="n">
        <v>0</v>
      </c>
      <c r="N4693" t="n">
        <v>0</v>
      </c>
      <c r="O4693" t="n">
        <v>0</v>
      </c>
      <c r="P4693" t="n">
        <v>0</v>
      </c>
      <c r="Q4693" t="n">
        <v>0</v>
      </c>
      <c r="R4693" s="2" t="inlineStr"/>
    </row>
    <row r="4694" ht="15" customHeight="1">
      <c r="A4694" t="inlineStr">
        <is>
          <t>A 44033-2022</t>
        </is>
      </c>
      <c r="B4694" s="1" t="n">
        <v>44838</v>
      </c>
      <c r="C4694" s="1" t="n">
        <v>45227</v>
      </c>
      <c r="D4694" t="inlineStr">
        <is>
          <t>DALARNAS LÄN</t>
        </is>
      </c>
      <c r="E4694" t="inlineStr">
        <is>
          <t>ORSA</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43826-2022</t>
        </is>
      </c>
      <c r="B4695" s="1" t="n">
        <v>44838</v>
      </c>
      <c r="C4695" s="1" t="n">
        <v>45227</v>
      </c>
      <c r="D4695" t="inlineStr">
        <is>
          <t>DALARNAS LÄN</t>
        </is>
      </c>
      <c r="E4695" t="inlineStr">
        <is>
          <t>MORA</t>
        </is>
      </c>
      <c r="G4695" t="n">
        <v>9.800000000000001</v>
      </c>
      <c r="H4695" t="n">
        <v>0</v>
      </c>
      <c r="I4695" t="n">
        <v>0</v>
      </c>
      <c r="J4695" t="n">
        <v>0</v>
      </c>
      <c r="K4695" t="n">
        <v>0</v>
      </c>
      <c r="L4695" t="n">
        <v>0</v>
      </c>
      <c r="M4695" t="n">
        <v>0</v>
      </c>
      <c r="N4695" t="n">
        <v>0</v>
      </c>
      <c r="O4695" t="n">
        <v>0</v>
      </c>
      <c r="P4695" t="n">
        <v>0</v>
      </c>
      <c r="Q4695" t="n">
        <v>0</v>
      </c>
      <c r="R4695" s="2" t="inlineStr"/>
    </row>
    <row r="4696" ht="15" customHeight="1">
      <c r="A4696" t="inlineStr">
        <is>
          <t>A 43944-2022</t>
        </is>
      </c>
      <c r="B4696" s="1" t="n">
        <v>44838</v>
      </c>
      <c r="C4696" s="1" t="n">
        <v>45227</v>
      </c>
      <c r="D4696" t="inlineStr">
        <is>
          <t>DALARNAS LÄN</t>
        </is>
      </c>
      <c r="E4696" t="inlineStr">
        <is>
          <t>MORA</t>
        </is>
      </c>
      <c r="F4696" t="inlineStr">
        <is>
          <t>Bergvik skog öst AB</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44141-2022</t>
        </is>
      </c>
      <c r="B4697" s="1" t="n">
        <v>44839</v>
      </c>
      <c r="C4697" s="1" t="n">
        <v>45227</v>
      </c>
      <c r="D4697" t="inlineStr">
        <is>
          <t>DALARNAS LÄN</t>
        </is>
      </c>
      <c r="E4697" t="inlineStr">
        <is>
          <t>AVESTA</t>
        </is>
      </c>
      <c r="G4697" t="n">
        <v>6.6</v>
      </c>
      <c r="H4697" t="n">
        <v>0</v>
      </c>
      <c r="I4697" t="n">
        <v>0</v>
      </c>
      <c r="J4697" t="n">
        <v>0</v>
      </c>
      <c r="K4697" t="n">
        <v>0</v>
      </c>
      <c r="L4697" t="n">
        <v>0</v>
      </c>
      <c r="M4697" t="n">
        <v>0</v>
      </c>
      <c r="N4697" t="n">
        <v>0</v>
      </c>
      <c r="O4697" t="n">
        <v>0</v>
      </c>
      <c r="P4697" t="n">
        <v>0</v>
      </c>
      <c r="Q4697" t="n">
        <v>0</v>
      </c>
      <c r="R4697" s="2" t="inlineStr"/>
    </row>
    <row r="4698" ht="15" customHeight="1">
      <c r="A4698" t="inlineStr">
        <is>
          <t>A 44133-2022</t>
        </is>
      </c>
      <c r="B4698" s="1" t="n">
        <v>44839</v>
      </c>
      <c r="C4698" s="1" t="n">
        <v>45227</v>
      </c>
      <c r="D4698" t="inlineStr">
        <is>
          <t>DALARNAS LÄN</t>
        </is>
      </c>
      <c r="E4698" t="inlineStr">
        <is>
          <t>AVESTA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44296-2022</t>
        </is>
      </c>
      <c r="B4699" s="1" t="n">
        <v>44839</v>
      </c>
      <c r="C4699" s="1" t="n">
        <v>45227</v>
      </c>
      <c r="D4699" t="inlineStr">
        <is>
          <t>DALARNAS LÄN</t>
        </is>
      </c>
      <c r="E4699" t="inlineStr">
        <is>
          <t>MALUNG-SÄLEN</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44300-2022</t>
        </is>
      </c>
      <c r="B4700" s="1" t="n">
        <v>44839</v>
      </c>
      <c r="C4700" s="1" t="n">
        <v>45227</v>
      </c>
      <c r="D4700" t="inlineStr">
        <is>
          <t>DALARNAS LÄN</t>
        </is>
      </c>
      <c r="E4700" t="inlineStr">
        <is>
          <t>MALUNG-SÄLEN</t>
        </is>
      </c>
      <c r="G4700" t="n">
        <v>3.2</v>
      </c>
      <c r="H4700" t="n">
        <v>0</v>
      </c>
      <c r="I4700" t="n">
        <v>0</v>
      </c>
      <c r="J4700" t="n">
        <v>0</v>
      </c>
      <c r="K4700" t="n">
        <v>0</v>
      </c>
      <c r="L4700" t="n">
        <v>0</v>
      </c>
      <c r="M4700" t="n">
        <v>0</v>
      </c>
      <c r="N4700" t="n">
        <v>0</v>
      </c>
      <c r="O4700" t="n">
        <v>0</v>
      </c>
      <c r="P4700" t="n">
        <v>0</v>
      </c>
      <c r="Q4700" t="n">
        <v>0</v>
      </c>
      <c r="R4700" s="2" t="inlineStr"/>
    </row>
    <row r="4701" ht="15" customHeight="1">
      <c r="A4701" t="inlineStr">
        <is>
          <t>A 44499-2022</t>
        </is>
      </c>
      <c r="B4701" s="1" t="n">
        <v>44840</v>
      </c>
      <c r="C4701" s="1" t="n">
        <v>45227</v>
      </c>
      <c r="D4701" t="inlineStr">
        <is>
          <t>DALARNAS LÄN</t>
        </is>
      </c>
      <c r="E4701" t="inlineStr">
        <is>
          <t>RÄTTVIK</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44644-2022</t>
        </is>
      </c>
      <c r="B4702" s="1" t="n">
        <v>44840</v>
      </c>
      <c r="C4702" s="1" t="n">
        <v>45227</v>
      </c>
      <c r="D4702" t="inlineStr">
        <is>
          <t>DALARNAS LÄN</t>
        </is>
      </c>
      <c r="E4702" t="inlineStr">
        <is>
          <t>VANSBRO</t>
        </is>
      </c>
      <c r="G4702" t="n">
        <v>5.9</v>
      </c>
      <c r="H4702" t="n">
        <v>0</v>
      </c>
      <c r="I4702" t="n">
        <v>0</v>
      </c>
      <c r="J4702" t="n">
        <v>0</v>
      </c>
      <c r="K4702" t="n">
        <v>0</v>
      </c>
      <c r="L4702" t="n">
        <v>0</v>
      </c>
      <c r="M4702" t="n">
        <v>0</v>
      </c>
      <c r="N4702" t="n">
        <v>0</v>
      </c>
      <c r="O4702" t="n">
        <v>0</v>
      </c>
      <c r="P4702" t="n">
        <v>0</v>
      </c>
      <c r="Q4702" t="n">
        <v>0</v>
      </c>
      <c r="R4702" s="2" t="inlineStr"/>
    </row>
    <row r="4703" ht="15" customHeight="1">
      <c r="A4703" t="inlineStr">
        <is>
          <t>A 45174-2022</t>
        </is>
      </c>
      <c r="B4703" s="1" t="n">
        <v>44840</v>
      </c>
      <c r="C4703" s="1" t="n">
        <v>45227</v>
      </c>
      <c r="D4703" t="inlineStr">
        <is>
          <t>DALARNAS LÄN</t>
        </is>
      </c>
      <c r="E4703" t="inlineStr">
        <is>
          <t>SMEDJEBACKEN</t>
        </is>
      </c>
      <c r="F4703" t="inlineStr">
        <is>
          <t>Bergvik skog väst AB</t>
        </is>
      </c>
      <c r="G4703" t="n">
        <v>12.5</v>
      </c>
      <c r="H4703" t="n">
        <v>0</v>
      </c>
      <c r="I4703" t="n">
        <v>0</v>
      </c>
      <c r="J4703" t="n">
        <v>0</v>
      </c>
      <c r="K4703" t="n">
        <v>0</v>
      </c>
      <c r="L4703" t="n">
        <v>0</v>
      </c>
      <c r="M4703" t="n">
        <v>0</v>
      </c>
      <c r="N4703" t="n">
        <v>0</v>
      </c>
      <c r="O4703" t="n">
        <v>0</v>
      </c>
      <c r="P4703" t="n">
        <v>0</v>
      </c>
      <c r="Q4703" t="n">
        <v>0</v>
      </c>
      <c r="R4703" s="2" t="inlineStr"/>
    </row>
    <row r="4704" ht="15" customHeight="1">
      <c r="A4704" t="inlineStr">
        <is>
          <t>A 45225-2022</t>
        </is>
      </c>
      <c r="B4704" s="1" t="n">
        <v>44840</v>
      </c>
      <c r="C4704" s="1" t="n">
        <v>45227</v>
      </c>
      <c r="D4704" t="inlineStr">
        <is>
          <t>DALARNAS LÄN</t>
        </is>
      </c>
      <c r="E4704" t="inlineStr">
        <is>
          <t>SÄTER</t>
        </is>
      </c>
      <c r="F4704" t="inlineStr">
        <is>
          <t>Bergvik skog väst AB</t>
        </is>
      </c>
      <c r="G4704" t="n">
        <v>10.2</v>
      </c>
      <c r="H4704" t="n">
        <v>0</v>
      </c>
      <c r="I4704" t="n">
        <v>0</v>
      </c>
      <c r="J4704" t="n">
        <v>0</v>
      </c>
      <c r="K4704" t="n">
        <v>0</v>
      </c>
      <c r="L4704" t="n">
        <v>0</v>
      </c>
      <c r="M4704" t="n">
        <v>0</v>
      </c>
      <c r="N4704" t="n">
        <v>0</v>
      </c>
      <c r="O4704" t="n">
        <v>0</v>
      </c>
      <c r="P4704" t="n">
        <v>0</v>
      </c>
      <c r="Q4704" t="n">
        <v>0</v>
      </c>
      <c r="R4704" s="2" t="inlineStr"/>
    </row>
    <row r="4705" ht="15" customHeight="1">
      <c r="A4705" t="inlineStr">
        <is>
          <t>A 44612-2022</t>
        </is>
      </c>
      <c r="B4705" s="1" t="n">
        <v>44840</v>
      </c>
      <c r="C4705" s="1" t="n">
        <v>45227</v>
      </c>
      <c r="D4705" t="inlineStr">
        <is>
          <t>DALARNAS LÄN</t>
        </is>
      </c>
      <c r="E4705" t="inlineStr">
        <is>
          <t>MALUNG-SÄLEN</t>
        </is>
      </c>
      <c r="G4705" t="n">
        <v>12.4</v>
      </c>
      <c r="H4705" t="n">
        <v>0</v>
      </c>
      <c r="I4705" t="n">
        <v>0</v>
      </c>
      <c r="J4705" t="n">
        <v>0</v>
      </c>
      <c r="K4705" t="n">
        <v>0</v>
      </c>
      <c r="L4705" t="n">
        <v>0</v>
      </c>
      <c r="M4705" t="n">
        <v>0</v>
      </c>
      <c r="N4705" t="n">
        <v>0</v>
      </c>
      <c r="O4705" t="n">
        <v>0</v>
      </c>
      <c r="P4705" t="n">
        <v>0</v>
      </c>
      <c r="Q4705" t="n">
        <v>0</v>
      </c>
      <c r="R4705" s="2" t="inlineStr"/>
    </row>
    <row r="4706" ht="15" customHeight="1">
      <c r="A4706" t="inlineStr">
        <is>
          <t>A 45018-2022</t>
        </is>
      </c>
      <c r="B4706" s="1" t="n">
        <v>44840</v>
      </c>
      <c r="C4706" s="1" t="n">
        <v>45227</v>
      </c>
      <c r="D4706" t="inlineStr">
        <is>
          <t>DALARNAS LÄN</t>
        </is>
      </c>
      <c r="E4706" t="inlineStr">
        <is>
          <t>SMEDJEBACKEN</t>
        </is>
      </c>
      <c r="F4706" t="inlineStr">
        <is>
          <t>Bergvik skog väst AB</t>
        </is>
      </c>
      <c r="G4706" t="n">
        <v>7.2</v>
      </c>
      <c r="H4706" t="n">
        <v>0</v>
      </c>
      <c r="I4706" t="n">
        <v>0</v>
      </c>
      <c r="J4706" t="n">
        <v>0</v>
      </c>
      <c r="K4706" t="n">
        <v>0</v>
      </c>
      <c r="L4706" t="n">
        <v>0</v>
      </c>
      <c r="M4706" t="n">
        <v>0</v>
      </c>
      <c r="N4706" t="n">
        <v>0</v>
      </c>
      <c r="O4706" t="n">
        <v>0</v>
      </c>
      <c r="P4706" t="n">
        <v>0</v>
      </c>
      <c r="Q4706" t="n">
        <v>0</v>
      </c>
      <c r="R4706" s="2" t="inlineStr"/>
    </row>
    <row r="4707" ht="15" customHeight="1">
      <c r="A4707" t="inlineStr">
        <is>
          <t>A 45210-2022</t>
        </is>
      </c>
      <c r="B4707" s="1" t="n">
        <v>44840</v>
      </c>
      <c r="C4707" s="1" t="n">
        <v>45227</v>
      </c>
      <c r="D4707" t="inlineStr">
        <is>
          <t>DALARNAS LÄN</t>
        </is>
      </c>
      <c r="E4707" t="inlineStr">
        <is>
          <t>SMEDJEBACKEN</t>
        </is>
      </c>
      <c r="F4707" t="inlineStr">
        <is>
          <t>Bergvik skog väst AB</t>
        </is>
      </c>
      <c r="G4707" t="n">
        <v>22.7</v>
      </c>
      <c r="H4707" t="n">
        <v>0</v>
      </c>
      <c r="I4707" t="n">
        <v>0</v>
      </c>
      <c r="J4707" t="n">
        <v>0</v>
      </c>
      <c r="K4707" t="n">
        <v>0</v>
      </c>
      <c r="L4707" t="n">
        <v>0</v>
      </c>
      <c r="M4707" t="n">
        <v>0</v>
      </c>
      <c r="N4707" t="n">
        <v>0</v>
      </c>
      <c r="O4707" t="n">
        <v>0</v>
      </c>
      <c r="P4707" t="n">
        <v>0</v>
      </c>
      <c r="Q4707" t="n">
        <v>0</v>
      </c>
      <c r="R4707" s="2" t="inlineStr"/>
    </row>
    <row r="4708" ht="15" customHeight="1">
      <c r="A4708" t="inlineStr">
        <is>
          <t>A 44614-2022</t>
        </is>
      </c>
      <c r="B4708" s="1" t="n">
        <v>44840</v>
      </c>
      <c r="C4708" s="1" t="n">
        <v>45227</v>
      </c>
      <c r="D4708" t="inlineStr">
        <is>
          <t>DALARNAS LÄN</t>
        </is>
      </c>
      <c r="E4708" t="inlineStr">
        <is>
          <t>MALUNG-SÄLEN</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44702-2022</t>
        </is>
      </c>
      <c r="B4709" s="1" t="n">
        <v>44840</v>
      </c>
      <c r="C4709" s="1" t="n">
        <v>45227</v>
      </c>
      <c r="D4709" t="inlineStr">
        <is>
          <t>DALARNAS LÄN</t>
        </is>
      </c>
      <c r="E4709" t="inlineStr">
        <is>
          <t>SMEDJEBACKEN</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44985-2022</t>
        </is>
      </c>
      <c r="B4710" s="1" t="n">
        <v>44841</v>
      </c>
      <c r="C4710" s="1" t="n">
        <v>45227</v>
      </c>
      <c r="D4710" t="inlineStr">
        <is>
          <t>DALARNAS LÄN</t>
        </is>
      </c>
      <c r="E4710" t="inlineStr">
        <is>
          <t>RÄTTVIK</t>
        </is>
      </c>
      <c r="F4710" t="inlineStr">
        <is>
          <t>Bergvik skog väst AB</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44864-2022</t>
        </is>
      </c>
      <c r="B4711" s="1" t="n">
        <v>44841</v>
      </c>
      <c r="C4711" s="1" t="n">
        <v>45227</v>
      </c>
      <c r="D4711" t="inlineStr">
        <is>
          <t>DALARNAS LÄN</t>
        </is>
      </c>
      <c r="E4711" t="inlineStr">
        <is>
          <t>VANSBRO</t>
        </is>
      </c>
      <c r="F4711" t="inlineStr">
        <is>
          <t>Bergvik skog öst AB</t>
        </is>
      </c>
      <c r="G4711" t="n">
        <v>4.6</v>
      </c>
      <c r="H4711" t="n">
        <v>0</v>
      </c>
      <c r="I4711" t="n">
        <v>0</v>
      </c>
      <c r="J4711" t="n">
        <v>0</v>
      </c>
      <c r="K4711" t="n">
        <v>0</v>
      </c>
      <c r="L4711" t="n">
        <v>0</v>
      </c>
      <c r="M4711" t="n">
        <v>0</v>
      </c>
      <c r="N4711" t="n">
        <v>0</v>
      </c>
      <c r="O4711" t="n">
        <v>0</v>
      </c>
      <c r="P4711" t="n">
        <v>0</v>
      </c>
      <c r="Q4711" t="n">
        <v>0</v>
      </c>
      <c r="R4711" s="2" t="inlineStr"/>
    </row>
    <row r="4712" ht="15" customHeight="1">
      <c r="A4712" t="inlineStr">
        <is>
          <t>A 44904-2022</t>
        </is>
      </c>
      <c r="B4712" s="1" t="n">
        <v>44841</v>
      </c>
      <c r="C4712" s="1" t="n">
        <v>45227</v>
      </c>
      <c r="D4712" t="inlineStr">
        <is>
          <t>DALARNAS LÄN</t>
        </is>
      </c>
      <c r="E4712" t="inlineStr">
        <is>
          <t>MALUNG-SÄLEN</t>
        </is>
      </c>
      <c r="F4712" t="inlineStr">
        <is>
          <t>Bergvik skog väst AB</t>
        </is>
      </c>
      <c r="G4712" t="n">
        <v>2.1</v>
      </c>
      <c r="H4712" t="n">
        <v>0</v>
      </c>
      <c r="I4712" t="n">
        <v>0</v>
      </c>
      <c r="J4712" t="n">
        <v>0</v>
      </c>
      <c r="K4712" t="n">
        <v>0</v>
      </c>
      <c r="L4712" t="n">
        <v>0</v>
      </c>
      <c r="M4712" t="n">
        <v>0</v>
      </c>
      <c r="N4712" t="n">
        <v>0</v>
      </c>
      <c r="O4712" t="n">
        <v>0</v>
      </c>
      <c r="P4712" t="n">
        <v>0</v>
      </c>
      <c r="Q4712" t="n">
        <v>0</v>
      </c>
      <c r="R4712" s="2" t="inlineStr"/>
    </row>
    <row r="4713" ht="15" customHeight="1">
      <c r="A4713" t="inlineStr">
        <is>
          <t>A 45511-2022</t>
        </is>
      </c>
      <c r="B4713" s="1" t="n">
        <v>44841</v>
      </c>
      <c r="C4713" s="1" t="n">
        <v>45227</v>
      </c>
      <c r="D4713" t="inlineStr">
        <is>
          <t>DALARNAS LÄN</t>
        </is>
      </c>
      <c r="E4713" t="inlineStr">
        <is>
          <t>MALUNG-SÄLEN</t>
        </is>
      </c>
      <c r="F4713" t="inlineStr">
        <is>
          <t>Allmännings- och besparingsskogar</t>
        </is>
      </c>
      <c r="G4713" t="n">
        <v>17.3</v>
      </c>
      <c r="H4713" t="n">
        <v>0</v>
      </c>
      <c r="I4713" t="n">
        <v>0</v>
      </c>
      <c r="J4713" t="n">
        <v>0</v>
      </c>
      <c r="K4713" t="n">
        <v>0</v>
      </c>
      <c r="L4713" t="n">
        <v>0</v>
      </c>
      <c r="M4713" t="n">
        <v>0</v>
      </c>
      <c r="N4713" t="n">
        <v>0</v>
      </c>
      <c r="O4713" t="n">
        <v>0</v>
      </c>
      <c r="P4713" t="n">
        <v>0</v>
      </c>
      <c r="Q4713" t="n">
        <v>0</v>
      </c>
      <c r="R4713" s="2" t="inlineStr"/>
    </row>
    <row r="4714" ht="15" customHeight="1">
      <c r="A4714" t="inlineStr">
        <is>
          <t>A 45032-2022</t>
        </is>
      </c>
      <c r="B4714" s="1" t="n">
        <v>44841</v>
      </c>
      <c r="C4714" s="1" t="n">
        <v>45227</v>
      </c>
      <c r="D4714" t="inlineStr">
        <is>
          <t>DALARNAS LÄN</t>
        </is>
      </c>
      <c r="E4714" t="inlineStr">
        <is>
          <t>GAGNEF</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45504-2022</t>
        </is>
      </c>
      <c r="B4715" s="1" t="n">
        <v>44841</v>
      </c>
      <c r="C4715" s="1" t="n">
        <v>45227</v>
      </c>
      <c r="D4715" t="inlineStr">
        <is>
          <t>DALARNAS LÄN</t>
        </is>
      </c>
      <c r="E4715" t="inlineStr">
        <is>
          <t>RÄTTVIK</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44875-2022</t>
        </is>
      </c>
      <c r="B4716" s="1" t="n">
        <v>44841</v>
      </c>
      <c r="C4716" s="1" t="n">
        <v>45227</v>
      </c>
      <c r="D4716" t="inlineStr">
        <is>
          <t>DALARNAS LÄN</t>
        </is>
      </c>
      <c r="E4716" t="inlineStr">
        <is>
          <t>GAGNEF</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45034-2022</t>
        </is>
      </c>
      <c r="B4717" s="1" t="n">
        <v>44841</v>
      </c>
      <c r="C4717" s="1" t="n">
        <v>45227</v>
      </c>
      <c r="D4717" t="inlineStr">
        <is>
          <t>DALARNAS LÄN</t>
        </is>
      </c>
      <c r="E4717" t="inlineStr">
        <is>
          <t>GAGNEF</t>
        </is>
      </c>
      <c r="G4717" t="n">
        <v>2.2</v>
      </c>
      <c r="H4717" t="n">
        <v>0</v>
      </c>
      <c r="I4717" t="n">
        <v>0</v>
      </c>
      <c r="J4717" t="n">
        <v>0</v>
      </c>
      <c r="K4717" t="n">
        <v>0</v>
      </c>
      <c r="L4717" t="n">
        <v>0</v>
      </c>
      <c r="M4717" t="n">
        <v>0</v>
      </c>
      <c r="N4717" t="n">
        <v>0</v>
      </c>
      <c r="O4717" t="n">
        <v>0</v>
      </c>
      <c r="P4717" t="n">
        <v>0</v>
      </c>
      <c r="Q4717" t="n">
        <v>0</v>
      </c>
      <c r="R4717" s="2" t="inlineStr"/>
    </row>
    <row r="4718" ht="15" customHeight="1">
      <c r="A4718" t="inlineStr">
        <is>
          <t>A 45472-2022</t>
        </is>
      </c>
      <c r="B4718" s="1" t="n">
        <v>44841</v>
      </c>
      <c r="C4718" s="1" t="n">
        <v>45227</v>
      </c>
      <c r="D4718" t="inlineStr">
        <is>
          <t>DALARNAS LÄN</t>
        </is>
      </c>
      <c r="E4718" t="inlineStr">
        <is>
          <t>RÄTTVIK</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45091-2022</t>
        </is>
      </c>
      <c r="B4719" s="1" t="n">
        <v>44842</v>
      </c>
      <c r="C4719" s="1" t="n">
        <v>45227</v>
      </c>
      <c r="D4719" t="inlineStr">
        <is>
          <t>DALARNAS LÄN</t>
        </is>
      </c>
      <c r="E4719" t="inlineStr">
        <is>
          <t>SMEDJEBACKEN</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45235-2022</t>
        </is>
      </c>
      <c r="B4720" s="1" t="n">
        <v>44844</v>
      </c>
      <c r="C4720" s="1" t="n">
        <v>45227</v>
      </c>
      <c r="D4720" t="inlineStr">
        <is>
          <t>DALARNAS LÄN</t>
        </is>
      </c>
      <c r="E4720" t="inlineStr">
        <is>
          <t>LUDVIKA</t>
        </is>
      </c>
      <c r="F4720" t="inlineStr">
        <is>
          <t>Naturvårdsverket</t>
        </is>
      </c>
      <c r="G4720" t="n">
        <v>4.1</v>
      </c>
      <c r="H4720" t="n">
        <v>0</v>
      </c>
      <c r="I4720" t="n">
        <v>0</v>
      </c>
      <c r="J4720" t="n">
        <v>0</v>
      </c>
      <c r="K4720" t="n">
        <v>0</v>
      </c>
      <c r="L4720" t="n">
        <v>0</v>
      </c>
      <c r="M4720" t="n">
        <v>0</v>
      </c>
      <c r="N4720" t="n">
        <v>0</v>
      </c>
      <c r="O4720" t="n">
        <v>0</v>
      </c>
      <c r="P4720" t="n">
        <v>0</v>
      </c>
      <c r="Q4720" t="n">
        <v>0</v>
      </c>
      <c r="R4720" s="2" t="inlineStr"/>
    </row>
    <row r="4721" ht="15" customHeight="1">
      <c r="A4721" t="inlineStr">
        <is>
          <t>A 45167-2022</t>
        </is>
      </c>
      <c r="B4721" s="1" t="n">
        <v>44844</v>
      </c>
      <c r="C4721" s="1" t="n">
        <v>45227</v>
      </c>
      <c r="D4721" t="inlineStr">
        <is>
          <t>DALARNAS LÄN</t>
        </is>
      </c>
      <c r="E4721" t="inlineStr">
        <is>
          <t>ÄLVDALEN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45272-2022</t>
        </is>
      </c>
      <c r="B4722" s="1" t="n">
        <v>44844</v>
      </c>
      <c r="C4722" s="1" t="n">
        <v>45227</v>
      </c>
      <c r="D4722" t="inlineStr">
        <is>
          <t>DALARNAS LÄN</t>
        </is>
      </c>
      <c r="E4722" t="inlineStr">
        <is>
          <t>ORSA</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45165-2022</t>
        </is>
      </c>
      <c r="B4723" s="1" t="n">
        <v>44844</v>
      </c>
      <c r="C4723" s="1" t="n">
        <v>45227</v>
      </c>
      <c r="D4723" t="inlineStr">
        <is>
          <t>DALARNAS LÄN</t>
        </is>
      </c>
      <c r="E4723" t="inlineStr">
        <is>
          <t>ÄLVDALEN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45179-2022</t>
        </is>
      </c>
      <c r="B4724" s="1" t="n">
        <v>44844</v>
      </c>
      <c r="C4724" s="1" t="n">
        <v>45227</v>
      </c>
      <c r="D4724" t="inlineStr">
        <is>
          <t>DALARNAS LÄN</t>
        </is>
      </c>
      <c r="E4724" t="inlineStr">
        <is>
          <t>LUDVIKA</t>
        </is>
      </c>
      <c r="F4724" t="inlineStr">
        <is>
          <t>Naturvårdsverket</t>
        </is>
      </c>
      <c r="G4724" t="n">
        <v>4.3</v>
      </c>
      <c r="H4724" t="n">
        <v>0</v>
      </c>
      <c r="I4724" t="n">
        <v>0</v>
      </c>
      <c r="J4724" t="n">
        <v>0</v>
      </c>
      <c r="K4724" t="n">
        <v>0</v>
      </c>
      <c r="L4724" t="n">
        <v>0</v>
      </c>
      <c r="M4724" t="n">
        <v>0</v>
      </c>
      <c r="N4724" t="n">
        <v>0</v>
      </c>
      <c r="O4724" t="n">
        <v>0</v>
      </c>
      <c r="P4724" t="n">
        <v>0</v>
      </c>
      <c r="Q4724" t="n">
        <v>0</v>
      </c>
      <c r="R4724" s="2" t="inlineStr"/>
    </row>
    <row r="4725" ht="15" customHeight="1">
      <c r="A4725" t="inlineStr">
        <is>
          <t>A 45227-2022</t>
        </is>
      </c>
      <c r="B4725" s="1" t="n">
        <v>44844</v>
      </c>
      <c r="C4725" s="1" t="n">
        <v>45227</v>
      </c>
      <c r="D4725" t="inlineStr">
        <is>
          <t>DALARNAS LÄN</t>
        </is>
      </c>
      <c r="E4725" t="inlineStr">
        <is>
          <t>ÄLVDALEN</t>
        </is>
      </c>
      <c r="F4725" t="inlineStr">
        <is>
          <t>Bergvik skog väst AB</t>
        </is>
      </c>
      <c r="G4725" t="n">
        <v>22.3</v>
      </c>
      <c r="H4725" t="n">
        <v>0</v>
      </c>
      <c r="I4725" t="n">
        <v>0</v>
      </c>
      <c r="J4725" t="n">
        <v>0</v>
      </c>
      <c r="K4725" t="n">
        <v>0</v>
      </c>
      <c r="L4725" t="n">
        <v>0</v>
      </c>
      <c r="M4725" t="n">
        <v>0</v>
      </c>
      <c r="N4725" t="n">
        <v>0</v>
      </c>
      <c r="O4725" t="n">
        <v>0</v>
      </c>
      <c r="P4725" t="n">
        <v>0</v>
      </c>
      <c r="Q4725" t="n">
        <v>0</v>
      </c>
      <c r="R4725" s="2" t="inlineStr"/>
    </row>
    <row r="4726" ht="15" customHeight="1">
      <c r="A4726" t="inlineStr">
        <is>
          <t>A 45276-2022</t>
        </is>
      </c>
      <c r="B4726" s="1" t="n">
        <v>44844</v>
      </c>
      <c r="C4726" s="1" t="n">
        <v>45227</v>
      </c>
      <c r="D4726" t="inlineStr">
        <is>
          <t>DALARNAS LÄN</t>
        </is>
      </c>
      <c r="E4726" t="inlineStr">
        <is>
          <t>HEDEMORA</t>
        </is>
      </c>
      <c r="F4726" t="inlineStr">
        <is>
          <t>Sveaskog</t>
        </is>
      </c>
      <c r="G4726" t="n">
        <v>13.7</v>
      </c>
      <c r="H4726" t="n">
        <v>0</v>
      </c>
      <c r="I4726" t="n">
        <v>0</v>
      </c>
      <c r="J4726" t="n">
        <v>0</v>
      </c>
      <c r="K4726" t="n">
        <v>0</v>
      </c>
      <c r="L4726" t="n">
        <v>0</v>
      </c>
      <c r="M4726" t="n">
        <v>0</v>
      </c>
      <c r="N4726" t="n">
        <v>0</v>
      </c>
      <c r="O4726" t="n">
        <v>0</v>
      </c>
      <c r="P4726" t="n">
        <v>0</v>
      </c>
      <c r="Q4726" t="n">
        <v>0</v>
      </c>
      <c r="R4726" s="2" t="inlineStr"/>
    </row>
    <row r="4727" ht="15" customHeight="1">
      <c r="A4727" t="inlineStr">
        <is>
          <t>A 45478-2022</t>
        </is>
      </c>
      <c r="B4727" s="1" t="n">
        <v>44845</v>
      </c>
      <c r="C4727" s="1" t="n">
        <v>45227</v>
      </c>
      <c r="D4727" t="inlineStr">
        <is>
          <t>DALARNAS LÄN</t>
        </is>
      </c>
      <c r="E4727" t="inlineStr">
        <is>
          <t>SMEDJEBACKEN</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45465-2022</t>
        </is>
      </c>
      <c r="B4728" s="1" t="n">
        <v>44845</v>
      </c>
      <c r="C4728" s="1" t="n">
        <v>45227</v>
      </c>
      <c r="D4728" t="inlineStr">
        <is>
          <t>DALARNAS LÄN</t>
        </is>
      </c>
      <c r="E4728" t="inlineStr">
        <is>
          <t>MORA</t>
        </is>
      </c>
      <c r="G4728" t="n">
        <v>10.6</v>
      </c>
      <c r="H4728" t="n">
        <v>0</v>
      </c>
      <c r="I4728" t="n">
        <v>0</v>
      </c>
      <c r="J4728" t="n">
        <v>0</v>
      </c>
      <c r="K4728" t="n">
        <v>0</v>
      </c>
      <c r="L4728" t="n">
        <v>0</v>
      </c>
      <c r="M4728" t="n">
        <v>0</v>
      </c>
      <c r="N4728" t="n">
        <v>0</v>
      </c>
      <c r="O4728" t="n">
        <v>0</v>
      </c>
      <c r="P4728" t="n">
        <v>0</v>
      </c>
      <c r="Q4728" t="n">
        <v>0</v>
      </c>
      <c r="R4728" s="2" t="inlineStr"/>
    </row>
    <row r="4729" ht="15" customHeight="1">
      <c r="A4729" t="inlineStr">
        <is>
          <t>A 45529-2022</t>
        </is>
      </c>
      <c r="B4729" s="1" t="n">
        <v>44845</v>
      </c>
      <c r="C4729" s="1" t="n">
        <v>45227</v>
      </c>
      <c r="D4729" t="inlineStr">
        <is>
          <t>DALARNAS LÄN</t>
        </is>
      </c>
      <c r="E4729" t="inlineStr">
        <is>
          <t>SMEDJEBACKEN</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45783-2022</t>
        </is>
      </c>
      <c r="B4730" s="1" t="n">
        <v>44846</v>
      </c>
      <c r="C4730" s="1" t="n">
        <v>45227</v>
      </c>
      <c r="D4730" t="inlineStr">
        <is>
          <t>DALARNAS LÄN</t>
        </is>
      </c>
      <c r="E4730" t="inlineStr">
        <is>
          <t>ÄLVDALEN</t>
        </is>
      </c>
      <c r="G4730" t="n">
        <v>9.1</v>
      </c>
      <c r="H4730" t="n">
        <v>0</v>
      </c>
      <c r="I4730" t="n">
        <v>0</v>
      </c>
      <c r="J4730" t="n">
        <v>0</v>
      </c>
      <c r="K4730" t="n">
        <v>0</v>
      </c>
      <c r="L4730" t="n">
        <v>0</v>
      </c>
      <c r="M4730" t="n">
        <v>0</v>
      </c>
      <c r="N4730" t="n">
        <v>0</v>
      </c>
      <c r="O4730" t="n">
        <v>0</v>
      </c>
      <c r="P4730" t="n">
        <v>0</v>
      </c>
      <c r="Q4730" t="n">
        <v>0</v>
      </c>
      <c r="R4730" s="2" t="inlineStr"/>
    </row>
    <row r="4731" ht="15" customHeight="1">
      <c r="A4731" t="inlineStr">
        <is>
          <t>A 46141-2022</t>
        </is>
      </c>
      <c r="B4731" s="1" t="n">
        <v>44846</v>
      </c>
      <c r="C4731" s="1" t="n">
        <v>45227</v>
      </c>
      <c r="D4731" t="inlineStr">
        <is>
          <t>DALARNAS LÄN</t>
        </is>
      </c>
      <c r="E4731" t="inlineStr">
        <is>
          <t>LEKSAND</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45935-2022</t>
        </is>
      </c>
      <c r="B4732" s="1" t="n">
        <v>44846</v>
      </c>
      <c r="C4732" s="1" t="n">
        <v>45227</v>
      </c>
      <c r="D4732" t="inlineStr">
        <is>
          <t>DALARNAS LÄN</t>
        </is>
      </c>
      <c r="E4732" t="inlineStr">
        <is>
          <t>SÄTER</t>
        </is>
      </c>
      <c r="G4732" t="n">
        <v>8.5</v>
      </c>
      <c r="H4732" t="n">
        <v>0</v>
      </c>
      <c r="I4732" t="n">
        <v>0</v>
      </c>
      <c r="J4732" t="n">
        <v>0</v>
      </c>
      <c r="K4732" t="n">
        <v>0</v>
      </c>
      <c r="L4732" t="n">
        <v>0</v>
      </c>
      <c r="M4732" t="n">
        <v>0</v>
      </c>
      <c r="N4732" t="n">
        <v>0</v>
      </c>
      <c r="O4732" t="n">
        <v>0</v>
      </c>
      <c r="P4732" t="n">
        <v>0</v>
      </c>
      <c r="Q4732" t="n">
        <v>0</v>
      </c>
      <c r="R4732" s="2" t="inlineStr"/>
    </row>
    <row r="4733" ht="15" customHeight="1">
      <c r="A4733" t="inlineStr">
        <is>
          <t>A 45785-2022</t>
        </is>
      </c>
      <c r="B4733" s="1" t="n">
        <v>44846</v>
      </c>
      <c r="C4733" s="1" t="n">
        <v>45227</v>
      </c>
      <c r="D4733" t="inlineStr">
        <is>
          <t>DALARNAS LÄN</t>
        </is>
      </c>
      <c r="E4733" t="inlineStr">
        <is>
          <t>ÄLVDALEN</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46060-2022</t>
        </is>
      </c>
      <c r="B4734" s="1" t="n">
        <v>44847</v>
      </c>
      <c r="C4734" s="1" t="n">
        <v>45227</v>
      </c>
      <c r="D4734" t="inlineStr">
        <is>
          <t>DALARNAS LÄN</t>
        </is>
      </c>
      <c r="E4734" t="inlineStr">
        <is>
          <t>RÄTTVIK</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46169-2022</t>
        </is>
      </c>
      <c r="B4735" s="1" t="n">
        <v>44847</v>
      </c>
      <c r="C4735" s="1" t="n">
        <v>45227</v>
      </c>
      <c r="D4735" t="inlineStr">
        <is>
          <t>DALARNAS LÄN</t>
        </is>
      </c>
      <c r="E4735" t="inlineStr">
        <is>
          <t>MALUNG-SÄLEN</t>
        </is>
      </c>
      <c r="F4735" t="inlineStr">
        <is>
          <t>Allmännings- och besparingsskogar</t>
        </is>
      </c>
      <c r="G4735" t="n">
        <v>6</v>
      </c>
      <c r="H4735" t="n">
        <v>0</v>
      </c>
      <c r="I4735" t="n">
        <v>0</v>
      </c>
      <c r="J4735" t="n">
        <v>0</v>
      </c>
      <c r="K4735" t="n">
        <v>0</v>
      </c>
      <c r="L4735" t="n">
        <v>0</v>
      </c>
      <c r="M4735" t="n">
        <v>0</v>
      </c>
      <c r="N4735" t="n">
        <v>0</v>
      </c>
      <c r="O4735" t="n">
        <v>0</v>
      </c>
      <c r="P4735" t="n">
        <v>0</v>
      </c>
      <c r="Q4735" t="n">
        <v>0</v>
      </c>
      <c r="R4735" s="2" t="inlineStr"/>
    </row>
    <row r="4736" ht="15" customHeight="1">
      <c r="A4736" t="inlineStr">
        <is>
          <t>A 46402-2022</t>
        </is>
      </c>
      <c r="B4736" s="1" t="n">
        <v>44848</v>
      </c>
      <c r="C4736" s="1" t="n">
        <v>45227</v>
      </c>
      <c r="D4736" t="inlineStr">
        <is>
          <t>DALARNAS LÄN</t>
        </is>
      </c>
      <c r="E4736" t="inlineStr">
        <is>
          <t>MORA</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46878-2022</t>
        </is>
      </c>
      <c r="B4737" s="1" t="n">
        <v>44848</v>
      </c>
      <c r="C4737" s="1" t="n">
        <v>45227</v>
      </c>
      <c r="D4737" t="inlineStr">
        <is>
          <t>DALARNAS LÄN</t>
        </is>
      </c>
      <c r="E4737" t="inlineStr">
        <is>
          <t>LUDVIKA</t>
        </is>
      </c>
      <c r="G4737" t="n">
        <v>4</v>
      </c>
      <c r="H4737" t="n">
        <v>0</v>
      </c>
      <c r="I4737" t="n">
        <v>0</v>
      </c>
      <c r="J4737" t="n">
        <v>0</v>
      </c>
      <c r="K4737" t="n">
        <v>0</v>
      </c>
      <c r="L4737" t="n">
        <v>0</v>
      </c>
      <c r="M4737" t="n">
        <v>0</v>
      </c>
      <c r="N4737" t="n">
        <v>0</v>
      </c>
      <c r="O4737" t="n">
        <v>0</v>
      </c>
      <c r="P4737" t="n">
        <v>0</v>
      </c>
      <c r="Q4737" t="n">
        <v>0</v>
      </c>
      <c r="R4737" s="2" t="inlineStr"/>
    </row>
    <row r="4738" ht="15" customHeight="1">
      <c r="A4738" t="inlineStr">
        <is>
          <t>A 46866-2022</t>
        </is>
      </c>
      <c r="B4738" s="1" t="n">
        <v>44851</v>
      </c>
      <c r="C4738" s="1" t="n">
        <v>45227</v>
      </c>
      <c r="D4738" t="inlineStr">
        <is>
          <t>DALARNAS LÄN</t>
        </is>
      </c>
      <c r="E4738" t="inlineStr">
        <is>
          <t>VANSBRO</t>
        </is>
      </c>
      <c r="G4738" t="n">
        <v>1.7</v>
      </c>
      <c r="H4738" t="n">
        <v>0</v>
      </c>
      <c r="I4738" t="n">
        <v>0</v>
      </c>
      <c r="J4738" t="n">
        <v>0</v>
      </c>
      <c r="K4738" t="n">
        <v>0</v>
      </c>
      <c r="L4738" t="n">
        <v>0</v>
      </c>
      <c r="M4738" t="n">
        <v>0</v>
      </c>
      <c r="N4738" t="n">
        <v>0</v>
      </c>
      <c r="O4738" t="n">
        <v>0</v>
      </c>
      <c r="P4738" t="n">
        <v>0</v>
      </c>
      <c r="Q4738" t="n">
        <v>0</v>
      </c>
      <c r="R4738" s="2" t="inlineStr"/>
    </row>
    <row r="4739" ht="15" customHeight="1">
      <c r="A4739" t="inlineStr">
        <is>
          <t>A 46672-2022</t>
        </is>
      </c>
      <c r="B4739" s="1" t="n">
        <v>44851</v>
      </c>
      <c r="C4739" s="1" t="n">
        <v>45227</v>
      </c>
      <c r="D4739" t="inlineStr">
        <is>
          <t>DALARNAS LÄN</t>
        </is>
      </c>
      <c r="E4739" t="inlineStr">
        <is>
          <t>LEKSAND</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46740-2022</t>
        </is>
      </c>
      <c r="B4740" s="1" t="n">
        <v>44851</v>
      </c>
      <c r="C4740" s="1" t="n">
        <v>45227</v>
      </c>
      <c r="D4740" t="inlineStr">
        <is>
          <t>DALARNAS LÄN</t>
        </is>
      </c>
      <c r="E4740" t="inlineStr">
        <is>
          <t>FALUN</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46801-2022</t>
        </is>
      </c>
      <c r="B4741" s="1" t="n">
        <v>44851</v>
      </c>
      <c r="C4741" s="1" t="n">
        <v>45227</v>
      </c>
      <c r="D4741" t="inlineStr">
        <is>
          <t>DALARNAS LÄN</t>
        </is>
      </c>
      <c r="E4741" t="inlineStr">
        <is>
          <t>MORA</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46874-2022</t>
        </is>
      </c>
      <c r="B4742" s="1" t="n">
        <v>44851</v>
      </c>
      <c r="C4742" s="1" t="n">
        <v>45227</v>
      </c>
      <c r="D4742" t="inlineStr">
        <is>
          <t>DALARNAS LÄN</t>
        </is>
      </c>
      <c r="E4742" t="inlineStr">
        <is>
          <t>VANSBRO</t>
        </is>
      </c>
      <c r="G4742" t="n">
        <v>1.7</v>
      </c>
      <c r="H4742" t="n">
        <v>0</v>
      </c>
      <c r="I4742" t="n">
        <v>0</v>
      </c>
      <c r="J4742" t="n">
        <v>0</v>
      </c>
      <c r="K4742" t="n">
        <v>0</v>
      </c>
      <c r="L4742" t="n">
        <v>0</v>
      </c>
      <c r="M4742" t="n">
        <v>0</v>
      </c>
      <c r="N4742" t="n">
        <v>0</v>
      </c>
      <c r="O4742" t="n">
        <v>0</v>
      </c>
      <c r="P4742" t="n">
        <v>0</v>
      </c>
      <c r="Q4742" t="n">
        <v>0</v>
      </c>
      <c r="R4742" s="2" t="inlineStr"/>
    </row>
    <row r="4743" ht="15" customHeight="1">
      <c r="A4743" t="inlineStr">
        <is>
          <t>A 46910-2022</t>
        </is>
      </c>
      <c r="B4743" s="1" t="n">
        <v>44851</v>
      </c>
      <c r="C4743" s="1" t="n">
        <v>45227</v>
      </c>
      <c r="D4743" t="inlineStr">
        <is>
          <t>DALARNAS LÄN</t>
        </is>
      </c>
      <c r="E4743" t="inlineStr">
        <is>
          <t>MALUNG-SÄLEN</t>
        </is>
      </c>
      <c r="G4743" t="n">
        <v>3.2</v>
      </c>
      <c r="H4743" t="n">
        <v>0</v>
      </c>
      <c r="I4743" t="n">
        <v>0</v>
      </c>
      <c r="J4743" t="n">
        <v>0</v>
      </c>
      <c r="K4743" t="n">
        <v>0</v>
      </c>
      <c r="L4743" t="n">
        <v>0</v>
      </c>
      <c r="M4743" t="n">
        <v>0</v>
      </c>
      <c r="N4743" t="n">
        <v>0</v>
      </c>
      <c r="O4743" t="n">
        <v>0</v>
      </c>
      <c r="P4743" t="n">
        <v>0</v>
      </c>
      <c r="Q4743" t="n">
        <v>0</v>
      </c>
      <c r="R4743" s="2" t="inlineStr"/>
    </row>
    <row r="4744" ht="15" customHeight="1">
      <c r="A4744" t="inlineStr">
        <is>
          <t>A 46819-2022</t>
        </is>
      </c>
      <c r="B4744" s="1" t="n">
        <v>44851</v>
      </c>
      <c r="C4744" s="1" t="n">
        <v>45227</v>
      </c>
      <c r="D4744" t="inlineStr">
        <is>
          <t>DALARNAS LÄN</t>
        </is>
      </c>
      <c r="E4744" t="inlineStr">
        <is>
          <t>AVESTA</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47135-2022</t>
        </is>
      </c>
      <c r="B4745" s="1" t="n">
        <v>44852</v>
      </c>
      <c r="C4745" s="1" t="n">
        <v>45227</v>
      </c>
      <c r="D4745" t="inlineStr">
        <is>
          <t>DALARNAS LÄN</t>
        </is>
      </c>
      <c r="E4745" t="inlineStr">
        <is>
          <t>ORSA</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47143-2022</t>
        </is>
      </c>
      <c r="B4746" s="1" t="n">
        <v>44852</v>
      </c>
      <c r="C4746" s="1" t="n">
        <v>45227</v>
      </c>
      <c r="D4746" t="inlineStr">
        <is>
          <t>DALARNAS LÄN</t>
        </is>
      </c>
      <c r="E4746" t="inlineStr">
        <is>
          <t>MORA</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47023-2022</t>
        </is>
      </c>
      <c r="B4747" s="1" t="n">
        <v>44852</v>
      </c>
      <c r="C4747" s="1" t="n">
        <v>45227</v>
      </c>
      <c r="D4747" t="inlineStr">
        <is>
          <t>DALARNAS LÄN</t>
        </is>
      </c>
      <c r="E4747" t="inlineStr">
        <is>
          <t>FALUN</t>
        </is>
      </c>
      <c r="G4747" t="n">
        <v>4.7</v>
      </c>
      <c r="H4747" t="n">
        <v>0</v>
      </c>
      <c r="I4747" t="n">
        <v>0</v>
      </c>
      <c r="J4747" t="n">
        <v>0</v>
      </c>
      <c r="K4747" t="n">
        <v>0</v>
      </c>
      <c r="L4747" t="n">
        <v>0</v>
      </c>
      <c r="M4747" t="n">
        <v>0</v>
      </c>
      <c r="N4747" t="n">
        <v>0</v>
      </c>
      <c r="O4747" t="n">
        <v>0</v>
      </c>
      <c r="P4747" t="n">
        <v>0</v>
      </c>
      <c r="Q4747" t="n">
        <v>0</v>
      </c>
      <c r="R4747" s="2" t="inlineStr"/>
    </row>
    <row r="4748" ht="15" customHeight="1">
      <c r="A4748" t="inlineStr">
        <is>
          <t>A 47071-2022</t>
        </is>
      </c>
      <c r="B4748" s="1" t="n">
        <v>44852</v>
      </c>
      <c r="C4748" s="1" t="n">
        <v>45227</v>
      </c>
      <c r="D4748" t="inlineStr">
        <is>
          <t>DALARNAS LÄN</t>
        </is>
      </c>
      <c r="E4748" t="inlineStr">
        <is>
          <t>LUDVIKA</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47216-2022</t>
        </is>
      </c>
      <c r="B4749" s="1" t="n">
        <v>44852</v>
      </c>
      <c r="C4749" s="1" t="n">
        <v>45227</v>
      </c>
      <c r="D4749" t="inlineStr">
        <is>
          <t>DALARNAS LÄN</t>
        </is>
      </c>
      <c r="E4749" t="inlineStr">
        <is>
          <t>MALUNG-SÄLEN</t>
        </is>
      </c>
      <c r="F4749" t="inlineStr">
        <is>
          <t>Allmännings- och besparingsskogar</t>
        </is>
      </c>
      <c r="G4749" t="n">
        <v>35.3</v>
      </c>
      <c r="H4749" t="n">
        <v>0</v>
      </c>
      <c r="I4749" t="n">
        <v>0</v>
      </c>
      <c r="J4749" t="n">
        <v>0</v>
      </c>
      <c r="K4749" t="n">
        <v>0</v>
      </c>
      <c r="L4749" t="n">
        <v>0</v>
      </c>
      <c r="M4749" t="n">
        <v>0</v>
      </c>
      <c r="N4749" t="n">
        <v>0</v>
      </c>
      <c r="O4749" t="n">
        <v>0</v>
      </c>
      <c r="P4749" t="n">
        <v>0</v>
      </c>
      <c r="Q4749" t="n">
        <v>0</v>
      </c>
      <c r="R4749" s="2" t="inlineStr"/>
    </row>
    <row r="4750" ht="15" customHeight="1">
      <c r="A4750" t="inlineStr">
        <is>
          <t>A 47353-2022</t>
        </is>
      </c>
      <c r="B4750" s="1" t="n">
        <v>44853</v>
      </c>
      <c r="C4750" s="1" t="n">
        <v>45227</v>
      </c>
      <c r="D4750" t="inlineStr">
        <is>
          <t>DALARNAS LÄN</t>
        </is>
      </c>
      <c r="E4750" t="inlineStr">
        <is>
          <t>MALUNG-SÄLEN</t>
        </is>
      </c>
      <c r="G4750" t="n">
        <v>26.8</v>
      </c>
      <c r="H4750" t="n">
        <v>0</v>
      </c>
      <c r="I4750" t="n">
        <v>0</v>
      </c>
      <c r="J4750" t="n">
        <v>0</v>
      </c>
      <c r="K4750" t="n">
        <v>0</v>
      </c>
      <c r="L4750" t="n">
        <v>0</v>
      </c>
      <c r="M4750" t="n">
        <v>0</v>
      </c>
      <c r="N4750" t="n">
        <v>0</v>
      </c>
      <c r="O4750" t="n">
        <v>0</v>
      </c>
      <c r="P4750" t="n">
        <v>0</v>
      </c>
      <c r="Q4750" t="n">
        <v>0</v>
      </c>
      <c r="R4750" s="2" t="inlineStr"/>
    </row>
    <row r="4751" ht="15" customHeight="1">
      <c r="A4751" t="inlineStr">
        <is>
          <t>A 47496-2022</t>
        </is>
      </c>
      <c r="B4751" s="1" t="n">
        <v>44853</v>
      </c>
      <c r="C4751" s="1" t="n">
        <v>45227</v>
      </c>
      <c r="D4751" t="inlineStr">
        <is>
          <t>DALARNAS LÄN</t>
        </is>
      </c>
      <c r="E4751" t="inlineStr">
        <is>
          <t>LUDVIKA</t>
        </is>
      </c>
      <c r="F4751" t="inlineStr">
        <is>
          <t>Bergvik skog väst AB</t>
        </is>
      </c>
      <c r="G4751" t="n">
        <v>0.4</v>
      </c>
      <c r="H4751" t="n">
        <v>0</v>
      </c>
      <c r="I4751" t="n">
        <v>0</v>
      </c>
      <c r="J4751" t="n">
        <v>0</v>
      </c>
      <c r="K4751" t="n">
        <v>0</v>
      </c>
      <c r="L4751" t="n">
        <v>0</v>
      </c>
      <c r="M4751" t="n">
        <v>0</v>
      </c>
      <c r="N4751" t="n">
        <v>0</v>
      </c>
      <c r="O4751" t="n">
        <v>0</v>
      </c>
      <c r="P4751" t="n">
        <v>0</v>
      </c>
      <c r="Q4751" t="n">
        <v>0</v>
      </c>
      <c r="R4751" s="2" t="inlineStr"/>
    </row>
    <row r="4752" ht="15" customHeight="1">
      <c r="A4752" t="inlineStr">
        <is>
          <t>A 47429-2022</t>
        </is>
      </c>
      <c r="B4752" s="1" t="n">
        <v>44853</v>
      </c>
      <c r="C4752" s="1" t="n">
        <v>45227</v>
      </c>
      <c r="D4752" t="inlineStr">
        <is>
          <t>DALARNAS LÄN</t>
        </is>
      </c>
      <c r="E4752" t="inlineStr">
        <is>
          <t>MORA</t>
        </is>
      </c>
      <c r="G4752" t="n">
        <v>3</v>
      </c>
      <c r="H4752" t="n">
        <v>0</v>
      </c>
      <c r="I4752" t="n">
        <v>0</v>
      </c>
      <c r="J4752" t="n">
        <v>0</v>
      </c>
      <c r="K4752" t="n">
        <v>0</v>
      </c>
      <c r="L4752" t="n">
        <v>0</v>
      </c>
      <c r="M4752" t="n">
        <v>0</v>
      </c>
      <c r="N4752" t="n">
        <v>0</v>
      </c>
      <c r="O4752" t="n">
        <v>0</v>
      </c>
      <c r="P4752" t="n">
        <v>0</v>
      </c>
      <c r="Q4752" t="n">
        <v>0</v>
      </c>
      <c r="R4752" s="2" t="inlineStr"/>
    </row>
    <row r="4753" ht="15" customHeight="1">
      <c r="A4753" t="inlineStr">
        <is>
          <t>A 47474-2022</t>
        </is>
      </c>
      <c r="B4753" s="1" t="n">
        <v>44853</v>
      </c>
      <c r="C4753" s="1" t="n">
        <v>45227</v>
      </c>
      <c r="D4753" t="inlineStr">
        <is>
          <t>DALARNAS LÄN</t>
        </is>
      </c>
      <c r="E4753" t="inlineStr">
        <is>
          <t>MALUNG-SÄLEN</t>
        </is>
      </c>
      <c r="G4753" t="n">
        <v>5.8</v>
      </c>
      <c r="H4753" t="n">
        <v>0</v>
      </c>
      <c r="I4753" t="n">
        <v>0</v>
      </c>
      <c r="J4753" t="n">
        <v>0</v>
      </c>
      <c r="K4753" t="n">
        <v>0</v>
      </c>
      <c r="L4753" t="n">
        <v>0</v>
      </c>
      <c r="M4753" t="n">
        <v>0</v>
      </c>
      <c r="N4753" t="n">
        <v>0</v>
      </c>
      <c r="O4753" t="n">
        <v>0</v>
      </c>
      <c r="P4753" t="n">
        <v>0</v>
      </c>
      <c r="Q4753" t="n">
        <v>0</v>
      </c>
      <c r="R4753" s="2" t="inlineStr"/>
    </row>
    <row r="4754" ht="15" customHeight="1">
      <c r="A4754" t="inlineStr">
        <is>
          <t>A 47675-2022</t>
        </is>
      </c>
      <c r="B4754" s="1" t="n">
        <v>44854</v>
      </c>
      <c r="C4754" s="1" t="n">
        <v>45227</v>
      </c>
      <c r="D4754" t="inlineStr">
        <is>
          <t>DALARNAS LÄN</t>
        </is>
      </c>
      <c r="E4754" t="inlineStr">
        <is>
          <t>SÄTER</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47742-2022</t>
        </is>
      </c>
      <c r="B4755" s="1" t="n">
        <v>44854</v>
      </c>
      <c r="C4755" s="1" t="n">
        <v>45227</v>
      </c>
      <c r="D4755" t="inlineStr">
        <is>
          <t>DALARNAS LÄN</t>
        </is>
      </c>
      <c r="E4755" t="inlineStr">
        <is>
          <t>ORSA</t>
        </is>
      </c>
      <c r="F4755" t="inlineStr">
        <is>
          <t>Bergvik skog öst AB</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47731-2022</t>
        </is>
      </c>
      <c r="B4756" s="1" t="n">
        <v>44854</v>
      </c>
      <c r="C4756" s="1" t="n">
        <v>45227</v>
      </c>
      <c r="D4756" t="inlineStr">
        <is>
          <t>DALARNAS LÄN</t>
        </is>
      </c>
      <c r="E4756" t="inlineStr">
        <is>
          <t>LUDVIKA</t>
        </is>
      </c>
      <c r="F4756" t="inlineStr">
        <is>
          <t>Naturvårdsverket</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47878-2022</t>
        </is>
      </c>
      <c r="B4757" s="1" t="n">
        <v>44855</v>
      </c>
      <c r="C4757" s="1" t="n">
        <v>45227</v>
      </c>
      <c r="D4757" t="inlineStr">
        <is>
          <t>DALARNAS LÄN</t>
        </is>
      </c>
      <c r="E4757" t="inlineStr">
        <is>
          <t>ÄLVDALEN</t>
        </is>
      </c>
      <c r="G4757" t="n">
        <v>10.2</v>
      </c>
      <c r="H4757" t="n">
        <v>0</v>
      </c>
      <c r="I4757" t="n">
        <v>0</v>
      </c>
      <c r="J4757" t="n">
        <v>0</v>
      </c>
      <c r="K4757" t="n">
        <v>0</v>
      </c>
      <c r="L4757" t="n">
        <v>0</v>
      </c>
      <c r="M4757" t="n">
        <v>0</v>
      </c>
      <c r="N4757" t="n">
        <v>0</v>
      </c>
      <c r="O4757" t="n">
        <v>0</v>
      </c>
      <c r="P4757" t="n">
        <v>0</v>
      </c>
      <c r="Q4757" t="n">
        <v>0</v>
      </c>
      <c r="R4757" s="2" t="inlineStr"/>
    </row>
    <row r="4758" ht="15" customHeight="1">
      <c r="A4758" t="inlineStr">
        <is>
          <t>A 47888-2022</t>
        </is>
      </c>
      <c r="B4758" s="1" t="n">
        <v>44855</v>
      </c>
      <c r="C4758" s="1" t="n">
        <v>45227</v>
      </c>
      <c r="D4758" t="inlineStr">
        <is>
          <t>DALARNAS LÄN</t>
        </is>
      </c>
      <c r="E4758" t="inlineStr">
        <is>
          <t>MALUNG-SÄLEN</t>
        </is>
      </c>
      <c r="F4758" t="inlineStr">
        <is>
          <t>Allmännings- och besparingsskogar</t>
        </is>
      </c>
      <c r="G4758" t="n">
        <v>39.6</v>
      </c>
      <c r="H4758" t="n">
        <v>0</v>
      </c>
      <c r="I4758" t="n">
        <v>0</v>
      </c>
      <c r="J4758" t="n">
        <v>0</v>
      </c>
      <c r="K4758" t="n">
        <v>0</v>
      </c>
      <c r="L4758" t="n">
        <v>0</v>
      </c>
      <c r="M4758" t="n">
        <v>0</v>
      </c>
      <c r="N4758" t="n">
        <v>0</v>
      </c>
      <c r="O4758" t="n">
        <v>0</v>
      </c>
      <c r="P4758" t="n">
        <v>0</v>
      </c>
      <c r="Q4758" t="n">
        <v>0</v>
      </c>
      <c r="R4758" s="2" t="inlineStr"/>
    </row>
    <row r="4759" ht="15" customHeight="1">
      <c r="A4759" t="inlineStr">
        <is>
          <t>A 49042-2022</t>
        </is>
      </c>
      <c r="B4759" s="1" t="n">
        <v>44855</v>
      </c>
      <c r="C4759" s="1" t="n">
        <v>45227</v>
      </c>
      <c r="D4759" t="inlineStr">
        <is>
          <t>DALARNAS LÄN</t>
        </is>
      </c>
      <c r="E4759" t="inlineStr">
        <is>
          <t>SMEDJEBACKEN</t>
        </is>
      </c>
      <c r="F4759" t="inlineStr">
        <is>
          <t>Bergvik skog väst AB</t>
        </is>
      </c>
      <c r="G4759" t="n">
        <v>8.5</v>
      </c>
      <c r="H4759" t="n">
        <v>0</v>
      </c>
      <c r="I4759" t="n">
        <v>0</v>
      </c>
      <c r="J4759" t="n">
        <v>0</v>
      </c>
      <c r="K4759" t="n">
        <v>0</v>
      </c>
      <c r="L4759" t="n">
        <v>0</v>
      </c>
      <c r="M4759" t="n">
        <v>0</v>
      </c>
      <c r="N4759" t="n">
        <v>0</v>
      </c>
      <c r="O4759" t="n">
        <v>0</v>
      </c>
      <c r="P4759" t="n">
        <v>0</v>
      </c>
      <c r="Q4759" t="n">
        <v>0</v>
      </c>
      <c r="R4759" s="2" t="inlineStr"/>
    </row>
    <row r="4760" ht="15" customHeight="1">
      <c r="A4760" t="inlineStr">
        <is>
          <t>A 47964-2022</t>
        </is>
      </c>
      <c r="B4760" s="1" t="n">
        <v>44855</v>
      </c>
      <c r="C4760" s="1" t="n">
        <v>45227</v>
      </c>
      <c r="D4760" t="inlineStr">
        <is>
          <t>DALARNAS LÄN</t>
        </is>
      </c>
      <c r="E4760" t="inlineStr">
        <is>
          <t>RÄTTVIK</t>
        </is>
      </c>
      <c r="F4760" t="inlineStr">
        <is>
          <t>Sveaskog</t>
        </is>
      </c>
      <c r="G4760" t="n">
        <v>2.5</v>
      </c>
      <c r="H4760" t="n">
        <v>0</v>
      </c>
      <c r="I4760" t="n">
        <v>0</v>
      </c>
      <c r="J4760" t="n">
        <v>0</v>
      </c>
      <c r="K4760" t="n">
        <v>0</v>
      </c>
      <c r="L4760" t="n">
        <v>0</v>
      </c>
      <c r="M4760" t="n">
        <v>0</v>
      </c>
      <c r="N4760" t="n">
        <v>0</v>
      </c>
      <c r="O4760" t="n">
        <v>0</v>
      </c>
      <c r="P4760" t="n">
        <v>0</v>
      </c>
      <c r="Q4760" t="n">
        <v>0</v>
      </c>
      <c r="R4760" s="2" t="inlineStr"/>
    </row>
    <row r="4761" ht="15" customHeight="1">
      <c r="A4761" t="inlineStr">
        <is>
          <t>A 47839-2022</t>
        </is>
      </c>
      <c r="B4761" s="1" t="n">
        <v>44855</v>
      </c>
      <c r="C4761" s="1" t="n">
        <v>45227</v>
      </c>
      <c r="D4761" t="inlineStr">
        <is>
          <t>DALARNAS LÄN</t>
        </is>
      </c>
      <c r="E4761" t="inlineStr">
        <is>
          <t>SMEDJEBACKEN</t>
        </is>
      </c>
      <c r="F4761" t="inlineStr">
        <is>
          <t>Sveaskog</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48746-2022</t>
        </is>
      </c>
      <c r="B4762" s="1" t="n">
        <v>44855</v>
      </c>
      <c r="C4762" s="1" t="n">
        <v>45227</v>
      </c>
      <c r="D4762" t="inlineStr">
        <is>
          <t>DALARNAS LÄN</t>
        </is>
      </c>
      <c r="E4762" t="inlineStr">
        <is>
          <t>AVESTA</t>
        </is>
      </c>
      <c r="G4762" t="n">
        <v>36.8</v>
      </c>
      <c r="H4762" t="n">
        <v>0</v>
      </c>
      <c r="I4762" t="n">
        <v>0</v>
      </c>
      <c r="J4762" t="n">
        <v>0</v>
      </c>
      <c r="K4762" t="n">
        <v>0</v>
      </c>
      <c r="L4762" t="n">
        <v>0</v>
      </c>
      <c r="M4762" t="n">
        <v>0</v>
      </c>
      <c r="N4762" t="n">
        <v>0</v>
      </c>
      <c r="O4762" t="n">
        <v>0</v>
      </c>
      <c r="P4762" t="n">
        <v>0</v>
      </c>
      <c r="Q4762" t="n">
        <v>0</v>
      </c>
      <c r="R4762" s="2" t="inlineStr"/>
    </row>
    <row r="4763" ht="15" customHeight="1">
      <c r="A4763" t="inlineStr">
        <is>
          <t>A 48131-2022</t>
        </is>
      </c>
      <c r="B4763" s="1" t="n">
        <v>44857</v>
      </c>
      <c r="C4763" s="1" t="n">
        <v>45227</v>
      </c>
      <c r="D4763" t="inlineStr">
        <is>
          <t>DALARNAS LÄN</t>
        </is>
      </c>
      <c r="E4763" t="inlineStr">
        <is>
          <t>ORSA</t>
        </is>
      </c>
      <c r="F4763" t="inlineStr">
        <is>
          <t>Bergvik skog öst AB</t>
        </is>
      </c>
      <c r="G4763" t="n">
        <v>3.4</v>
      </c>
      <c r="H4763" t="n">
        <v>0</v>
      </c>
      <c r="I4763" t="n">
        <v>0</v>
      </c>
      <c r="J4763" t="n">
        <v>0</v>
      </c>
      <c r="K4763" t="n">
        <v>0</v>
      </c>
      <c r="L4763" t="n">
        <v>0</v>
      </c>
      <c r="M4763" t="n">
        <v>0</v>
      </c>
      <c r="N4763" t="n">
        <v>0</v>
      </c>
      <c r="O4763" t="n">
        <v>0</v>
      </c>
      <c r="P4763" t="n">
        <v>0</v>
      </c>
      <c r="Q4763" t="n">
        <v>0</v>
      </c>
      <c r="R4763" s="2" t="inlineStr"/>
    </row>
    <row r="4764" ht="15" customHeight="1">
      <c r="A4764" t="inlineStr">
        <is>
          <t>A 48158-2022</t>
        </is>
      </c>
      <c r="B4764" s="1" t="n">
        <v>44858</v>
      </c>
      <c r="C4764" s="1" t="n">
        <v>45227</v>
      </c>
      <c r="D4764" t="inlineStr">
        <is>
          <t>DALARNAS LÄN</t>
        </is>
      </c>
      <c r="E4764" t="inlineStr">
        <is>
          <t>VANSBRO</t>
        </is>
      </c>
      <c r="F4764" t="inlineStr">
        <is>
          <t>Bergvik skog väst AB</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48481-2022</t>
        </is>
      </c>
      <c r="B4765" s="1" t="n">
        <v>44858</v>
      </c>
      <c r="C4765" s="1" t="n">
        <v>45227</v>
      </c>
      <c r="D4765" t="inlineStr">
        <is>
          <t>DALARNAS LÄN</t>
        </is>
      </c>
      <c r="E4765" t="inlineStr">
        <is>
          <t>MALUNG-SÄLEN</t>
        </is>
      </c>
      <c r="G4765" t="n">
        <v>0.9</v>
      </c>
      <c r="H4765" t="n">
        <v>0</v>
      </c>
      <c r="I4765" t="n">
        <v>0</v>
      </c>
      <c r="J4765" t="n">
        <v>0</v>
      </c>
      <c r="K4765" t="n">
        <v>0</v>
      </c>
      <c r="L4765" t="n">
        <v>0</v>
      </c>
      <c r="M4765" t="n">
        <v>0</v>
      </c>
      <c r="N4765" t="n">
        <v>0</v>
      </c>
      <c r="O4765" t="n">
        <v>0</v>
      </c>
      <c r="P4765" t="n">
        <v>0</v>
      </c>
      <c r="Q4765" t="n">
        <v>0</v>
      </c>
      <c r="R4765" s="2" t="inlineStr"/>
    </row>
    <row r="4766" ht="15" customHeight="1">
      <c r="A4766" t="inlineStr">
        <is>
          <t>A 48849-2022</t>
        </is>
      </c>
      <c r="B4766" s="1" t="n">
        <v>44859</v>
      </c>
      <c r="C4766" s="1" t="n">
        <v>45227</v>
      </c>
      <c r="D4766" t="inlineStr">
        <is>
          <t>DALARNAS LÄN</t>
        </is>
      </c>
      <c r="E4766" t="inlineStr">
        <is>
          <t>ÄLVDALEN</t>
        </is>
      </c>
      <c r="F4766" t="inlineStr">
        <is>
          <t>Allmännings- och besparingsskogar</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49760-2022</t>
        </is>
      </c>
      <c r="B4767" s="1" t="n">
        <v>44859</v>
      </c>
      <c r="C4767" s="1" t="n">
        <v>45227</v>
      </c>
      <c r="D4767" t="inlineStr">
        <is>
          <t>DALARNAS LÄN</t>
        </is>
      </c>
      <c r="E4767" t="inlineStr">
        <is>
          <t>SMEDJEBACKEN</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48759-2022</t>
        </is>
      </c>
      <c r="B4768" s="1" t="n">
        <v>44859</v>
      </c>
      <c r="C4768" s="1" t="n">
        <v>45227</v>
      </c>
      <c r="D4768" t="inlineStr">
        <is>
          <t>DALARNAS LÄN</t>
        </is>
      </c>
      <c r="E4768" t="inlineStr">
        <is>
          <t>LUDVIKA</t>
        </is>
      </c>
      <c r="F4768" t="inlineStr">
        <is>
          <t>Naturvårdsverket</t>
        </is>
      </c>
      <c r="G4768" t="n">
        <v>4.2</v>
      </c>
      <c r="H4768" t="n">
        <v>0</v>
      </c>
      <c r="I4768" t="n">
        <v>0</v>
      </c>
      <c r="J4768" t="n">
        <v>0</v>
      </c>
      <c r="K4768" t="n">
        <v>0</v>
      </c>
      <c r="L4768" t="n">
        <v>0</v>
      </c>
      <c r="M4768" t="n">
        <v>0</v>
      </c>
      <c r="N4768" t="n">
        <v>0</v>
      </c>
      <c r="O4768" t="n">
        <v>0</v>
      </c>
      <c r="P4768" t="n">
        <v>0</v>
      </c>
      <c r="Q4768" t="n">
        <v>0</v>
      </c>
      <c r="R4768" s="2" t="inlineStr"/>
    </row>
    <row r="4769" ht="15" customHeight="1">
      <c r="A4769" t="inlineStr">
        <is>
          <t>A 48570-2022</t>
        </is>
      </c>
      <c r="B4769" s="1" t="n">
        <v>44859</v>
      </c>
      <c r="C4769" s="1" t="n">
        <v>45227</v>
      </c>
      <c r="D4769" t="inlineStr">
        <is>
          <t>DALARNAS LÄN</t>
        </is>
      </c>
      <c r="E4769" t="inlineStr">
        <is>
          <t>MORA</t>
        </is>
      </c>
      <c r="G4769" t="n">
        <v>6.2</v>
      </c>
      <c r="H4769" t="n">
        <v>0</v>
      </c>
      <c r="I4769" t="n">
        <v>0</v>
      </c>
      <c r="J4769" t="n">
        <v>0</v>
      </c>
      <c r="K4769" t="n">
        <v>0</v>
      </c>
      <c r="L4769" t="n">
        <v>0</v>
      </c>
      <c r="M4769" t="n">
        <v>0</v>
      </c>
      <c r="N4769" t="n">
        <v>0</v>
      </c>
      <c r="O4769" t="n">
        <v>0</v>
      </c>
      <c r="P4769" t="n">
        <v>0</v>
      </c>
      <c r="Q4769" t="n">
        <v>0</v>
      </c>
      <c r="R4769" s="2" t="inlineStr"/>
    </row>
    <row r="4770" ht="15" customHeight="1">
      <c r="A4770" t="inlineStr">
        <is>
          <t>A 48639-2022</t>
        </is>
      </c>
      <c r="B4770" s="1" t="n">
        <v>44859</v>
      </c>
      <c r="C4770" s="1" t="n">
        <v>45227</v>
      </c>
      <c r="D4770" t="inlineStr">
        <is>
          <t>DALARNAS LÄN</t>
        </is>
      </c>
      <c r="E4770" t="inlineStr">
        <is>
          <t>HEDEMORA</t>
        </is>
      </c>
      <c r="F4770" t="inlineStr">
        <is>
          <t>Sveaskog</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48842-2022</t>
        </is>
      </c>
      <c r="B4771" s="1" t="n">
        <v>44859</v>
      </c>
      <c r="C4771" s="1" t="n">
        <v>45227</v>
      </c>
      <c r="D4771" t="inlineStr">
        <is>
          <t>DALARNAS LÄN</t>
        </is>
      </c>
      <c r="E4771" t="inlineStr">
        <is>
          <t>MALUNG-SÄLEN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48740-2022</t>
        </is>
      </c>
      <c r="B4772" s="1" t="n">
        <v>44859</v>
      </c>
      <c r="C4772" s="1" t="n">
        <v>45227</v>
      </c>
      <c r="D4772" t="inlineStr">
        <is>
          <t>DALARNAS LÄN</t>
        </is>
      </c>
      <c r="E4772" t="inlineStr">
        <is>
          <t>LUDVIKA</t>
        </is>
      </c>
      <c r="F4772" t="inlineStr">
        <is>
          <t>Bergvik skog väst AB</t>
        </is>
      </c>
      <c r="G4772" t="n">
        <v>0.3</v>
      </c>
      <c r="H4772" t="n">
        <v>0</v>
      </c>
      <c r="I4772" t="n">
        <v>0</v>
      </c>
      <c r="J4772" t="n">
        <v>0</v>
      </c>
      <c r="K4772" t="n">
        <v>0</v>
      </c>
      <c r="L4772" t="n">
        <v>0</v>
      </c>
      <c r="M4772" t="n">
        <v>0</v>
      </c>
      <c r="N4772" t="n">
        <v>0</v>
      </c>
      <c r="O4772" t="n">
        <v>0</v>
      </c>
      <c r="P4772" t="n">
        <v>0</v>
      </c>
      <c r="Q4772" t="n">
        <v>0</v>
      </c>
      <c r="R4772" s="2" t="inlineStr"/>
    </row>
    <row r="4773" ht="15" customHeight="1">
      <c r="A4773" t="inlineStr">
        <is>
          <t>A 49152-2022</t>
        </is>
      </c>
      <c r="B4773" s="1" t="n">
        <v>44860</v>
      </c>
      <c r="C4773" s="1" t="n">
        <v>45227</v>
      </c>
      <c r="D4773" t="inlineStr">
        <is>
          <t>DALARNAS LÄN</t>
        </is>
      </c>
      <c r="E4773" t="inlineStr">
        <is>
          <t>FALUN</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48982-2022</t>
        </is>
      </c>
      <c r="B4774" s="1" t="n">
        <v>44860</v>
      </c>
      <c r="C4774" s="1" t="n">
        <v>45227</v>
      </c>
      <c r="D4774" t="inlineStr">
        <is>
          <t>DALARNAS LÄN</t>
        </is>
      </c>
      <c r="E4774" t="inlineStr">
        <is>
          <t>MALUNG-SÄLEN</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49010-2022</t>
        </is>
      </c>
      <c r="B4775" s="1" t="n">
        <v>44860</v>
      </c>
      <c r="C4775" s="1" t="n">
        <v>45227</v>
      </c>
      <c r="D4775" t="inlineStr">
        <is>
          <t>DALARNAS LÄN</t>
        </is>
      </c>
      <c r="E4775" t="inlineStr">
        <is>
          <t>RÄTTVIK</t>
        </is>
      </c>
      <c r="F4775" t="inlineStr">
        <is>
          <t>Bergvik skog väst AB</t>
        </is>
      </c>
      <c r="G4775" t="n">
        <v>7.1</v>
      </c>
      <c r="H4775" t="n">
        <v>0</v>
      </c>
      <c r="I4775" t="n">
        <v>0</v>
      </c>
      <c r="J4775" t="n">
        <v>0</v>
      </c>
      <c r="K4775" t="n">
        <v>0</v>
      </c>
      <c r="L4775" t="n">
        <v>0</v>
      </c>
      <c r="M4775" t="n">
        <v>0</v>
      </c>
      <c r="N4775" t="n">
        <v>0</v>
      </c>
      <c r="O4775" t="n">
        <v>0</v>
      </c>
      <c r="P4775" t="n">
        <v>0</v>
      </c>
      <c r="Q4775" t="n">
        <v>0</v>
      </c>
      <c r="R4775" s="2" t="inlineStr"/>
    </row>
    <row r="4776" ht="15" customHeight="1">
      <c r="A4776" t="inlineStr">
        <is>
          <t>A 49153-2022</t>
        </is>
      </c>
      <c r="B4776" s="1" t="n">
        <v>44860</v>
      </c>
      <c r="C4776" s="1" t="n">
        <v>45227</v>
      </c>
      <c r="D4776" t="inlineStr">
        <is>
          <t>DALARNAS LÄN</t>
        </is>
      </c>
      <c r="E4776" t="inlineStr">
        <is>
          <t>FALUN</t>
        </is>
      </c>
      <c r="G4776" t="n">
        <v>2.7</v>
      </c>
      <c r="H4776" t="n">
        <v>0</v>
      </c>
      <c r="I4776" t="n">
        <v>0</v>
      </c>
      <c r="J4776" t="n">
        <v>0</v>
      </c>
      <c r="K4776" t="n">
        <v>0</v>
      </c>
      <c r="L4776" t="n">
        <v>0</v>
      </c>
      <c r="M4776" t="n">
        <v>0</v>
      </c>
      <c r="N4776" t="n">
        <v>0</v>
      </c>
      <c r="O4776" t="n">
        <v>0</v>
      </c>
      <c r="P4776" t="n">
        <v>0</v>
      </c>
      <c r="Q4776" t="n">
        <v>0</v>
      </c>
      <c r="R4776" s="2" t="inlineStr"/>
    </row>
    <row r="4777" ht="15" customHeight="1">
      <c r="A4777" t="inlineStr">
        <is>
          <t>A 49160-2022</t>
        </is>
      </c>
      <c r="B4777" s="1" t="n">
        <v>44860</v>
      </c>
      <c r="C4777" s="1" t="n">
        <v>45227</v>
      </c>
      <c r="D4777" t="inlineStr">
        <is>
          <t>DALARNAS LÄN</t>
        </is>
      </c>
      <c r="E4777" t="inlineStr">
        <is>
          <t>HEDEMORA</t>
        </is>
      </c>
      <c r="F4777" t="inlineStr">
        <is>
          <t>Sveaskog</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49278-2022</t>
        </is>
      </c>
      <c r="B4778" s="1" t="n">
        <v>44861</v>
      </c>
      <c r="C4778" s="1" t="n">
        <v>45227</v>
      </c>
      <c r="D4778" t="inlineStr">
        <is>
          <t>DALARNAS LÄN</t>
        </is>
      </c>
      <c r="E4778" t="inlineStr">
        <is>
          <t>SMEDJEBACKEN</t>
        </is>
      </c>
      <c r="F4778" t="inlineStr">
        <is>
          <t>Sveaskog</t>
        </is>
      </c>
      <c r="G4778" t="n">
        <v>0.4</v>
      </c>
      <c r="H4778" t="n">
        <v>0</v>
      </c>
      <c r="I4778" t="n">
        <v>0</v>
      </c>
      <c r="J4778" t="n">
        <v>0</v>
      </c>
      <c r="K4778" t="n">
        <v>0</v>
      </c>
      <c r="L4778" t="n">
        <v>0</v>
      </c>
      <c r="M4778" t="n">
        <v>0</v>
      </c>
      <c r="N4778" t="n">
        <v>0</v>
      </c>
      <c r="O4778" t="n">
        <v>0</v>
      </c>
      <c r="P4778" t="n">
        <v>0</v>
      </c>
      <c r="Q4778" t="n">
        <v>0</v>
      </c>
      <c r="R4778" s="2" t="inlineStr"/>
    </row>
    <row r="4779" ht="15" customHeight="1">
      <c r="A4779" t="inlineStr">
        <is>
          <t>A 49358-2022</t>
        </is>
      </c>
      <c r="B4779" s="1" t="n">
        <v>44861</v>
      </c>
      <c r="C4779" s="1" t="n">
        <v>45227</v>
      </c>
      <c r="D4779" t="inlineStr">
        <is>
          <t>DALARNAS LÄN</t>
        </is>
      </c>
      <c r="E4779" t="inlineStr">
        <is>
          <t>AVESTA</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49342-2022</t>
        </is>
      </c>
      <c r="B4780" s="1" t="n">
        <v>44861</v>
      </c>
      <c r="C4780" s="1" t="n">
        <v>45227</v>
      </c>
      <c r="D4780" t="inlineStr">
        <is>
          <t>DALARNAS LÄN</t>
        </is>
      </c>
      <c r="E4780" t="inlineStr">
        <is>
          <t>LEKSAND</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49275-2022</t>
        </is>
      </c>
      <c r="B4781" s="1" t="n">
        <v>44861</v>
      </c>
      <c r="C4781" s="1" t="n">
        <v>45227</v>
      </c>
      <c r="D4781" t="inlineStr">
        <is>
          <t>DALARNAS LÄN</t>
        </is>
      </c>
      <c r="E4781" t="inlineStr">
        <is>
          <t>SMEDJEBACKEN</t>
        </is>
      </c>
      <c r="F4781" t="inlineStr">
        <is>
          <t>Sveaskog</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49345-2022</t>
        </is>
      </c>
      <c r="B4782" s="1" t="n">
        <v>44861</v>
      </c>
      <c r="C4782" s="1" t="n">
        <v>45227</v>
      </c>
      <c r="D4782" t="inlineStr">
        <is>
          <t>DALARNAS LÄN</t>
        </is>
      </c>
      <c r="E4782" t="inlineStr">
        <is>
          <t>LEKSAND</t>
        </is>
      </c>
      <c r="F4782" t="inlineStr">
        <is>
          <t>Bergvik skog väst AB</t>
        </is>
      </c>
      <c r="G4782" t="n">
        <v>4.8</v>
      </c>
      <c r="H4782" t="n">
        <v>0</v>
      </c>
      <c r="I4782" t="n">
        <v>0</v>
      </c>
      <c r="J4782" t="n">
        <v>0</v>
      </c>
      <c r="K4782" t="n">
        <v>0</v>
      </c>
      <c r="L4782" t="n">
        <v>0</v>
      </c>
      <c r="M4782" t="n">
        <v>0</v>
      </c>
      <c r="N4782" t="n">
        <v>0</v>
      </c>
      <c r="O4782" t="n">
        <v>0</v>
      </c>
      <c r="P4782" t="n">
        <v>0</v>
      </c>
      <c r="Q4782" t="n">
        <v>0</v>
      </c>
      <c r="R4782" s="2" t="inlineStr"/>
    </row>
    <row r="4783" ht="15" customHeight="1">
      <c r="A4783" t="inlineStr">
        <is>
          <t>A 49573-2022</t>
        </is>
      </c>
      <c r="B4783" s="1" t="n">
        <v>44862</v>
      </c>
      <c r="C4783" s="1" t="n">
        <v>45227</v>
      </c>
      <c r="D4783" t="inlineStr">
        <is>
          <t>DALARNAS LÄN</t>
        </is>
      </c>
      <c r="E4783" t="inlineStr">
        <is>
          <t>MALUNG-SÄLEN</t>
        </is>
      </c>
      <c r="G4783" t="n">
        <v>5</v>
      </c>
      <c r="H4783" t="n">
        <v>0</v>
      </c>
      <c r="I4783" t="n">
        <v>0</v>
      </c>
      <c r="J4783" t="n">
        <v>0</v>
      </c>
      <c r="K4783" t="n">
        <v>0</v>
      </c>
      <c r="L4783" t="n">
        <v>0</v>
      </c>
      <c r="M4783" t="n">
        <v>0</v>
      </c>
      <c r="N4783" t="n">
        <v>0</v>
      </c>
      <c r="O4783" t="n">
        <v>0</v>
      </c>
      <c r="P4783" t="n">
        <v>0</v>
      </c>
      <c r="Q4783" t="n">
        <v>0</v>
      </c>
      <c r="R4783" s="2" t="inlineStr"/>
    </row>
    <row r="4784" ht="15" customHeight="1">
      <c r="A4784" t="inlineStr">
        <is>
          <t>A 49628-2022</t>
        </is>
      </c>
      <c r="B4784" s="1" t="n">
        <v>44862</v>
      </c>
      <c r="C4784" s="1" t="n">
        <v>45227</v>
      </c>
      <c r="D4784" t="inlineStr">
        <is>
          <t>DALARNAS LÄN</t>
        </is>
      </c>
      <c r="E4784" t="inlineStr">
        <is>
          <t>AVESTA</t>
        </is>
      </c>
      <c r="F4784" t="inlineStr">
        <is>
          <t>Sveaskog</t>
        </is>
      </c>
      <c r="G4784" t="n">
        <v>5.6</v>
      </c>
      <c r="H4784" t="n">
        <v>0</v>
      </c>
      <c r="I4784" t="n">
        <v>0</v>
      </c>
      <c r="J4784" t="n">
        <v>0</v>
      </c>
      <c r="K4784" t="n">
        <v>0</v>
      </c>
      <c r="L4784" t="n">
        <v>0</v>
      </c>
      <c r="M4784" t="n">
        <v>0</v>
      </c>
      <c r="N4784" t="n">
        <v>0</v>
      </c>
      <c r="O4784" t="n">
        <v>0</v>
      </c>
      <c r="P4784" t="n">
        <v>0</v>
      </c>
      <c r="Q4784" t="n">
        <v>0</v>
      </c>
      <c r="R4784" s="2" t="inlineStr"/>
    </row>
    <row r="4785" ht="15" customHeight="1">
      <c r="A4785" t="inlineStr">
        <is>
          <t>A 49595-2022</t>
        </is>
      </c>
      <c r="B4785" s="1" t="n">
        <v>44862</v>
      </c>
      <c r="C4785" s="1" t="n">
        <v>45227</v>
      </c>
      <c r="D4785" t="inlineStr">
        <is>
          <t>DALARNAS LÄN</t>
        </is>
      </c>
      <c r="E4785" t="inlineStr">
        <is>
          <t>MALUNG-SÄLEN</t>
        </is>
      </c>
      <c r="F4785" t="inlineStr">
        <is>
          <t>Bergvik skog väst AB</t>
        </is>
      </c>
      <c r="G4785" t="n">
        <v>3.8</v>
      </c>
      <c r="H4785" t="n">
        <v>0</v>
      </c>
      <c r="I4785" t="n">
        <v>0</v>
      </c>
      <c r="J4785" t="n">
        <v>0</v>
      </c>
      <c r="K4785" t="n">
        <v>0</v>
      </c>
      <c r="L4785" t="n">
        <v>0</v>
      </c>
      <c r="M4785" t="n">
        <v>0</v>
      </c>
      <c r="N4785" t="n">
        <v>0</v>
      </c>
      <c r="O4785" t="n">
        <v>0</v>
      </c>
      <c r="P4785" t="n">
        <v>0</v>
      </c>
      <c r="Q4785" t="n">
        <v>0</v>
      </c>
      <c r="R4785" s="2" t="inlineStr"/>
    </row>
    <row r="4786" ht="15" customHeight="1">
      <c r="A4786" t="inlineStr">
        <is>
          <t>A 49614-2022</t>
        </is>
      </c>
      <c r="B4786" s="1" t="n">
        <v>44862</v>
      </c>
      <c r="C4786" s="1" t="n">
        <v>45227</v>
      </c>
      <c r="D4786" t="inlineStr">
        <is>
          <t>DALARNAS LÄN</t>
        </is>
      </c>
      <c r="E4786" t="inlineStr">
        <is>
          <t>AVESTA</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49618-2022</t>
        </is>
      </c>
      <c r="B4787" s="1" t="n">
        <v>44862</v>
      </c>
      <c r="C4787" s="1" t="n">
        <v>45227</v>
      </c>
      <c r="D4787" t="inlineStr">
        <is>
          <t>DALARNAS LÄN</t>
        </is>
      </c>
      <c r="E4787" t="inlineStr">
        <is>
          <t>AVESTA</t>
        </is>
      </c>
      <c r="G4787" t="n">
        <v>2.7</v>
      </c>
      <c r="H4787" t="n">
        <v>0</v>
      </c>
      <c r="I4787" t="n">
        <v>0</v>
      </c>
      <c r="J4787" t="n">
        <v>0</v>
      </c>
      <c r="K4787" t="n">
        <v>0</v>
      </c>
      <c r="L4787" t="n">
        <v>0</v>
      </c>
      <c r="M4787" t="n">
        <v>0</v>
      </c>
      <c r="N4787" t="n">
        <v>0</v>
      </c>
      <c r="O4787" t="n">
        <v>0</v>
      </c>
      <c r="P4787" t="n">
        <v>0</v>
      </c>
      <c r="Q4787" t="n">
        <v>0</v>
      </c>
      <c r="R4787" s="2" t="inlineStr"/>
    </row>
    <row r="4788" ht="15" customHeight="1">
      <c r="A4788" t="inlineStr">
        <is>
          <t>A 50761-2022</t>
        </is>
      </c>
      <c r="B4788" s="1" t="n">
        <v>44862</v>
      </c>
      <c r="C4788" s="1" t="n">
        <v>45227</v>
      </c>
      <c r="D4788" t="inlineStr">
        <is>
          <t>DALARNAS LÄN</t>
        </is>
      </c>
      <c r="E4788" t="inlineStr">
        <is>
          <t>MALUNG-SÄLEN</t>
        </is>
      </c>
      <c r="G4788" t="n">
        <v>0.4</v>
      </c>
      <c r="H4788" t="n">
        <v>0</v>
      </c>
      <c r="I4788" t="n">
        <v>0</v>
      </c>
      <c r="J4788" t="n">
        <v>0</v>
      </c>
      <c r="K4788" t="n">
        <v>0</v>
      </c>
      <c r="L4788" t="n">
        <v>0</v>
      </c>
      <c r="M4788" t="n">
        <v>0</v>
      </c>
      <c r="N4788" t="n">
        <v>0</v>
      </c>
      <c r="O4788" t="n">
        <v>0</v>
      </c>
      <c r="P4788" t="n">
        <v>0</v>
      </c>
      <c r="Q4788" t="n">
        <v>0</v>
      </c>
      <c r="R4788" s="2" t="inlineStr"/>
    </row>
    <row r="4789" ht="15" customHeight="1">
      <c r="A4789" t="inlineStr">
        <is>
          <t>A 49565-2022</t>
        </is>
      </c>
      <c r="B4789" s="1" t="n">
        <v>44862</v>
      </c>
      <c r="C4789" s="1" t="n">
        <v>45227</v>
      </c>
      <c r="D4789" t="inlineStr">
        <is>
          <t>DALARNAS LÄN</t>
        </is>
      </c>
      <c r="E4789" t="inlineStr">
        <is>
          <t>VANSBRO</t>
        </is>
      </c>
      <c r="F4789" t="inlineStr">
        <is>
          <t>Bergvik skog väst AB</t>
        </is>
      </c>
      <c r="G4789" t="n">
        <v>3.2</v>
      </c>
      <c r="H4789" t="n">
        <v>0</v>
      </c>
      <c r="I4789" t="n">
        <v>0</v>
      </c>
      <c r="J4789" t="n">
        <v>0</v>
      </c>
      <c r="K4789" t="n">
        <v>0</v>
      </c>
      <c r="L4789" t="n">
        <v>0</v>
      </c>
      <c r="M4789" t="n">
        <v>0</v>
      </c>
      <c r="N4789" t="n">
        <v>0</v>
      </c>
      <c r="O4789" t="n">
        <v>0</v>
      </c>
      <c r="P4789" t="n">
        <v>0</v>
      </c>
      <c r="Q4789" t="n">
        <v>0</v>
      </c>
      <c r="R4789" s="2" t="inlineStr"/>
    </row>
    <row r="4790" ht="15" customHeight="1">
      <c r="A4790" t="inlineStr">
        <is>
          <t>A 49575-2022</t>
        </is>
      </c>
      <c r="B4790" s="1" t="n">
        <v>44862</v>
      </c>
      <c r="C4790" s="1" t="n">
        <v>45227</v>
      </c>
      <c r="D4790" t="inlineStr">
        <is>
          <t>DALARNAS LÄN</t>
        </is>
      </c>
      <c r="E4790" t="inlineStr">
        <is>
          <t>MALUNG-SÄLEN</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49615-2022</t>
        </is>
      </c>
      <c r="B4791" s="1" t="n">
        <v>44862</v>
      </c>
      <c r="C4791" s="1" t="n">
        <v>45227</v>
      </c>
      <c r="D4791" t="inlineStr">
        <is>
          <t>DALARNAS LÄN</t>
        </is>
      </c>
      <c r="E4791" t="inlineStr">
        <is>
          <t>AVESTA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49619-2022</t>
        </is>
      </c>
      <c r="B4792" s="1" t="n">
        <v>44862</v>
      </c>
      <c r="C4792" s="1" t="n">
        <v>45227</v>
      </c>
      <c r="D4792" t="inlineStr">
        <is>
          <t>DALARNAS LÄN</t>
        </is>
      </c>
      <c r="E4792" t="inlineStr">
        <is>
          <t>AVESTA</t>
        </is>
      </c>
      <c r="G4792" t="n">
        <v>1.9</v>
      </c>
      <c r="H4792" t="n">
        <v>0</v>
      </c>
      <c r="I4792" t="n">
        <v>0</v>
      </c>
      <c r="J4792" t="n">
        <v>0</v>
      </c>
      <c r="K4792" t="n">
        <v>0</v>
      </c>
      <c r="L4792" t="n">
        <v>0</v>
      </c>
      <c r="M4792" t="n">
        <v>0</v>
      </c>
      <c r="N4792" t="n">
        <v>0</v>
      </c>
      <c r="O4792" t="n">
        <v>0</v>
      </c>
      <c r="P4792" t="n">
        <v>0</v>
      </c>
      <c r="Q4792" t="n">
        <v>0</v>
      </c>
      <c r="R4792" s="2" t="inlineStr"/>
    </row>
    <row r="4793" ht="15" customHeight="1">
      <c r="A4793" t="inlineStr">
        <is>
          <t>A 50763-2022</t>
        </is>
      </c>
      <c r="B4793" s="1" t="n">
        <v>44862</v>
      </c>
      <c r="C4793" s="1" t="n">
        <v>45227</v>
      </c>
      <c r="D4793" t="inlineStr">
        <is>
          <t>DALARNAS LÄN</t>
        </is>
      </c>
      <c r="E4793" t="inlineStr">
        <is>
          <t>MALUNG-SÄLEN</t>
        </is>
      </c>
      <c r="G4793" t="n">
        <v>12.6</v>
      </c>
      <c r="H4793" t="n">
        <v>0</v>
      </c>
      <c r="I4793" t="n">
        <v>0</v>
      </c>
      <c r="J4793" t="n">
        <v>0</v>
      </c>
      <c r="K4793" t="n">
        <v>0</v>
      </c>
      <c r="L4793" t="n">
        <v>0</v>
      </c>
      <c r="M4793" t="n">
        <v>0</v>
      </c>
      <c r="N4793" t="n">
        <v>0</v>
      </c>
      <c r="O4793" t="n">
        <v>0</v>
      </c>
      <c r="P4793" t="n">
        <v>0</v>
      </c>
      <c r="Q4793" t="n">
        <v>0</v>
      </c>
      <c r="R4793" s="2" t="inlineStr"/>
    </row>
    <row r="4794" ht="15" customHeight="1">
      <c r="A4794" t="inlineStr">
        <is>
          <t>A 49889-2022</t>
        </is>
      </c>
      <c r="B4794" s="1" t="n">
        <v>44864</v>
      </c>
      <c r="C4794" s="1" t="n">
        <v>45227</v>
      </c>
      <c r="D4794" t="inlineStr">
        <is>
          <t>DALARNAS LÄN</t>
        </is>
      </c>
      <c r="E4794" t="inlineStr">
        <is>
          <t>HEDEMORA</t>
        </is>
      </c>
      <c r="F4794" t="inlineStr">
        <is>
          <t>Sveaskog</t>
        </is>
      </c>
      <c r="G4794" t="n">
        <v>6.8</v>
      </c>
      <c r="H4794" t="n">
        <v>0</v>
      </c>
      <c r="I4794" t="n">
        <v>0</v>
      </c>
      <c r="J4794" t="n">
        <v>0</v>
      </c>
      <c r="K4794" t="n">
        <v>0</v>
      </c>
      <c r="L4794" t="n">
        <v>0</v>
      </c>
      <c r="M4794" t="n">
        <v>0</v>
      </c>
      <c r="N4794" t="n">
        <v>0</v>
      </c>
      <c r="O4794" t="n">
        <v>0</v>
      </c>
      <c r="P4794" t="n">
        <v>0</v>
      </c>
      <c r="Q4794" t="n">
        <v>0</v>
      </c>
      <c r="R4794" s="2" t="inlineStr"/>
    </row>
    <row r="4795" ht="15" customHeight="1">
      <c r="A4795" t="inlineStr">
        <is>
          <t>A 50209-2022</t>
        </is>
      </c>
      <c r="B4795" s="1" t="n">
        <v>44865</v>
      </c>
      <c r="C4795" s="1" t="n">
        <v>45227</v>
      </c>
      <c r="D4795" t="inlineStr">
        <is>
          <t>DALARNAS LÄN</t>
        </is>
      </c>
      <c r="E4795" t="inlineStr">
        <is>
          <t>ÄLVDALEN</t>
        </is>
      </c>
      <c r="F4795" t="inlineStr">
        <is>
          <t>Sveaskog</t>
        </is>
      </c>
      <c r="G4795" t="n">
        <v>3.7</v>
      </c>
      <c r="H4795" t="n">
        <v>0</v>
      </c>
      <c r="I4795" t="n">
        <v>0</v>
      </c>
      <c r="J4795" t="n">
        <v>0</v>
      </c>
      <c r="K4795" t="n">
        <v>0</v>
      </c>
      <c r="L4795" t="n">
        <v>0</v>
      </c>
      <c r="M4795" t="n">
        <v>0</v>
      </c>
      <c r="N4795" t="n">
        <v>0</v>
      </c>
      <c r="O4795" t="n">
        <v>0</v>
      </c>
      <c r="P4795" t="n">
        <v>0</v>
      </c>
      <c r="Q4795" t="n">
        <v>0</v>
      </c>
      <c r="R4795" s="2" t="inlineStr"/>
    </row>
    <row r="4796" ht="15" customHeight="1">
      <c r="A4796" t="inlineStr">
        <is>
          <t>A 50036-2022</t>
        </is>
      </c>
      <c r="B4796" s="1" t="n">
        <v>44865</v>
      </c>
      <c r="C4796" s="1" t="n">
        <v>45227</v>
      </c>
      <c r="D4796" t="inlineStr">
        <is>
          <t>DALARNAS LÄN</t>
        </is>
      </c>
      <c r="E4796" t="inlineStr">
        <is>
          <t>GAGNEF</t>
        </is>
      </c>
      <c r="F4796" t="inlineStr">
        <is>
          <t>Bergvik skog väst AB</t>
        </is>
      </c>
      <c r="G4796" t="n">
        <v>2</v>
      </c>
      <c r="H4796" t="n">
        <v>0</v>
      </c>
      <c r="I4796" t="n">
        <v>0</v>
      </c>
      <c r="J4796" t="n">
        <v>0</v>
      </c>
      <c r="K4796" t="n">
        <v>0</v>
      </c>
      <c r="L4796" t="n">
        <v>0</v>
      </c>
      <c r="M4796" t="n">
        <v>0</v>
      </c>
      <c r="N4796" t="n">
        <v>0</v>
      </c>
      <c r="O4796" t="n">
        <v>0</v>
      </c>
      <c r="P4796" t="n">
        <v>0</v>
      </c>
      <c r="Q4796" t="n">
        <v>0</v>
      </c>
      <c r="R4796" s="2" t="inlineStr"/>
    </row>
    <row r="4797" ht="15" customHeight="1">
      <c r="A4797" t="inlineStr">
        <is>
          <t>A 50056-2022</t>
        </is>
      </c>
      <c r="B4797" s="1" t="n">
        <v>44865</v>
      </c>
      <c r="C4797" s="1" t="n">
        <v>45227</v>
      </c>
      <c r="D4797" t="inlineStr">
        <is>
          <t>DALARNAS LÄN</t>
        </is>
      </c>
      <c r="E4797" t="inlineStr">
        <is>
          <t>MORA</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50232-2022</t>
        </is>
      </c>
      <c r="B4798" s="1" t="n">
        <v>44865</v>
      </c>
      <c r="C4798" s="1" t="n">
        <v>45227</v>
      </c>
      <c r="D4798" t="inlineStr">
        <is>
          <t>DALARNAS LÄN</t>
        </is>
      </c>
      <c r="E4798" t="inlineStr">
        <is>
          <t>MALUNG-SÄLEN</t>
        </is>
      </c>
      <c r="F4798" t="inlineStr">
        <is>
          <t>Bergvik skog väst AB</t>
        </is>
      </c>
      <c r="G4798" t="n">
        <v>9.300000000000001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50900-2022</t>
        </is>
      </c>
      <c r="B4799" s="1" t="n">
        <v>44865</v>
      </c>
      <c r="C4799" s="1" t="n">
        <v>45227</v>
      </c>
      <c r="D4799" t="inlineStr">
        <is>
          <t>DALARNAS LÄN</t>
        </is>
      </c>
      <c r="E4799" t="inlineStr">
        <is>
          <t>AVESTA</t>
        </is>
      </c>
      <c r="G4799" t="n">
        <v>14.8</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45227</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45227</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45227</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45227</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45227</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45227</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45227</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45227</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45227</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45227</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45227</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45227</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45227</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45227</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45227</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45227</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45227</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45227</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45227</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45227</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45227</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45227</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45227</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45227</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45227</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45227</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45227</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45227</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45227</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45227</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45227</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45227</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45227</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45227</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45227</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45227</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45227</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45227</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45227</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45227</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45227</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45227</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45227</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45227</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45227</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45227</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45227</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45227</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45227</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45227</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45227</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45227</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45227</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45227</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45227</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45227</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45227</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45227</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45227</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45227</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45227</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45227</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45227</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45227</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45227</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45227</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45227</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45227</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45227</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45227</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45227</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45227</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45227</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45227</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45227</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45227</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45227</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45227</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45227</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45227</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45227</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45227</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45227</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45227</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45227</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45227</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45227</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45227</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45227</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45227</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45227</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45227</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45227</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45227</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45227</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45227</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45227</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45227</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45227</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45227</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45227</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45227</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45227</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45227</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45227</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45227</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45227</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45227</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45227</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45227</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45227</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45227</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45227</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45227</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45227</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45227</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45227</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45227</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45227</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45227</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45227</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45227</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45227</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45227</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45227</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45227</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45227</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45227</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45227</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45227</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45227</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45227</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45227</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45227</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45227</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45227</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45227</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45227</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45227</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45227</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45227</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45227</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45227</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45227</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45227</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45227</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45227</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45227</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45227</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45227</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45227</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45227</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45227</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45227</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45227</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45227</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45227</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45227</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45227</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45227</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45227</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45227</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45227</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45227</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45227</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45227</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45227</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45227</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45227</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45227</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45227</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45227</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45227</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45227</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45227</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45227</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45227</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45227</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45227</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45227</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45227</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45227</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45227</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45227</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45227</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45227</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45227</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45227</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45227</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45227</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45227</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45227</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45227</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45227</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45227</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45227</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45227</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45227</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45227</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45227</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45227</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45227</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45227</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45227</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45227</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45227</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45227</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45227</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45227</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45227</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45227</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45227</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45227</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45227</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45227</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45227</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45227</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45227</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45227</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45227</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45227</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45227</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45227</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45227</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45227</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45227</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45227</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45227</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45227</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45227</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45227</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45227</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45227</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45227</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45227</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45227</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45227</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45227</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45227</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45227</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45227</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45227</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45227</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45227</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45227</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45227</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45227</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45227</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45227</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45227</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45227</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45227</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45227</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45227</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45227</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45227</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45227</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45227</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45227</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45227</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45227</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45227</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45227</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45227</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45227</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45227</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45227</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45227</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45227</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45227</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45227</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45227</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45227</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45227</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45227</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45227</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45227</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45227</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45227</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45227</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45227</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45227</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45227</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45227</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45227</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45227</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45227</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45227</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45227</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45227</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45227</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45227</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45227</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45227</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45227</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45227</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45227</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45227</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45227</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45227</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45227</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45227</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45227</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45227</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45227</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45227</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45227</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45227</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45227</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45227</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45227</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45227</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45227</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45227</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45227</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45227</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45227</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45227</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45227</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45227</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45227</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45227</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45227</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45227</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45227</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45227</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45227</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45227</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45227</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45227</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45227</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45227</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45227</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45227</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45227</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45227</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45227</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45227</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45227</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45227</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45227</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45227</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45227</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45227</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45227</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45227</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45227</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45227</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45227</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45227</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45227</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45227</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45227</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45227</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45227</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45227</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45227</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45227</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45227</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45227</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45227</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45227</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45227</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45227</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45227</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45227</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45227</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45227</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45227</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45227</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45227</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45227</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45227</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45227</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45227</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45227</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45227</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45227</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45227</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45227</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45227</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45227</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45227</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45227</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45227</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45227</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45227</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45227</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45227</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45227</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45227</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45227</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45227</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45227</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45227</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45227</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45227</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45227</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45227</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45227</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45227</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45227</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45227</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45227</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45227</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45227</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45227</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45227</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45227</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45227</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45227</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45227</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45227</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45227</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45227</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45227</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45227</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45227</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45227</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45227</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45227</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45227</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45227</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45227</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45227</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45227</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45227</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45227</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45227</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45227</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45227</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45227</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45227</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45227</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45227</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45227</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45227</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45227</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45227</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45227</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45227</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45227</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45227</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45227</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45227</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45227</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45227</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45227</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45227</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45227</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45227</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45227</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45227</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45227</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45227</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45227</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45227</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45227</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45227</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45227</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45227</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45227</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45227</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45227</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45227</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45227</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45227</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45227</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45227</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45227</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45227</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45227</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45227</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45227</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45227</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45227</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45227</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45227</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45227</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45227</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45227</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45227</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45227</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45227</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45227</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45227</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45227</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45227</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45227</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45227</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45227</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45227</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45227</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45227</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45227</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45227</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45227</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45227</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45227</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45227</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45227</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45227</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45227</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45227</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45227</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45227</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45227</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45227</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45227</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45227</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45227</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45227</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45227</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45227</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45227</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45227</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45227</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45227</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45227</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45227</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45227</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45227</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45227</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45227</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45227</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45227</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45227</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45227</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45227</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45227</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45227</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45227</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45227</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45227</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45227</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45227</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45227</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45227</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45227</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45227</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45227</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45227</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45227</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45227</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45227</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45227</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45227</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45227</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45227</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45227</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45227</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45227</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45227</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45227</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45227</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45227</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45227</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45227</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45227</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45227</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45227</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45227</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45227</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45227</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45227</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45227</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45227</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45227</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45227</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45227</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45227</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45227</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45227</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45227</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45227</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45227</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45227</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45227</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45227</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45227</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45227</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45227</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45227</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45227</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45227</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45227</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45227</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45227</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45227</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45227</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45227</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45227</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45227</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45227</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45227</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45227</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45227</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45227</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45227</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45227</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45227</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45227</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45227</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45227</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45227</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45227</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45227</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45227</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45227</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45227</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45227</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45227</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45227</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45227</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45227</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45227</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45227</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45227</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45227</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45227</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45227</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45227</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45227</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45227</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45227</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45227</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45227</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45227</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45227</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45227</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45227</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45227</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45227</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45227</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45227</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45227</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45227</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45227</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45227</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45227</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45227</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45227</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45227</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45227</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45227</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45227</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45227</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45227</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45227</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45227</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45227</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45227</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45227</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45227</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45227</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45227</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45227</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45227</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45227</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45227</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45227</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45227</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45227</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45227</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45227</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45227</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45227</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45227</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45227</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45227</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45227</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45227</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45227</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45227</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45227</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45227</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45227</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45227</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45227</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45227</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45227</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45227</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45227</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45227</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45227</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45227</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45227</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45227</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45227</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45227</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45227</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45227</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45227</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45227</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45227</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45227</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45227</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45227</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45227</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45227</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45227</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45227</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45227</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45227</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45227</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45227</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45227</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45227</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45227</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45227</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45227</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45227</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45227</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45227</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45227</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45227</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45227</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45227</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45227</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45227</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45227</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45227</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45227</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45227</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45227</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45227</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45227</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45227</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45227</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45227</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45227</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45227</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45227</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45227</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45227</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45227</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45227</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45227</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45227</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45227</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45227</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45227</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45227</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45227</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45227</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45227</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45227</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45227</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45227</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45227</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45227</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45227</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45227</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45227</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45227</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45227</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45227</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45227</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45227</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45227</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45227</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45227</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45227</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45227</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45227</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45227</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45227</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45227</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45227</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45227</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45227</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45227</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45227</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45227</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45227</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45227</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45227</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45227</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45227</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45227</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45227</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45227</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45227</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45227</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45227</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45227</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45227</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45227</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45227</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45227</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45227</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45227</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45227</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45227</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45227</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45227</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45227</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45227</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45227</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45227</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45227</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45227</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45227</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45227</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45227</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45227</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45227</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45227</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45227</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45227</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45227</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45227</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45227</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45227</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45227</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45227</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45227</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45227</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45227</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45227</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45227</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45227</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45227</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45227</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45227</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45227</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45227</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45227</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45227</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45227</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45227</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45227</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45227</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45227</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45227</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45227</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45227</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45227</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45227</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45227</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45227</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45227</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45227</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45227</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45227</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45227</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45227</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45227</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45227</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45227</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45227</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45227</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45227</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45227</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45227</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45227</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45227</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45227</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45227</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45227</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45227</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45227</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45227</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45227</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45227</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45227</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45227</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45227</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45227</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45227</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45227</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45227</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45227</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45227</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45227</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45227</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45227</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45227</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45227</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45227</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45227</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45227</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45227</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45227</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45227</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45227</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45227</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45227</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45227</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45227</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45227</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45227</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45227</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45227</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45227</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45227</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45227</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45227</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45227</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45227</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45227</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45227</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45227</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45227</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45227</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45227</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45227</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45227</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45227</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45227</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45227</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45227</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45227</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45227</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45227</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45227</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45227</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45227</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45227</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45227</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45227</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45227</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45227</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45227</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45227</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45227</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45227</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45227</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45227</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45227</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45227</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45227</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45227</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45227</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45227</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45227</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45227</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45227</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45227</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45227</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45227</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45227</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45227</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45227</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45227</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45227</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45227</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45227</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45227</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45227</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45227</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45227</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45227</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45227</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45227</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45227</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45227</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45227</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45227</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45227</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45227</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45227</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45227</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45227</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45227</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45227</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45227</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45227</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45227</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45227</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45227</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45227</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45227</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45227</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45227</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45227</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45227</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45227</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45227</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45227</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45227</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45227</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45227</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45227</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45227</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45227</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45227</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45227</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45227</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45227</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45227</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45227</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45227</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45227</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45227</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45227</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45227</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45227</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45227</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45227</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45227</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45227</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45227</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45227</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45227</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45227</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45227</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45227</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45227</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45227</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45227</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45227</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45227</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45227</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45227</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45227</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45227</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45227</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45227</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45227</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45227</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45227</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45227</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45227</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45227</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45227</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45227</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45227</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45227</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45227</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45227</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45227</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45227</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45227</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45227</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45227</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45227</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45227</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45227</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45227</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45227</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45227</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45227</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45227</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45227</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45227</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45227</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45227</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45227</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45227</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45227</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45227</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45227</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45227</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45227</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45227</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45227</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45227</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45227</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45227</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45227</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45227</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45227</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45227</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45227</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45227</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45227</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45227</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45227</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45227</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45227</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45227</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45227</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45227</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45227</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45227</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45227</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45227</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45227</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45227</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45227</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45227</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45227</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45227</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45227</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45227</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45227</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45227</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45227</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45227</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45227</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45227</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45227</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45227</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45227</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45227</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45227</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45227</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45227</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45227</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45227</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45227</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45227</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45227</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45227</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45227</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45227</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45227</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45227</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45227</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45227</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45227</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45227</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45227</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45227</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45227</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45227</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45227</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45227</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45227</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45227</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45227</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45227</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45227</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45227</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45227</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45227</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45227</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45227</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45227</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45227</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45227</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45227</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45227</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45227</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45227</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45227</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45227</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45227</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45227</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45227</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45227</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45227</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45227</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45227</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45227</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45227</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45227</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45227</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45227</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45227</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45227</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45227</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45227</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45227</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45227</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45227</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45227</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45227</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45227</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45227</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45227</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45227</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45227</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45227</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45227</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45227</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45227</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45227</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45227</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45227</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45227</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45227</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45227</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45227</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45227</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45227</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45227</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45227</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45227</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45227</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45227</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45227</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45227</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45227</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45227</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45227</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45227</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45227</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45227</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45227</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45227</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45227</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45227</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45227</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45227</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45227</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45227</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45227</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45227</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45227</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45227</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45227</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45227</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45227</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45227</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45227</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45227</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45227</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45227</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45227</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45227</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45227</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45227</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45227</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45227</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45227</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45227</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45227</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45227</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45227</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45227</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45227</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45227</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45227</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45227</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45227</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45227</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45227</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45227</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45227</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45227</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45227</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45227</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45227</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45227</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45227</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45227</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45227</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45227</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45227</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45227</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45227</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45227</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45227</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45227</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45227</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45227</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45227</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45227</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45227</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45227</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45227</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45227</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45227</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45227</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45227</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45227</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45227</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45227</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45227</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45227</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45227</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45227</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45227</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45227</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45227</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45227</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45227</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45227</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45227</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45227</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45227</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45227</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45227</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45227</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45227</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45227</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45227</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45227</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45227</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45227</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45227</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45227</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45227</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45227</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45227</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45227</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45227</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45227</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45227</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45227</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45227</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45227</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51231-2023</t>
        </is>
      </c>
      <c r="B6094" s="1" t="n">
        <v>45219</v>
      </c>
      <c r="C6094" s="1" t="n">
        <v>45227</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52085-2023</t>
        </is>
      </c>
      <c r="B6095" s="1" t="n">
        <v>45223</v>
      </c>
      <c r="C6095" s="1" t="n">
        <v>45227</v>
      </c>
      <c r="D6095" t="inlineStr">
        <is>
          <t>DALARNAS LÄN</t>
        </is>
      </c>
      <c r="E6095" t="inlineStr">
        <is>
          <t>MALUNG-SÄLEN</t>
        </is>
      </c>
      <c r="G6095" t="n">
        <v>18</v>
      </c>
      <c r="H6095" t="n">
        <v>0</v>
      </c>
      <c r="I6095" t="n">
        <v>0</v>
      </c>
      <c r="J6095" t="n">
        <v>0</v>
      </c>
      <c r="K6095" t="n">
        <v>0</v>
      </c>
      <c r="L6095" t="n">
        <v>0</v>
      </c>
      <c r="M6095" t="n">
        <v>0</v>
      </c>
      <c r="N6095" t="n">
        <v>0</v>
      </c>
      <c r="O6095" t="n">
        <v>0</v>
      </c>
      <c r="P6095" t="n">
        <v>0</v>
      </c>
      <c r="Q6095" t="n">
        <v>0</v>
      </c>
      <c r="R6095" s="2" t="inlineStr"/>
    </row>
    <row r="6096">
      <c r="A6096" t="inlineStr">
        <is>
          <t>A 51900-2023</t>
        </is>
      </c>
      <c r="B6096" s="1" t="n">
        <v>45223</v>
      </c>
      <c r="C6096" s="1" t="n">
        <v>45227</v>
      </c>
      <c r="D6096" t="inlineStr">
        <is>
          <t>DALARNAS LÄN</t>
        </is>
      </c>
      <c r="E6096" t="inlineStr">
        <is>
          <t>MALUNG-SÄLEN</t>
        </is>
      </c>
      <c r="F6096" t="inlineStr">
        <is>
          <t>Allmännings- och besparingsskogar</t>
        </is>
      </c>
      <c r="G6096" t="n">
        <v>12.4</v>
      </c>
      <c r="H6096" t="n">
        <v>0</v>
      </c>
      <c r="I6096" t="n">
        <v>0</v>
      </c>
      <c r="J6096" t="n">
        <v>0</v>
      </c>
      <c r="K6096" t="n">
        <v>0</v>
      </c>
      <c r="L6096" t="n">
        <v>0</v>
      </c>
      <c r="M6096" t="n">
        <v>0</v>
      </c>
      <c r="N6096" t="n">
        <v>0</v>
      </c>
      <c r="O6096" t="n">
        <v>0</v>
      </c>
      <c r="P6096" t="n">
        <v>0</v>
      </c>
      <c r="Q6096" t="n">
        <v>0</v>
      </c>
      <c r="R6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2023-10-28T04:59:27Z</dcterms:created>
  <dcterms:modified xmlns:dcterms="http://purl.org/dc/terms/" xmlns:xsi="http://www.w3.org/2001/XMLSchema-instance" xsi:type="dcterms:W3CDTF">2023-10-28T04:59:31Z</dcterms:modified>
</cp:coreProperties>
</file>