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45182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  <c r="T2">
        <f>HYPERLINK("https://klasma.github.io/Logging_ESKILSTUNA/kartor/A 38819-2021.png")</f>
        <v/>
      </c>
      <c r="V2">
        <f>HYPERLINK("https://klasma.github.io/Logging_ESKILSTUNA/klagomål/A 38819-2021.docx")</f>
        <v/>
      </c>
      <c r="W2">
        <f>HYPERLINK("https://klasma.github.io/Logging_ESKILSTUNA/klagomålsmail/A 38819-2021.docx")</f>
        <v/>
      </c>
      <c r="X2">
        <f>HYPERLINK("https://klasma.github.io/Logging_ESKILSTUNA/tillsyn/A 38819-2021.docx")</f>
        <v/>
      </c>
      <c r="Y2">
        <f>HYPERLINK("https://klasma.github.io/Logging_ESKILSTUNA/tillsynsmail/A 38819-2021.docx")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45182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  <c r="T3">
        <f>HYPERLINK("https://klasma.github.io/Logging_ESKILSTUNA/kartor/A 5064-2020.png")</f>
        <v/>
      </c>
      <c r="V3">
        <f>HYPERLINK("https://klasma.github.io/Logging_ESKILSTUNA/klagomål/A 5064-2020.docx")</f>
        <v/>
      </c>
      <c r="W3">
        <f>HYPERLINK("https://klasma.github.io/Logging_ESKILSTUNA/klagomålsmail/A 5064-2020.docx")</f>
        <v/>
      </c>
      <c r="X3">
        <f>HYPERLINK("https://klasma.github.io/Logging_ESKILSTUNA/tillsyn/A 5064-2020.docx")</f>
        <v/>
      </c>
      <c r="Y3">
        <f>HYPERLINK("https://klasma.github.io/Logging_ESKILSTUNA/tillsynsmail/A 5064-2020.docx")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45182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  <c r="T4">
        <f>HYPERLINK("https://klasma.github.io/Logging_ESKILSTUNA/kartor/A 42022-2021.png")</f>
        <v/>
      </c>
      <c r="U4">
        <f>HYPERLINK("https://klasma.github.io/Logging_ESKILSTUNA/knärot/A 42022-2021.png")</f>
        <v/>
      </c>
      <c r="V4">
        <f>HYPERLINK("https://klasma.github.io/Logging_ESKILSTUNA/klagomål/A 42022-2021.docx")</f>
        <v/>
      </c>
      <c r="W4">
        <f>HYPERLINK("https://klasma.github.io/Logging_ESKILSTUNA/klagomålsmail/A 42022-2021.docx")</f>
        <v/>
      </c>
      <c r="X4">
        <f>HYPERLINK("https://klasma.github.io/Logging_ESKILSTUNA/tillsyn/A 42022-2021.docx")</f>
        <v/>
      </c>
      <c r="Y4">
        <f>HYPERLINK("https://klasma.github.io/Logging_ESKILSTUNA/tillsynsmail/A 42022-2021.docx")</f>
        <v/>
      </c>
    </row>
    <row r="5" ht="15" customHeight="1">
      <c r="A5" t="inlineStr">
        <is>
          <t>A 44631-2018</t>
        </is>
      </c>
      <c r="B5" s="1" t="n">
        <v>43357</v>
      </c>
      <c r="C5" s="1" t="n">
        <v>45182</v>
      </c>
      <c r="D5" t="inlineStr">
        <is>
          <t>SÖDERMANLANDS LÄN</t>
        </is>
      </c>
      <c r="E5" t="inlineStr">
        <is>
          <t>ESKILSTUNA</t>
        </is>
      </c>
      <c r="G5" t="n">
        <v>9.1</v>
      </c>
      <c r="H5" t="n">
        <v>0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Kandelabersvamp
Koralltaggsvamp
Barkticka
Fällmossa
Granbarkgnagare
Hasselticka
Jättesvampmal
Stekelbock</t>
        </is>
      </c>
      <c r="S5">
        <f>HYPERLINK("https://klasma.github.io/Logging_ESKILSTUNA/artfynd/A 44631-2018.xlsx")</f>
        <v/>
      </c>
      <c r="T5">
        <f>HYPERLINK("https://klasma.github.io/Logging_ESKILSTUNA/kartor/A 44631-2018.png")</f>
        <v/>
      </c>
      <c r="V5">
        <f>HYPERLINK("https://klasma.github.io/Logging_ESKILSTUNA/klagomål/A 44631-2018.docx")</f>
        <v/>
      </c>
      <c r="W5">
        <f>HYPERLINK("https://klasma.github.io/Logging_ESKILSTUNA/klagomålsmail/A 44631-2018.docx")</f>
        <v/>
      </c>
      <c r="X5">
        <f>HYPERLINK("https://klasma.github.io/Logging_ESKILSTUNA/tillsyn/A 44631-2018.docx")</f>
        <v/>
      </c>
      <c r="Y5">
        <f>HYPERLINK("https://klasma.github.io/Logging_ESKILSTUNA/tillsynsmail/A 44631-2018.docx")</f>
        <v/>
      </c>
    </row>
    <row r="6" ht="15" customHeight="1">
      <c r="A6" t="inlineStr">
        <is>
          <t>A 313-2020</t>
        </is>
      </c>
      <c r="B6" s="1" t="n">
        <v>43816</v>
      </c>
      <c r="C6" s="1" t="n">
        <v>45182</v>
      </c>
      <c r="D6" t="inlineStr">
        <is>
          <t>SÖDERMANLANDS LÄN</t>
        </is>
      </c>
      <c r="E6" t="inlineStr">
        <is>
          <t>ESKILSTUNA</t>
        </is>
      </c>
      <c r="G6" t="n">
        <v>9.699999999999999</v>
      </c>
      <c r="H6" t="n">
        <v>2</v>
      </c>
      <c r="I6" t="n">
        <v>4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8</v>
      </c>
      <c r="R6" s="2" t="inlineStr">
        <is>
          <t>Skogsalm
Ask
Springkorn
Svart trolldruva
Tibast
Vårärt
Blåsippa
Gullviva</t>
        </is>
      </c>
      <c r="S6">
        <f>HYPERLINK("https://klasma.github.io/Logging_ESKILSTUNA/artfynd/A 313-2020.xlsx")</f>
        <v/>
      </c>
      <c r="T6">
        <f>HYPERLINK("https://klasma.github.io/Logging_ESKILSTUNA/kartor/A 313-2020.png")</f>
        <v/>
      </c>
      <c r="V6">
        <f>HYPERLINK("https://klasma.github.io/Logging_ESKILSTUNA/klagomål/A 313-2020.docx")</f>
        <v/>
      </c>
      <c r="W6">
        <f>HYPERLINK("https://klasma.github.io/Logging_ESKILSTUNA/klagomålsmail/A 313-2020.docx")</f>
        <v/>
      </c>
      <c r="X6">
        <f>HYPERLINK("https://klasma.github.io/Logging_ESKILSTUNA/tillsyn/A 313-2020.docx")</f>
        <v/>
      </c>
      <c r="Y6">
        <f>HYPERLINK("https://klasma.github.io/Logging_ESKILSTUNA/tillsynsmail/A 313-2020.docx")</f>
        <v/>
      </c>
    </row>
    <row r="7" ht="15" customHeight="1">
      <c r="A7" t="inlineStr">
        <is>
          <t>A 29642-2022</t>
        </is>
      </c>
      <c r="B7" s="1" t="n">
        <v>44754</v>
      </c>
      <c r="C7" s="1" t="n">
        <v>45182</v>
      </c>
      <c r="D7" t="inlineStr">
        <is>
          <t>SÖDERMANLANDS LÄN</t>
        </is>
      </c>
      <c r="E7" t="inlineStr">
        <is>
          <t>ESKILSTUNA</t>
        </is>
      </c>
      <c r="F7" t="inlineStr">
        <is>
          <t>Kommuner</t>
        </is>
      </c>
      <c r="G7" t="n">
        <v>14.9</v>
      </c>
      <c r="H7" t="n">
        <v>4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8</v>
      </c>
      <c r="R7" s="2" t="inlineStr">
        <is>
          <t>Leptoporus erubescens
Spillkråka
Talltita
Ullticka
Grön sköldmossa
Igelkottsröksvamp
Mindre märgborre
Vanlig snok</t>
        </is>
      </c>
      <c r="S7">
        <f>HYPERLINK("https://klasma.github.io/Logging_ESKILSTUNA/artfynd/A 29642-2022.xlsx")</f>
        <v/>
      </c>
      <c r="T7">
        <f>HYPERLINK("https://klasma.github.io/Logging_ESKILSTUNA/kartor/A 29642-2022.png")</f>
        <v/>
      </c>
      <c r="V7">
        <f>HYPERLINK("https://klasma.github.io/Logging_ESKILSTUNA/klagomål/A 29642-2022.docx")</f>
        <v/>
      </c>
      <c r="W7">
        <f>HYPERLINK("https://klasma.github.io/Logging_ESKILSTUNA/klagomålsmail/A 29642-2022.docx")</f>
        <v/>
      </c>
      <c r="X7">
        <f>HYPERLINK("https://klasma.github.io/Logging_ESKILSTUNA/tillsyn/A 29642-2022.docx")</f>
        <v/>
      </c>
      <c r="Y7">
        <f>HYPERLINK("https://klasma.github.io/Logging_ESKILSTUNA/tillsynsmail/A 29642-2022.docx")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45182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  <c r="T8">
        <f>HYPERLINK("https://klasma.github.io/Logging_ESKILSTUNA/kartor/A 54208-2021.png")</f>
        <v/>
      </c>
      <c r="U8">
        <f>HYPERLINK("https://klasma.github.io/Logging_ESKILSTUNA/knärot/A 54208-2021.png")</f>
        <v/>
      </c>
      <c r="V8">
        <f>HYPERLINK("https://klasma.github.io/Logging_ESKILSTUNA/klagomål/A 54208-2021.docx")</f>
        <v/>
      </c>
      <c r="W8">
        <f>HYPERLINK("https://klasma.github.io/Logging_ESKILSTUNA/klagomålsmail/A 54208-2021.docx")</f>
        <v/>
      </c>
      <c r="X8">
        <f>HYPERLINK("https://klasma.github.io/Logging_ESKILSTUNA/tillsyn/A 54208-2021.docx")</f>
        <v/>
      </c>
      <c r="Y8">
        <f>HYPERLINK("https://klasma.github.io/Logging_ESKILSTUNA/tillsynsmail/A 54208-2021.docx")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45182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  <c r="T9">
        <f>HYPERLINK("https://klasma.github.io/Logging_ESKILSTUNA/kartor/A 22264-2022.png")</f>
        <v/>
      </c>
      <c r="V9">
        <f>HYPERLINK("https://klasma.github.io/Logging_ESKILSTUNA/klagomål/A 22264-2022.docx")</f>
        <v/>
      </c>
      <c r="W9">
        <f>HYPERLINK("https://klasma.github.io/Logging_ESKILSTUNA/klagomålsmail/A 22264-2022.docx")</f>
        <v/>
      </c>
      <c r="X9">
        <f>HYPERLINK("https://klasma.github.io/Logging_ESKILSTUNA/tillsyn/A 22264-2022.docx")</f>
        <v/>
      </c>
      <c r="Y9">
        <f>HYPERLINK("https://klasma.github.io/Logging_ESKILSTUNA/tillsynsmail/A 22264-2022.docx")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45182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  <c r="T10">
        <f>HYPERLINK("https://klasma.github.io/Logging_ESKILSTUNA/kartor/A 51652-2019.png")</f>
        <v/>
      </c>
      <c r="V10">
        <f>HYPERLINK("https://klasma.github.io/Logging_ESKILSTUNA/klagomål/A 51652-2019.docx")</f>
        <v/>
      </c>
      <c r="W10">
        <f>HYPERLINK("https://klasma.github.io/Logging_ESKILSTUNA/klagomålsmail/A 51652-2019.docx")</f>
        <v/>
      </c>
      <c r="X10">
        <f>HYPERLINK("https://klasma.github.io/Logging_ESKILSTUNA/tillsyn/A 51652-2019.docx")</f>
        <v/>
      </c>
      <c r="Y10">
        <f>HYPERLINK("https://klasma.github.io/Logging_ESKILSTUNA/tillsynsmail/A 51652-2019.docx")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45182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  <c r="T11">
        <f>HYPERLINK("https://klasma.github.io/Logging_ESKILSTUNA/kartor/A 52556-2019.png")</f>
        <v/>
      </c>
      <c r="V11">
        <f>HYPERLINK("https://klasma.github.io/Logging_ESKILSTUNA/klagomål/A 52556-2019.docx")</f>
        <v/>
      </c>
      <c r="W11">
        <f>HYPERLINK("https://klasma.github.io/Logging_ESKILSTUNA/klagomålsmail/A 52556-2019.docx")</f>
        <v/>
      </c>
      <c r="X11">
        <f>HYPERLINK("https://klasma.github.io/Logging_ESKILSTUNA/tillsyn/A 52556-2019.docx")</f>
        <v/>
      </c>
      <c r="Y11">
        <f>HYPERLINK("https://klasma.github.io/Logging_ESKILSTUNA/tillsynsmail/A 52556-2019.docx")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45182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  <c r="T12">
        <f>HYPERLINK("https://klasma.github.io/Logging_ESKILSTUNA/kartor/A 71970-2021.png")</f>
        <v/>
      </c>
      <c r="U12">
        <f>HYPERLINK("https://klasma.github.io/Logging_ESKILSTUNA/knärot/A 71970-2021.png")</f>
        <v/>
      </c>
      <c r="V12">
        <f>HYPERLINK("https://klasma.github.io/Logging_ESKILSTUNA/klagomål/A 71970-2021.docx")</f>
        <v/>
      </c>
      <c r="W12">
        <f>HYPERLINK("https://klasma.github.io/Logging_ESKILSTUNA/klagomålsmail/A 71970-2021.docx")</f>
        <v/>
      </c>
      <c r="X12">
        <f>HYPERLINK("https://klasma.github.io/Logging_ESKILSTUNA/tillsyn/A 71970-2021.docx")</f>
        <v/>
      </c>
      <c r="Y12">
        <f>HYPERLINK("https://klasma.github.io/Logging_ESKILSTUNA/tillsynsmail/A 71970-2021.docx")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45182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  <c r="T13">
        <f>HYPERLINK("https://klasma.github.io/Logging_ESKILSTUNA/kartor/A 66282-2018.png")</f>
        <v/>
      </c>
      <c r="U13">
        <f>HYPERLINK("https://klasma.github.io/Logging_ESKILSTUNA/knärot/A 66282-2018.png")</f>
        <v/>
      </c>
      <c r="V13">
        <f>HYPERLINK("https://klasma.github.io/Logging_ESKILSTUNA/klagomål/A 66282-2018.docx")</f>
        <v/>
      </c>
      <c r="W13">
        <f>HYPERLINK("https://klasma.github.io/Logging_ESKILSTUNA/klagomålsmail/A 66282-2018.docx")</f>
        <v/>
      </c>
      <c r="X13">
        <f>HYPERLINK("https://klasma.github.io/Logging_ESKILSTUNA/tillsyn/A 66282-2018.docx")</f>
        <v/>
      </c>
      <c r="Y13">
        <f>HYPERLINK("https://klasma.github.io/Logging_ESKILSTUNA/tillsynsmail/A 66282-2018.docx")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45182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  <c r="T14">
        <f>HYPERLINK("https://klasma.github.io/Logging_ESKILSTUNA/kartor/A 49457-2020.png")</f>
        <v/>
      </c>
      <c r="V14">
        <f>HYPERLINK("https://klasma.github.io/Logging_ESKILSTUNA/klagomål/A 49457-2020.docx")</f>
        <v/>
      </c>
      <c r="W14">
        <f>HYPERLINK("https://klasma.github.io/Logging_ESKILSTUNA/klagomålsmail/A 49457-2020.docx")</f>
        <v/>
      </c>
      <c r="X14">
        <f>HYPERLINK("https://klasma.github.io/Logging_ESKILSTUNA/tillsyn/A 49457-2020.docx")</f>
        <v/>
      </c>
      <c r="Y14">
        <f>HYPERLINK("https://klasma.github.io/Logging_ESKILSTUNA/tillsynsmail/A 49457-2020.docx")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45182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  <c r="T15">
        <f>HYPERLINK("https://klasma.github.io/Logging_ESKILSTUNA/kartor/A 37981-2022.png")</f>
        <v/>
      </c>
      <c r="V15">
        <f>HYPERLINK("https://klasma.github.io/Logging_ESKILSTUNA/klagomål/A 37981-2022.docx")</f>
        <v/>
      </c>
      <c r="W15">
        <f>HYPERLINK("https://klasma.github.io/Logging_ESKILSTUNA/klagomålsmail/A 37981-2022.docx")</f>
        <v/>
      </c>
      <c r="X15">
        <f>HYPERLINK("https://klasma.github.io/Logging_ESKILSTUNA/tillsyn/A 37981-2022.docx")</f>
        <v/>
      </c>
      <c r="Y15">
        <f>HYPERLINK("https://klasma.github.io/Logging_ESKILSTUNA/tillsynsmail/A 37981-2022.docx")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45182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  <c r="T16">
        <f>HYPERLINK("https://klasma.github.io/Logging_ESKILSTUNA/kartor/A 40382-2022.png")</f>
        <v/>
      </c>
      <c r="V16">
        <f>HYPERLINK("https://klasma.github.io/Logging_ESKILSTUNA/klagomål/A 40382-2022.docx")</f>
        <v/>
      </c>
      <c r="W16">
        <f>HYPERLINK("https://klasma.github.io/Logging_ESKILSTUNA/klagomålsmail/A 40382-2022.docx")</f>
        <v/>
      </c>
      <c r="X16">
        <f>HYPERLINK("https://klasma.github.io/Logging_ESKILSTUNA/tillsyn/A 40382-2022.docx")</f>
        <v/>
      </c>
      <c r="Y16">
        <f>HYPERLINK("https://klasma.github.io/Logging_ESKILSTUNA/tillsynsmail/A 40382-2022.docx")</f>
        <v/>
      </c>
    </row>
    <row r="17" ht="15" customHeight="1">
      <c r="A17" t="inlineStr">
        <is>
          <t>A 44820-2019</t>
        </is>
      </c>
      <c r="B17" s="1" t="n">
        <v>43712</v>
      </c>
      <c r="C17" s="1" t="n">
        <v>45182</v>
      </c>
      <c r="D17" t="inlineStr">
        <is>
          <t>SÖDERMANLANDS LÄN</t>
        </is>
      </c>
      <c r="E17" t="inlineStr">
        <is>
          <t>ESKILSTUNA</t>
        </is>
      </c>
      <c r="F17" t="inlineStr">
        <is>
          <t>Allmännings- och besparingsskogar</t>
        </is>
      </c>
      <c r="G17" t="n">
        <v>16.1</v>
      </c>
      <c r="H17" t="n">
        <v>3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Spillkråka
Talltita
Jättesvampmal
Revlummer</t>
        </is>
      </c>
      <c r="S17">
        <f>HYPERLINK("https://klasma.github.io/Logging_ESKILSTUNA/artfynd/A 44820-2019.xlsx")</f>
        <v/>
      </c>
      <c r="T17">
        <f>HYPERLINK("https://klasma.github.io/Logging_ESKILSTUNA/kartor/A 44820-2019.png")</f>
        <v/>
      </c>
      <c r="V17">
        <f>HYPERLINK("https://klasma.github.io/Logging_ESKILSTUNA/klagomål/A 44820-2019.docx")</f>
        <v/>
      </c>
      <c r="W17">
        <f>HYPERLINK("https://klasma.github.io/Logging_ESKILSTUNA/klagomålsmail/A 44820-2019.docx")</f>
        <v/>
      </c>
      <c r="X17">
        <f>HYPERLINK("https://klasma.github.io/Logging_ESKILSTUNA/tillsyn/A 44820-2019.docx")</f>
        <v/>
      </c>
      <c r="Y17">
        <f>HYPERLINK("https://klasma.github.io/Logging_ESKILSTUNA/tillsynsmail/A 44820-2019.docx")</f>
        <v/>
      </c>
    </row>
    <row r="18" ht="15" customHeight="1">
      <c r="A18" t="inlineStr">
        <is>
          <t>A 6861-2021</t>
        </is>
      </c>
      <c r="B18" s="1" t="n">
        <v>44237</v>
      </c>
      <c r="C18" s="1" t="n">
        <v>45182</v>
      </c>
      <c r="D18" t="inlineStr">
        <is>
          <t>SÖDERMANLANDS LÄN</t>
        </is>
      </c>
      <c r="E18" t="inlineStr">
        <is>
          <t>ESKILSTUNA</t>
        </is>
      </c>
      <c r="F18" t="inlineStr">
        <is>
          <t>Kyrkan</t>
        </is>
      </c>
      <c r="G18" t="n">
        <v>9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Blodticka
Grönpyrola
Blåsippa</t>
        </is>
      </c>
      <c r="S18">
        <f>HYPERLINK("https://klasma.github.io/Logging_ESKILSTUNA/artfynd/A 6861-2021.xlsx")</f>
        <v/>
      </c>
      <c r="T18">
        <f>HYPERLINK("https://klasma.github.io/Logging_ESKILSTUNA/kartor/A 6861-2021.png")</f>
        <v/>
      </c>
      <c r="U18">
        <f>HYPERLINK("https://klasma.github.io/Logging_ESKILSTUNA/knärot/A 6861-2021.png")</f>
        <v/>
      </c>
      <c r="V18">
        <f>HYPERLINK("https://klasma.github.io/Logging_ESKILSTUNA/klagomål/A 6861-2021.docx")</f>
        <v/>
      </c>
      <c r="W18">
        <f>HYPERLINK("https://klasma.github.io/Logging_ESKILSTUNA/klagomålsmail/A 6861-2021.docx")</f>
        <v/>
      </c>
      <c r="X18">
        <f>HYPERLINK("https://klasma.github.io/Logging_ESKILSTUNA/tillsyn/A 6861-2021.docx")</f>
        <v/>
      </c>
      <c r="Y18">
        <f>HYPERLINK("https://klasma.github.io/Logging_ESKILSTUNA/tillsynsmail/A 6861-2021.docx")</f>
        <v/>
      </c>
    </row>
    <row r="19" ht="15" customHeight="1">
      <c r="A19" t="inlineStr">
        <is>
          <t>A 24111-2021</t>
        </is>
      </c>
      <c r="B19" s="1" t="n">
        <v>44336</v>
      </c>
      <c r="C19" s="1" t="n">
        <v>45182</v>
      </c>
      <c r="D19" t="inlineStr">
        <is>
          <t>SÖDERMANLANDS LÄN</t>
        </is>
      </c>
      <c r="E19" t="inlineStr">
        <is>
          <t>ESKILSTUNA</t>
        </is>
      </c>
      <c r="G19" t="n">
        <v>5.7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Svinrot
Svart trolldruva
Blåsippa
Gullviva</t>
        </is>
      </c>
      <c r="S19">
        <f>HYPERLINK("https://klasma.github.io/Logging_ESKILSTUNA/artfynd/A 24111-2021.xlsx")</f>
        <v/>
      </c>
      <c r="T19">
        <f>HYPERLINK("https://klasma.github.io/Logging_ESKILSTUNA/kartor/A 24111-2021.png")</f>
        <v/>
      </c>
      <c r="V19">
        <f>HYPERLINK("https://klasma.github.io/Logging_ESKILSTUNA/klagomål/A 24111-2021.docx")</f>
        <v/>
      </c>
      <c r="W19">
        <f>HYPERLINK("https://klasma.github.io/Logging_ESKILSTUNA/klagomålsmail/A 24111-2021.docx")</f>
        <v/>
      </c>
      <c r="X19">
        <f>HYPERLINK("https://klasma.github.io/Logging_ESKILSTUNA/tillsyn/A 24111-2021.docx")</f>
        <v/>
      </c>
      <c r="Y19">
        <f>HYPERLINK("https://klasma.github.io/Logging_ESKILSTUNA/tillsynsmail/A 24111-2021.docx")</f>
        <v/>
      </c>
    </row>
    <row r="20" ht="15" customHeight="1">
      <c r="A20" t="inlineStr">
        <is>
          <t>A 2968-2022</t>
        </is>
      </c>
      <c r="B20" s="1" t="n">
        <v>44581</v>
      </c>
      <c r="C20" s="1" t="n">
        <v>45182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Kommuner</t>
        </is>
      </c>
      <c r="G20" t="n">
        <v>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Bronshjon
Dropptaggsvamp
Vedticka
Blåsippa</t>
        </is>
      </c>
      <c r="S20">
        <f>HYPERLINK("https://klasma.github.io/Logging_ESKILSTUNA/artfynd/A 2968-2022.xlsx")</f>
        <v/>
      </c>
      <c r="T20">
        <f>HYPERLINK("https://klasma.github.io/Logging_ESKILSTUNA/kartor/A 2968-2022.png")</f>
        <v/>
      </c>
      <c r="V20">
        <f>HYPERLINK("https://klasma.github.io/Logging_ESKILSTUNA/klagomål/A 2968-2022.docx")</f>
        <v/>
      </c>
      <c r="W20">
        <f>HYPERLINK("https://klasma.github.io/Logging_ESKILSTUNA/klagomålsmail/A 2968-2022.docx")</f>
        <v/>
      </c>
      <c r="X20">
        <f>HYPERLINK("https://klasma.github.io/Logging_ESKILSTUNA/tillsyn/A 2968-2022.docx")</f>
        <v/>
      </c>
      <c r="Y20">
        <f>HYPERLINK("https://klasma.github.io/Logging_ESKILSTUNA/tillsynsmail/A 2968-2022.docx")</f>
        <v/>
      </c>
    </row>
    <row r="21" ht="15" customHeight="1">
      <c r="A21" t="inlineStr">
        <is>
          <t>A 30969-2022</t>
        </is>
      </c>
      <c r="B21" s="1" t="n">
        <v>44768</v>
      </c>
      <c r="C21" s="1" t="n">
        <v>45182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Stare
Havsörn
Spillkråka
Hasselticka</t>
        </is>
      </c>
      <c r="S21">
        <f>HYPERLINK("https://klasma.github.io/Logging_ESKILSTUNA/artfynd/A 30969-2022.xlsx")</f>
        <v/>
      </c>
      <c r="T21">
        <f>HYPERLINK("https://klasma.github.io/Logging_ESKILSTUNA/kartor/A 30969-2022.png")</f>
        <v/>
      </c>
      <c r="V21">
        <f>HYPERLINK("https://klasma.github.io/Logging_ESKILSTUNA/klagomål/A 30969-2022.docx")</f>
        <v/>
      </c>
      <c r="W21">
        <f>HYPERLINK("https://klasma.github.io/Logging_ESKILSTUNA/klagomålsmail/A 30969-2022.docx")</f>
        <v/>
      </c>
      <c r="X21">
        <f>HYPERLINK("https://klasma.github.io/Logging_ESKILSTUNA/tillsyn/A 30969-2022.docx")</f>
        <v/>
      </c>
      <c r="Y21">
        <f>HYPERLINK("https://klasma.github.io/Logging_ESKILSTUNA/tillsynsmail/A 30969-2022.docx")</f>
        <v/>
      </c>
    </row>
    <row r="22" ht="15" customHeight="1">
      <c r="A22" t="inlineStr">
        <is>
          <t>A 33699-2022</t>
        </is>
      </c>
      <c r="B22" s="1" t="n">
        <v>44789</v>
      </c>
      <c r="C22" s="1" t="n">
        <v>45182</v>
      </c>
      <c r="D22" t="inlineStr">
        <is>
          <t>SÖDERMANLANDS LÄN</t>
        </is>
      </c>
      <c r="E22" t="inlineStr">
        <is>
          <t>ESKILSTUNA</t>
        </is>
      </c>
      <c r="G22" t="n">
        <v>6.5</v>
      </c>
      <c r="H22" t="n">
        <v>3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Mindre märgborre
Blåsippa
Mattlummer</t>
        </is>
      </c>
      <c r="S22">
        <f>HYPERLINK("https://klasma.github.io/Logging_ESKILSTUNA/artfynd/A 33699-2022.xlsx")</f>
        <v/>
      </c>
      <c r="T22">
        <f>HYPERLINK("https://klasma.github.io/Logging_ESKILSTUNA/kartor/A 33699-2022.png")</f>
        <v/>
      </c>
      <c r="U22">
        <f>HYPERLINK("https://klasma.github.io/Logging_ESKILSTUNA/knärot/A 33699-2022.png")</f>
        <v/>
      </c>
      <c r="V22">
        <f>HYPERLINK("https://klasma.github.io/Logging_ESKILSTUNA/klagomål/A 33699-2022.docx")</f>
        <v/>
      </c>
      <c r="W22">
        <f>HYPERLINK("https://klasma.github.io/Logging_ESKILSTUNA/klagomålsmail/A 33699-2022.docx")</f>
        <v/>
      </c>
      <c r="X22">
        <f>HYPERLINK("https://klasma.github.io/Logging_ESKILSTUNA/tillsyn/A 33699-2022.docx")</f>
        <v/>
      </c>
      <c r="Y22">
        <f>HYPERLINK("https://klasma.github.io/Logging_ESKILSTUNA/tillsynsmail/A 33699-2022.docx")</f>
        <v/>
      </c>
    </row>
    <row r="23" ht="15" customHeight="1">
      <c r="A23" t="inlineStr">
        <is>
          <t>A 4219-2023</t>
        </is>
      </c>
      <c r="B23" s="1" t="n">
        <v>44953</v>
      </c>
      <c r="C23" s="1" t="n">
        <v>45182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0.6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Leptoporus erubescens
Talltita
Mindre märgborre</t>
        </is>
      </c>
      <c r="S23">
        <f>HYPERLINK("https://klasma.github.io/Logging_ESKILSTUNA/artfynd/A 4219-2023.xlsx")</f>
        <v/>
      </c>
      <c r="T23">
        <f>HYPERLINK("https://klasma.github.io/Logging_ESKILSTUNA/kartor/A 4219-2023.png")</f>
        <v/>
      </c>
      <c r="U23">
        <f>HYPERLINK("https://klasma.github.io/Logging_ESKILSTUNA/knärot/A 4219-2023.png")</f>
        <v/>
      </c>
      <c r="V23">
        <f>HYPERLINK("https://klasma.github.io/Logging_ESKILSTUNA/klagomål/A 4219-2023.docx")</f>
        <v/>
      </c>
      <c r="W23">
        <f>HYPERLINK("https://klasma.github.io/Logging_ESKILSTUNA/klagomålsmail/A 4219-2023.docx")</f>
        <v/>
      </c>
      <c r="X23">
        <f>HYPERLINK("https://klasma.github.io/Logging_ESKILSTUNA/tillsyn/A 4219-2023.docx")</f>
        <v/>
      </c>
      <c r="Y23">
        <f>HYPERLINK("https://klasma.github.io/Logging_ESKILSTUNA/tillsynsmail/A 4219-2023.docx")</f>
        <v/>
      </c>
    </row>
    <row r="24" ht="15" customHeight="1">
      <c r="A24" t="inlineStr">
        <is>
          <t>A 17144-2023</t>
        </is>
      </c>
      <c r="B24" s="1" t="n">
        <v>45034</v>
      </c>
      <c r="C24" s="1" t="n">
        <v>45182</v>
      </c>
      <c r="D24" t="inlineStr">
        <is>
          <t>SÖDERMANLANDS LÄN</t>
        </is>
      </c>
      <c r="E24" t="inlineStr">
        <is>
          <t>ESKILSTUNA</t>
        </is>
      </c>
      <c r="G24" t="n">
        <v>3.8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Grantaggsvamp
Spillkråka
Mindre märgborre</t>
        </is>
      </c>
      <c r="S24">
        <f>HYPERLINK("https://klasma.github.io/Logging_ESKILSTUNA/artfynd/A 17144-2023.xlsx")</f>
        <v/>
      </c>
      <c r="T24">
        <f>HYPERLINK("https://klasma.github.io/Logging_ESKILSTUNA/kartor/A 17144-2023.png")</f>
        <v/>
      </c>
      <c r="U24">
        <f>HYPERLINK("https://klasma.github.io/Logging_ESKILSTUNA/knärot/A 17144-2023.png")</f>
        <v/>
      </c>
      <c r="V24">
        <f>HYPERLINK("https://klasma.github.io/Logging_ESKILSTUNA/klagomål/A 17144-2023.docx")</f>
        <v/>
      </c>
      <c r="W24">
        <f>HYPERLINK("https://klasma.github.io/Logging_ESKILSTUNA/klagomålsmail/A 17144-2023.docx")</f>
        <v/>
      </c>
      <c r="X24">
        <f>HYPERLINK("https://klasma.github.io/Logging_ESKILSTUNA/tillsyn/A 17144-2023.docx")</f>
        <v/>
      </c>
      <c r="Y24">
        <f>HYPERLINK("https://klasma.github.io/Logging_ESKILSTUNA/tillsynsmail/A 17144-2023.docx")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45182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  <c r="T25">
        <f>HYPERLINK("https://klasma.github.io/Logging_ESKILSTUNA/kartor/A 43401-2019.png")</f>
        <v/>
      </c>
      <c r="V25">
        <f>HYPERLINK("https://klasma.github.io/Logging_ESKILSTUNA/klagomål/A 43401-2019.docx")</f>
        <v/>
      </c>
      <c r="W25">
        <f>HYPERLINK("https://klasma.github.io/Logging_ESKILSTUNA/klagomålsmail/A 43401-2019.docx")</f>
        <v/>
      </c>
      <c r="X25">
        <f>HYPERLINK("https://klasma.github.io/Logging_ESKILSTUNA/tillsyn/A 43401-2019.docx")</f>
        <v/>
      </c>
      <c r="Y25">
        <f>HYPERLINK("https://klasma.github.io/Logging_ESKILSTUNA/tillsynsmail/A 43401-2019.docx")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45182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  <c r="T26">
        <f>HYPERLINK("https://klasma.github.io/Logging_ESKILSTUNA/kartor/A 51649-2019.png")</f>
        <v/>
      </c>
      <c r="U26">
        <f>HYPERLINK("https://klasma.github.io/Logging_ESKILSTUNA/knärot/A 51649-2019.png")</f>
        <v/>
      </c>
      <c r="V26">
        <f>HYPERLINK("https://klasma.github.io/Logging_ESKILSTUNA/klagomål/A 51649-2019.docx")</f>
        <v/>
      </c>
      <c r="W26">
        <f>HYPERLINK("https://klasma.github.io/Logging_ESKILSTUNA/klagomålsmail/A 51649-2019.docx")</f>
        <v/>
      </c>
      <c r="X26">
        <f>HYPERLINK("https://klasma.github.io/Logging_ESKILSTUNA/tillsyn/A 51649-2019.docx")</f>
        <v/>
      </c>
      <c r="Y26">
        <f>HYPERLINK("https://klasma.github.io/Logging_ESKILSTUNA/tillsynsmail/A 51649-2019.docx")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45182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  <c r="T27">
        <f>HYPERLINK("https://klasma.github.io/Logging_ESKILSTUNA/kartor/A 57180-2020.png")</f>
        <v/>
      </c>
      <c r="V27">
        <f>HYPERLINK("https://klasma.github.io/Logging_ESKILSTUNA/klagomål/A 57180-2020.docx")</f>
        <v/>
      </c>
      <c r="W27">
        <f>HYPERLINK("https://klasma.github.io/Logging_ESKILSTUNA/klagomålsmail/A 57180-2020.docx")</f>
        <v/>
      </c>
      <c r="X27">
        <f>HYPERLINK("https://klasma.github.io/Logging_ESKILSTUNA/tillsyn/A 57180-2020.docx")</f>
        <v/>
      </c>
      <c r="Y27">
        <f>HYPERLINK("https://klasma.github.io/Logging_ESKILSTUNA/tillsynsmail/A 57180-2020.docx")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45182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  <c r="T28">
        <f>HYPERLINK("https://klasma.github.io/Logging_ESKILSTUNA/kartor/A 15323-2021.png")</f>
        <v/>
      </c>
      <c r="U28">
        <f>HYPERLINK("https://klasma.github.io/Logging_ESKILSTUNA/knärot/A 15323-2021.png")</f>
        <v/>
      </c>
      <c r="V28">
        <f>HYPERLINK("https://klasma.github.io/Logging_ESKILSTUNA/klagomål/A 15323-2021.docx")</f>
        <v/>
      </c>
      <c r="W28">
        <f>HYPERLINK("https://klasma.github.io/Logging_ESKILSTUNA/klagomålsmail/A 15323-2021.docx")</f>
        <v/>
      </c>
      <c r="X28">
        <f>HYPERLINK("https://klasma.github.io/Logging_ESKILSTUNA/tillsyn/A 15323-2021.docx")</f>
        <v/>
      </c>
      <c r="Y28">
        <f>HYPERLINK("https://klasma.github.io/Logging_ESKILSTUNA/tillsynsmail/A 15323-2021.docx")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45182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  <c r="T29">
        <f>HYPERLINK("https://klasma.github.io/Logging_ESKILSTUNA/kartor/A 15060-2022.png")</f>
        <v/>
      </c>
      <c r="V29">
        <f>HYPERLINK("https://klasma.github.io/Logging_ESKILSTUNA/klagomål/A 15060-2022.docx")</f>
        <v/>
      </c>
      <c r="W29">
        <f>HYPERLINK("https://klasma.github.io/Logging_ESKILSTUNA/klagomålsmail/A 15060-2022.docx")</f>
        <v/>
      </c>
      <c r="X29">
        <f>HYPERLINK("https://klasma.github.io/Logging_ESKILSTUNA/tillsyn/A 15060-2022.docx")</f>
        <v/>
      </c>
      <c r="Y29">
        <f>HYPERLINK("https://klasma.github.io/Logging_ESKILSTUNA/tillsynsmail/A 15060-2022.docx")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45182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  <c r="T30">
        <f>HYPERLINK("https://klasma.github.io/Logging_ESKILSTUNA/kartor/A 61503-2022.png")</f>
        <v/>
      </c>
      <c r="V30">
        <f>HYPERLINK("https://klasma.github.io/Logging_ESKILSTUNA/klagomål/A 61503-2022.docx")</f>
        <v/>
      </c>
      <c r="W30">
        <f>HYPERLINK("https://klasma.github.io/Logging_ESKILSTUNA/klagomålsmail/A 61503-2022.docx")</f>
        <v/>
      </c>
      <c r="X30">
        <f>HYPERLINK("https://klasma.github.io/Logging_ESKILSTUNA/tillsyn/A 61503-2022.docx")</f>
        <v/>
      </c>
      <c r="Y30">
        <f>HYPERLINK("https://klasma.github.io/Logging_ESKILSTUNA/tillsynsmail/A 61503-2022.docx")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45182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  <c r="T31">
        <f>HYPERLINK("https://klasma.github.io/Logging_ESKILSTUNA/kartor/A 4212-2023.png")</f>
        <v/>
      </c>
      <c r="U31">
        <f>HYPERLINK("https://klasma.github.io/Logging_ESKILSTUNA/knärot/A 4212-2023.png")</f>
        <v/>
      </c>
      <c r="V31">
        <f>HYPERLINK("https://klasma.github.io/Logging_ESKILSTUNA/klagomål/A 4212-2023.docx")</f>
        <v/>
      </c>
      <c r="W31">
        <f>HYPERLINK("https://klasma.github.io/Logging_ESKILSTUNA/klagomålsmail/A 4212-2023.docx")</f>
        <v/>
      </c>
      <c r="X31">
        <f>HYPERLINK("https://klasma.github.io/Logging_ESKILSTUNA/tillsyn/A 4212-2023.docx")</f>
        <v/>
      </c>
      <c r="Y31">
        <f>HYPERLINK("https://klasma.github.io/Logging_ESKILSTUNA/tillsynsmail/A 4212-2023.docx")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45182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  <c r="T32">
        <f>HYPERLINK("https://klasma.github.io/Logging_ESKILSTUNA/kartor/A 8757-2023.png")</f>
        <v/>
      </c>
      <c r="U32">
        <f>HYPERLINK("https://klasma.github.io/Logging_ESKILSTUNA/knärot/A 8757-2023.png")</f>
        <v/>
      </c>
      <c r="V32">
        <f>HYPERLINK("https://klasma.github.io/Logging_ESKILSTUNA/klagomål/A 8757-2023.docx")</f>
        <v/>
      </c>
      <c r="W32">
        <f>HYPERLINK("https://klasma.github.io/Logging_ESKILSTUNA/klagomålsmail/A 8757-2023.docx")</f>
        <v/>
      </c>
      <c r="X32">
        <f>HYPERLINK("https://klasma.github.io/Logging_ESKILSTUNA/tillsyn/A 8757-2023.docx")</f>
        <v/>
      </c>
      <c r="Y32">
        <f>HYPERLINK("https://klasma.github.io/Logging_ESKILSTUNA/tillsynsmail/A 8757-2023.docx")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45182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  <c r="T33">
        <f>HYPERLINK("https://klasma.github.io/Logging_ESKILSTUNA/kartor/A 18968-2023.png")</f>
        <v/>
      </c>
      <c r="V33">
        <f>HYPERLINK("https://klasma.github.io/Logging_ESKILSTUNA/klagomål/A 18968-2023.docx")</f>
        <v/>
      </c>
      <c r="W33">
        <f>HYPERLINK("https://klasma.github.io/Logging_ESKILSTUNA/klagomålsmail/A 18968-2023.docx")</f>
        <v/>
      </c>
      <c r="X33">
        <f>HYPERLINK("https://klasma.github.io/Logging_ESKILSTUNA/tillsyn/A 18968-2023.docx")</f>
        <v/>
      </c>
      <c r="Y33">
        <f>HYPERLINK("https://klasma.github.io/Logging_ESKILSTUNA/tillsynsmail/A 18968-2023.docx")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45182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  <c r="T34">
        <f>HYPERLINK("https://klasma.github.io/Logging_ESKILSTUNA/kartor/A 18962-2023.png")</f>
        <v/>
      </c>
      <c r="U34">
        <f>HYPERLINK("https://klasma.github.io/Logging_ESKILSTUNA/knärot/A 18962-2023.png")</f>
        <v/>
      </c>
      <c r="V34">
        <f>HYPERLINK("https://klasma.github.io/Logging_ESKILSTUNA/klagomål/A 18962-2023.docx")</f>
        <v/>
      </c>
      <c r="W34">
        <f>HYPERLINK("https://klasma.github.io/Logging_ESKILSTUNA/klagomålsmail/A 18962-2023.docx")</f>
        <v/>
      </c>
      <c r="X34">
        <f>HYPERLINK("https://klasma.github.io/Logging_ESKILSTUNA/tillsyn/A 18962-2023.docx")</f>
        <v/>
      </c>
      <c r="Y34">
        <f>HYPERLINK("https://klasma.github.io/Logging_ESKILSTUNA/tillsynsmail/A 18962-2023.docx")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45182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  <c r="T35">
        <f>HYPERLINK("https://klasma.github.io/Logging_ESKILSTUNA/kartor/A 17136-2019.png")</f>
        <v/>
      </c>
      <c r="V35">
        <f>HYPERLINK("https://klasma.github.io/Logging_ESKILSTUNA/klagomål/A 17136-2019.docx")</f>
        <v/>
      </c>
      <c r="W35">
        <f>HYPERLINK("https://klasma.github.io/Logging_ESKILSTUNA/klagomålsmail/A 17136-2019.docx")</f>
        <v/>
      </c>
      <c r="X35">
        <f>HYPERLINK("https://klasma.github.io/Logging_ESKILSTUNA/tillsyn/A 17136-2019.docx")</f>
        <v/>
      </c>
      <c r="Y35">
        <f>HYPERLINK("https://klasma.github.io/Logging_ESKILSTUNA/tillsynsmail/A 17136-2019.docx")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45182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  <c r="T36">
        <f>HYPERLINK("https://klasma.github.io/Logging_ESKILSTUNA/kartor/A 51654-2019.png")</f>
        <v/>
      </c>
      <c r="V36">
        <f>HYPERLINK("https://klasma.github.io/Logging_ESKILSTUNA/klagomål/A 51654-2019.docx")</f>
        <v/>
      </c>
      <c r="W36">
        <f>HYPERLINK("https://klasma.github.io/Logging_ESKILSTUNA/klagomålsmail/A 51654-2019.docx")</f>
        <v/>
      </c>
      <c r="X36">
        <f>HYPERLINK("https://klasma.github.io/Logging_ESKILSTUNA/tillsyn/A 51654-2019.docx")</f>
        <v/>
      </c>
      <c r="Y36">
        <f>HYPERLINK("https://klasma.github.io/Logging_ESKILSTUNA/tillsynsmail/A 51654-2019.docx")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45182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  <c r="T37">
        <f>HYPERLINK("https://klasma.github.io/Logging_ESKILSTUNA/kartor/A 69146-2019.png")</f>
        <v/>
      </c>
      <c r="V37">
        <f>HYPERLINK("https://klasma.github.io/Logging_ESKILSTUNA/klagomål/A 69146-2019.docx")</f>
        <v/>
      </c>
      <c r="W37">
        <f>HYPERLINK("https://klasma.github.io/Logging_ESKILSTUNA/klagomålsmail/A 69146-2019.docx")</f>
        <v/>
      </c>
      <c r="X37">
        <f>HYPERLINK("https://klasma.github.io/Logging_ESKILSTUNA/tillsyn/A 69146-2019.docx")</f>
        <v/>
      </c>
      <c r="Y37">
        <f>HYPERLINK("https://klasma.github.io/Logging_ESKILSTUNA/tillsynsmail/A 69146-2019.docx")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45182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  <c r="T38">
        <f>HYPERLINK("https://klasma.github.io/Logging_ESKILSTUNA/kartor/A 3683-2020.png")</f>
        <v/>
      </c>
      <c r="U38">
        <f>HYPERLINK("https://klasma.github.io/Logging_ESKILSTUNA/knärot/A 3683-2020.png")</f>
        <v/>
      </c>
      <c r="V38">
        <f>HYPERLINK("https://klasma.github.io/Logging_ESKILSTUNA/klagomål/A 3683-2020.docx")</f>
        <v/>
      </c>
      <c r="W38">
        <f>HYPERLINK("https://klasma.github.io/Logging_ESKILSTUNA/klagomålsmail/A 3683-2020.docx")</f>
        <v/>
      </c>
      <c r="X38">
        <f>HYPERLINK("https://klasma.github.io/Logging_ESKILSTUNA/tillsyn/A 3683-2020.docx")</f>
        <v/>
      </c>
      <c r="Y38">
        <f>HYPERLINK("https://klasma.github.io/Logging_ESKILSTUNA/tillsynsmail/A 3683-2020.docx")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45182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  <c r="T39">
        <f>HYPERLINK("https://klasma.github.io/Logging_ESKILSTUNA/kartor/A 5581-2020.png")</f>
        <v/>
      </c>
      <c r="V39">
        <f>HYPERLINK("https://klasma.github.io/Logging_ESKILSTUNA/klagomål/A 5581-2020.docx")</f>
        <v/>
      </c>
      <c r="W39">
        <f>HYPERLINK("https://klasma.github.io/Logging_ESKILSTUNA/klagomålsmail/A 5581-2020.docx")</f>
        <v/>
      </c>
      <c r="X39">
        <f>HYPERLINK("https://klasma.github.io/Logging_ESKILSTUNA/tillsyn/A 5581-2020.docx")</f>
        <v/>
      </c>
      <c r="Y39">
        <f>HYPERLINK("https://klasma.github.io/Logging_ESKILSTUNA/tillsynsmail/A 5581-2020.docx")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45182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  <c r="T40">
        <f>HYPERLINK("https://klasma.github.io/Logging_ESKILSTUNA/kartor/A 46353-2020.png")</f>
        <v/>
      </c>
      <c r="V40">
        <f>HYPERLINK("https://klasma.github.io/Logging_ESKILSTUNA/klagomål/A 46353-2020.docx")</f>
        <v/>
      </c>
      <c r="W40">
        <f>HYPERLINK("https://klasma.github.io/Logging_ESKILSTUNA/klagomålsmail/A 46353-2020.docx")</f>
        <v/>
      </c>
      <c r="X40">
        <f>HYPERLINK("https://klasma.github.io/Logging_ESKILSTUNA/tillsyn/A 46353-2020.docx")</f>
        <v/>
      </c>
      <c r="Y40">
        <f>HYPERLINK("https://klasma.github.io/Logging_ESKILSTUNA/tillsynsmail/A 46353-2020.docx")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45182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  <c r="T41">
        <f>HYPERLINK("https://klasma.github.io/Logging_ESKILSTUNA/kartor/A 56191-2020.png")</f>
        <v/>
      </c>
      <c r="V41">
        <f>HYPERLINK("https://klasma.github.io/Logging_ESKILSTUNA/klagomål/A 56191-2020.docx")</f>
        <v/>
      </c>
      <c r="W41">
        <f>HYPERLINK("https://klasma.github.io/Logging_ESKILSTUNA/klagomålsmail/A 56191-2020.docx")</f>
        <v/>
      </c>
      <c r="X41">
        <f>HYPERLINK("https://klasma.github.io/Logging_ESKILSTUNA/tillsyn/A 56191-2020.docx")</f>
        <v/>
      </c>
      <c r="Y41">
        <f>HYPERLINK("https://klasma.github.io/Logging_ESKILSTUNA/tillsynsmail/A 56191-2020.docx")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45182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  <c r="T42">
        <f>HYPERLINK("https://klasma.github.io/Logging_ESKILSTUNA/kartor/A 69068-2021.png")</f>
        <v/>
      </c>
      <c r="V42">
        <f>HYPERLINK("https://klasma.github.io/Logging_ESKILSTUNA/klagomål/A 69068-2021.docx")</f>
        <v/>
      </c>
      <c r="W42">
        <f>HYPERLINK("https://klasma.github.io/Logging_ESKILSTUNA/klagomålsmail/A 69068-2021.docx")</f>
        <v/>
      </c>
      <c r="X42">
        <f>HYPERLINK("https://klasma.github.io/Logging_ESKILSTUNA/tillsyn/A 69068-2021.docx")</f>
        <v/>
      </c>
      <c r="Y42">
        <f>HYPERLINK("https://klasma.github.io/Logging_ESKILSTUNA/tillsynsmail/A 69068-2021.docx")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45182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  <c r="T43">
        <f>HYPERLINK("https://klasma.github.io/Logging_ESKILSTUNA/kartor/A 71969-2021.png")</f>
        <v/>
      </c>
      <c r="V43">
        <f>HYPERLINK("https://klasma.github.io/Logging_ESKILSTUNA/klagomål/A 71969-2021.docx")</f>
        <v/>
      </c>
      <c r="W43">
        <f>HYPERLINK("https://klasma.github.io/Logging_ESKILSTUNA/klagomålsmail/A 71969-2021.docx")</f>
        <v/>
      </c>
      <c r="X43">
        <f>HYPERLINK("https://klasma.github.io/Logging_ESKILSTUNA/tillsyn/A 71969-2021.docx")</f>
        <v/>
      </c>
      <c r="Y43">
        <f>HYPERLINK("https://klasma.github.io/Logging_ESKILSTUNA/tillsynsmail/A 71969-2021.docx")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45182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  <c r="T44">
        <f>HYPERLINK("https://klasma.github.io/Logging_ESKILSTUNA/kartor/A 22267-2022.png")</f>
        <v/>
      </c>
      <c r="V44">
        <f>HYPERLINK("https://klasma.github.io/Logging_ESKILSTUNA/klagomål/A 22267-2022.docx")</f>
        <v/>
      </c>
      <c r="W44">
        <f>HYPERLINK("https://klasma.github.io/Logging_ESKILSTUNA/klagomålsmail/A 22267-2022.docx")</f>
        <v/>
      </c>
      <c r="X44">
        <f>HYPERLINK("https://klasma.github.io/Logging_ESKILSTUNA/tillsyn/A 22267-2022.docx")</f>
        <v/>
      </c>
      <c r="Y44">
        <f>HYPERLINK("https://klasma.github.io/Logging_ESKILSTUNA/tillsynsmail/A 22267-2022.docx")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45182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  <c r="T45">
        <f>HYPERLINK("https://klasma.github.io/Logging_ESKILSTUNA/kartor/A 22265-2022.png")</f>
        <v/>
      </c>
      <c r="U45">
        <f>HYPERLINK("https://klasma.github.io/Logging_ESKILSTUNA/knärot/A 22265-2022.png")</f>
        <v/>
      </c>
      <c r="V45">
        <f>HYPERLINK("https://klasma.github.io/Logging_ESKILSTUNA/klagomål/A 22265-2022.docx")</f>
        <v/>
      </c>
      <c r="W45">
        <f>HYPERLINK("https://klasma.github.io/Logging_ESKILSTUNA/klagomålsmail/A 22265-2022.docx")</f>
        <v/>
      </c>
      <c r="X45">
        <f>HYPERLINK("https://klasma.github.io/Logging_ESKILSTUNA/tillsyn/A 22265-2022.docx")</f>
        <v/>
      </c>
      <c r="Y45">
        <f>HYPERLINK("https://klasma.github.io/Logging_ESKILSTUNA/tillsynsmail/A 22265-2022.docx")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45182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  <c r="T46">
        <f>HYPERLINK("https://klasma.github.io/Logging_ESKILSTUNA/kartor/A 571-2023.png")</f>
        <v/>
      </c>
      <c r="V46">
        <f>HYPERLINK("https://klasma.github.io/Logging_ESKILSTUNA/klagomål/A 571-2023.docx")</f>
        <v/>
      </c>
      <c r="W46">
        <f>HYPERLINK("https://klasma.github.io/Logging_ESKILSTUNA/klagomålsmail/A 571-2023.docx")</f>
        <v/>
      </c>
      <c r="X46">
        <f>HYPERLINK("https://klasma.github.io/Logging_ESKILSTUNA/tillsyn/A 571-2023.docx")</f>
        <v/>
      </c>
      <c r="Y46">
        <f>HYPERLINK("https://klasma.github.io/Logging_ESKILSTUNA/tillsynsmail/A 571-2023.docx")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45182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  <c r="T47">
        <f>HYPERLINK("https://klasma.github.io/Logging_ESKILSTUNA/kartor/A 9360-2019.png")</f>
        <v/>
      </c>
      <c r="V47">
        <f>HYPERLINK("https://klasma.github.io/Logging_ESKILSTUNA/klagomål/A 9360-2019.docx")</f>
        <v/>
      </c>
      <c r="W47">
        <f>HYPERLINK("https://klasma.github.io/Logging_ESKILSTUNA/klagomålsmail/A 9360-2019.docx")</f>
        <v/>
      </c>
      <c r="X47">
        <f>HYPERLINK("https://klasma.github.io/Logging_ESKILSTUNA/tillsyn/A 9360-2019.docx")</f>
        <v/>
      </c>
      <c r="Y47">
        <f>HYPERLINK("https://klasma.github.io/Logging_ESKILSTUNA/tillsynsmail/A 9360-2019.docx")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45182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  <c r="T48">
        <f>HYPERLINK("https://klasma.github.io/Logging_ESKILSTUNA/kartor/A 23204-2019.png")</f>
        <v/>
      </c>
      <c r="V48">
        <f>HYPERLINK("https://klasma.github.io/Logging_ESKILSTUNA/klagomål/A 23204-2019.docx")</f>
        <v/>
      </c>
      <c r="W48">
        <f>HYPERLINK("https://klasma.github.io/Logging_ESKILSTUNA/klagomålsmail/A 23204-2019.docx")</f>
        <v/>
      </c>
      <c r="X48">
        <f>HYPERLINK("https://klasma.github.io/Logging_ESKILSTUNA/tillsyn/A 23204-2019.docx")</f>
        <v/>
      </c>
      <c r="Y48">
        <f>HYPERLINK("https://klasma.github.io/Logging_ESKILSTUNA/tillsynsmail/A 23204-2019.docx")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45182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  <c r="T49">
        <f>HYPERLINK("https://klasma.github.io/Logging_ESKILSTUNA/kartor/A 29459-2019.png")</f>
        <v/>
      </c>
      <c r="U49">
        <f>HYPERLINK("https://klasma.github.io/Logging_ESKILSTUNA/knärot/A 29459-2019.png")</f>
        <v/>
      </c>
      <c r="V49">
        <f>HYPERLINK("https://klasma.github.io/Logging_ESKILSTUNA/klagomål/A 29459-2019.docx")</f>
        <v/>
      </c>
      <c r="W49">
        <f>HYPERLINK("https://klasma.github.io/Logging_ESKILSTUNA/klagomålsmail/A 29459-2019.docx")</f>
        <v/>
      </c>
      <c r="X49">
        <f>HYPERLINK("https://klasma.github.io/Logging_ESKILSTUNA/tillsyn/A 29459-2019.docx")</f>
        <v/>
      </c>
      <c r="Y49">
        <f>HYPERLINK("https://klasma.github.io/Logging_ESKILSTUNA/tillsynsmail/A 29459-2019.docx")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45182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  <c r="T50">
        <f>HYPERLINK("https://klasma.github.io/Logging_ESKILSTUNA/kartor/A 50952-2019.png")</f>
        <v/>
      </c>
      <c r="V50">
        <f>HYPERLINK("https://klasma.github.io/Logging_ESKILSTUNA/klagomål/A 50952-2019.docx")</f>
        <v/>
      </c>
      <c r="W50">
        <f>HYPERLINK("https://klasma.github.io/Logging_ESKILSTUNA/klagomålsmail/A 50952-2019.docx")</f>
        <v/>
      </c>
      <c r="X50">
        <f>HYPERLINK("https://klasma.github.io/Logging_ESKILSTUNA/tillsyn/A 50952-2019.docx")</f>
        <v/>
      </c>
      <c r="Y50">
        <f>HYPERLINK("https://klasma.github.io/Logging_ESKILSTUNA/tillsynsmail/A 50952-2019.docx")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45182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  <c r="T51">
        <f>HYPERLINK("https://klasma.github.io/Logging_ESKILSTUNA/kartor/A 51651-2019.png")</f>
        <v/>
      </c>
      <c r="V51">
        <f>HYPERLINK("https://klasma.github.io/Logging_ESKILSTUNA/klagomål/A 51651-2019.docx")</f>
        <v/>
      </c>
      <c r="W51">
        <f>HYPERLINK("https://klasma.github.io/Logging_ESKILSTUNA/klagomålsmail/A 51651-2019.docx")</f>
        <v/>
      </c>
      <c r="X51">
        <f>HYPERLINK("https://klasma.github.io/Logging_ESKILSTUNA/tillsyn/A 51651-2019.docx")</f>
        <v/>
      </c>
      <c r="Y51">
        <f>HYPERLINK("https://klasma.github.io/Logging_ESKILSTUNA/tillsynsmail/A 51651-2019.docx")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45182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  <c r="T52">
        <f>HYPERLINK("https://klasma.github.io/Logging_ESKILSTUNA/kartor/A 54326-2019.png")</f>
        <v/>
      </c>
      <c r="V52">
        <f>HYPERLINK("https://klasma.github.io/Logging_ESKILSTUNA/klagomål/A 54326-2019.docx")</f>
        <v/>
      </c>
      <c r="W52">
        <f>HYPERLINK("https://klasma.github.io/Logging_ESKILSTUNA/klagomålsmail/A 54326-2019.docx")</f>
        <v/>
      </c>
      <c r="X52">
        <f>HYPERLINK("https://klasma.github.io/Logging_ESKILSTUNA/tillsyn/A 54326-2019.docx")</f>
        <v/>
      </c>
      <c r="Y52">
        <f>HYPERLINK("https://klasma.github.io/Logging_ESKILSTUNA/tillsynsmail/A 54326-2019.docx")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45182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  <c r="T53">
        <f>HYPERLINK("https://klasma.github.io/Logging_ESKILSTUNA/kartor/A 16877-2020.png")</f>
        <v/>
      </c>
      <c r="V53">
        <f>HYPERLINK("https://klasma.github.io/Logging_ESKILSTUNA/klagomål/A 16877-2020.docx")</f>
        <v/>
      </c>
      <c r="W53">
        <f>HYPERLINK("https://klasma.github.io/Logging_ESKILSTUNA/klagomålsmail/A 16877-2020.docx")</f>
        <v/>
      </c>
      <c r="X53">
        <f>HYPERLINK("https://klasma.github.io/Logging_ESKILSTUNA/tillsyn/A 16877-2020.docx")</f>
        <v/>
      </c>
      <c r="Y53">
        <f>HYPERLINK("https://klasma.github.io/Logging_ESKILSTUNA/tillsynsmail/A 16877-2020.docx")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45182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  <c r="T54">
        <f>HYPERLINK("https://klasma.github.io/Logging_ESKILSTUNA/kartor/A 23201-2020.png")</f>
        <v/>
      </c>
      <c r="V54">
        <f>HYPERLINK("https://klasma.github.io/Logging_ESKILSTUNA/klagomål/A 23201-2020.docx")</f>
        <v/>
      </c>
      <c r="W54">
        <f>HYPERLINK("https://klasma.github.io/Logging_ESKILSTUNA/klagomålsmail/A 23201-2020.docx")</f>
        <v/>
      </c>
      <c r="X54">
        <f>HYPERLINK("https://klasma.github.io/Logging_ESKILSTUNA/tillsyn/A 23201-2020.docx")</f>
        <v/>
      </c>
      <c r="Y54">
        <f>HYPERLINK("https://klasma.github.io/Logging_ESKILSTUNA/tillsynsmail/A 23201-2020.docx")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45182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  <c r="T55">
        <f>HYPERLINK("https://klasma.github.io/Logging_ESKILSTUNA/kartor/A 38423-2020.png")</f>
        <v/>
      </c>
      <c r="V55">
        <f>HYPERLINK("https://klasma.github.io/Logging_ESKILSTUNA/klagomål/A 38423-2020.docx")</f>
        <v/>
      </c>
      <c r="W55">
        <f>HYPERLINK("https://klasma.github.io/Logging_ESKILSTUNA/klagomålsmail/A 38423-2020.docx")</f>
        <v/>
      </c>
      <c r="X55">
        <f>HYPERLINK("https://klasma.github.io/Logging_ESKILSTUNA/tillsyn/A 38423-2020.docx")</f>
        <v/>
      </c>
      <c r="Y55">
        <f>HYPERLINK("https://klasma.github.io/Logging_ESKILSTUNA/tillsynsmail/A 38423-2020.docx")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45182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  <c r="T56">
        <f>HYPERLINK("https://klasma.github.io/Logging_ESKILSTUNA/kartor/A 56228-2020.png")</f>
        <v/>
      </c>
      <c r="V56">
        <f>HYPERLINK("https://klasma.github.io/Logging_ESKILSTUNA/klagomål/A 56228-2020.docx")</f>
        <v/>
      </c>
      <c r="W56">
        <f>HYPERLINK("https://klasma.github.io/Logging_ESKILSTUNA/klagomålsmail/A 56228-2020.docx")</f>
        <v/>
      </c>
      <c r="X56">
        <f>HYPERLINK("https://klasma.github.io/Logging_ESKILSTUNA/tillsyn/A 56228-2020.docx")</f>
        <v/>
      </c>
      <c r="Y56">
        <f>HYPERLINK("https://klasma.github.io/Logging_ESKILSTUNA/tillsynsmail/A 56228-2020.docx")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45182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  <c r="T57">
        <f>HYPERLINK("https://klasma.github.io/Logging_ESKILSTUNA/kartor/A 33759-2021.png")</f>
        <v/>
      </c>
      <c r="V57">
        <f>HYPERLINK("https://klasma.github.io/Logging_ESKILSTUNA/klagomål/A 33759-2021.docx")</f>
        <v/>
      </c>
      <c r="W57">
        <f>HYPERLINK("https://klasma.github.io/Logging_ESKILSTUNA/klagomålsmail/A 33759-2021.docx")</f>
        <v/>
      </c>
      <c r="X57">
        <f>HYPERLINK("https://klasma.github.io/Logging_ESKILSTUNA/tillsyn/A 33759-2021.docx")</f>
        <v/>
      </c>
      <c r="Y57">
        <f>HYPERLINK("https://klasma.github.io/Logging_ESKILSTUNA/tillsynsmail/A 33759-2021.docx")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45182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  <c r="T58">
        <f>HYPERLINK("https://klasma.github.io/Logging_ESKILSTUNA/kartor/A 53206-2021.png")</f>
        <v/>
      </c>
      <c r="V58">
        <f>HYPERLINK("https://klasma.github.io/Logging_ESKILSTUNA/klagomål/A 53206-2021.docx")</f>
        <v/>
      </c>
      <c r="W58">
        <f>HYPERLINK("https://klasma.github.io/Logging_ESKILSTUNA/klagomålsmail/A 53206-2021.docx")</f>
        <v/>
      </c>
      <c r="X58">
        <f>HYPERLINK("https://klasma.github.io/Logging_ESKILSTUNA/tillsyn/A 53206-2021.docx")</f>
        <v/>
      </c>
      <c r="Y58">
        <f>HYPERLINK("https://klasma.github.io/Logging_ESKILSTUNA/tillsynsmail/A 53206-2021.docx")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45182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  <c r="T59">
        <f>HYPERLINK("https://klasma.github.io/Logging_ESKILSTUNA/kartor/A 62141-2021.png")</f>
        <v/>
      </c>
      <c r="V59">
        <f>HYPERLINK("https://klasma.github.io/Logging_ESKILSTUNA/klagomål/A 62141-2021.docx")</f>
        <v/>
      </c>
      <c r="W59">
        <f>HYPERLINK("https://klasma.github.io/Logging_ESKILSTUNA/klagomålsmail/A 62141-2021.docx")</f>
        <v/>
      </c>
      <c r="X59">
        <f>HYPERLINK("https://klasma.github.io/Logging_ESKILSTUNA/tillsyn/A 62141-2021.docx")</f>
        <v/>
      </c>
      <c r="Y59">
        <f>HYPERLINK("https://klasma.github.io/Logging_ESKILSTUNA/tillsynsmail/A 62141-2021.docx")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45182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  <c r="T60">
        <f>HYPERLINK("https://klasma.github.io/Logging_ESKILSTUNA/kartor/A 65380-2021.png")</f>
        <v/>
      </c>
      <c r="V60">
        <f>HYPERLINK("https://klasma.github.io/Logging_ESKILSTUNA/klagomål/A 65380-2021.docx")</f>
        <v/>
      </c>
      <c r="W60">
        <f>HYPERLINK("https://klasma.github.io/Logging_ESKILSTUNA/klagomålsmail/A 65380-2021.docx")</f>
        <v/>
      </c>
      <c r="X60">
        <f>HYPERLINK("https://klasma.github.io/Logging_ESKILSTUNA/tillsyn/A 65380-2021.docx")</f>
        <v/>
      </c>
      <c r="Y60">
        <f>HYPERLINK("https://klasma.github.io/Logging_ESKILSTUNA/tillsynsmail/A 65380-2021.docx")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45182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  <c r="T61">
        <f>HYPERLINK("https://klasma.github.io/Logging_ESKILSTUNA/kartor/A 3162-2022.png")</f>
        <v/>
      </c>
      <c r="V61">
        <f>HYPERLINK("https://klasma.github.io/Logging_ESKILSTUNA/klagomål/A 3162-2022.docx")</f>
        <v/>
      </c>
      <c r="W61">
        <f>HYPERLINK("https://klasma.github.io/Logging_ESKILSTUNA/klagomålsmail/A 3162-2022.docx")</f>
        <v/>
      </c>
      <c r="X61">
        <f>HYPERLINK("https://klasma.github.io/Logging_ESKILSTUNA/tillsyn/A 3162-2022.docx")</f>
        <v/>
      </c>
      <c r="Y61">
        <f>HYPERLINK("https://klasma.github.io/Logging_ESKILSTUNA/tillsynsmail/A 3162-2022.docx")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45182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  <c r="T62">
        <f>HYPERLINK("https://klasma.github.io/Logging_ESKILSTUNA/kartor/A 15960-2022.png")</f>
        <v/>
      </c>
      <c r="V62">
        <f>HYPERLINK("https://klasma.github.io/Logging_ESKILSTUNA/klagomål/A 15960-2022.docx")</f>
        <v/>
      </c>
      <c r="W62">
        <f>HYPERLINK("https://klasma.github.io/Logging_ESKILSTUNA/klagomålsmail/A 15960-2022.docx")</f>
        <v/>
      </c>
      <c r="X62">
        <f>HYPERLINK("https://klasma.github.io/Logging_ESKILSTUNA/tillsyn/A 15960-2022.docx")</f>
        <v/>
      </c>
      <c r="Y62">
        <f>HYPERLINK("https://klasma.github.io/Logging_ESKILSTUNA/tillsynsmail/A 15960-2022.docx")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45182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  <c r="T63">
        <f>HYPERLINK("https://klasma.github.io/Logging_ESKILSTUNA/kartor/A 36155-2022.png")</f>
        <v/>
      </c>
      <c r="V63">
        <f>HYPERLINK("https://klasma.github.io/Logging_ESKILSTUNA/klagomål/A 36155-2022.docx")</f>
        <v/>
      </c>
      <c r="W63">
        <f>HYPERLINK("https://klasma.github.io/Logging_ESKILSTUNA/klagomålsmail/A 36155-2022.docx")</f>
        <v/>
      </c>
      <c r="X63">
        <f>HYPERLINK("https://klasma.github.io/Logging_ESKILSTUNA/tillsyn/A 36155-2022.docx")</f>
        <v/>
      </c>
      <c r="Y63">
        <f>HYPERLINK("https://klasma.github.io/Logging_ESKILSTUNA/tillsynsmail/A 36155-2022.docx")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45182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  <c r="T64">
        <f>HYPERLINK("https://klasma.github.io/Logging_ESKILSTUNA/kartor/A 36140-2022.png")</f>
        <v/>
      </c>
      <c r="V64">
        <f>HYPERLINK("https://klasma.github.io/Logging_ESKILSTUNA/klagomål/A 36140-2022.docx")</f>
        <v/>
      </c>
      <c r="W64">
        <f>HYPERLINK("https://klasma.github.io/Logging_ESKILSTUNA/klagomålsmail/A 36140-2022.docx")</f>
        <v/>
      </c>
      <c r="X64">
        <f>HYPERLINK("https://klasma.github.io/Logging_ESKILSTUNA/tillsyn/A 36140-2022.docx")</f>
        <v/>
      </c>
      <c r="Y64">
        <f>HYPERLINK("https://klasma.github.io/Logging_ESKILSTUNA/tillsynsmail/A 36140-2022.docx")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45182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  <c r="T65">
        <f>HYPERLINK("https://klasma.github.io/Logging_ESKILSTUNA/kartor/A 43547-2022.png")</f>
        <v/>
      </c>
      <c r="U65">
        <f>HYPERLINK("https://klasma.github.io/Logging_ESKILSTUNA/knärot/A 43547-2022.png")</f>
        <v/>
      </c>
      <c r="V65">
        <f>HYPERLINK("https://klasma.github.io/Logging_ESKILSTUNA/klagomål/A 43547-2022.docx")</f>
        <v/>
      </c>
      <c r="W65">
        <f>HYPERLINK("https://klasma.github.io/Logging_ESKILSTUNA/klagomålsmail/A 43547-2022.docx")</f>
        <v/>
      </c>
      <c r="X65">
        <f>HYPERLINK("https://klasma.github.io/Logging_ESKILSTUNA/tillsyn/A 43547-2022.docx")</f>
        <v/>
      </c>
      <c r="Y65">
        <f>HYPERLINK("https://klasma.github.io/Logging_ESKILSTUNA/tillsynsmail/A 43547-2022.docx")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45182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  <c r="T66">
        <f>HYPERLINK("https://klasma.github.io/Logging_ESKILSTUNA/kartor/A 44664-2022.png")</f>
        <v/>
      </c>
      <c r="U66">
        <f>HYPERLINK("https://klasma.github.io/Logging_ESKILSTUNA/knärot/A 44664-2022.png")</f>
        <v/>
      </c>
      <c r="V66">
        <f>HYPERLINK("https://klasma.github.io/Logging_ESKILSTUNA/klagomål/A 44664-2022.docx")</f>
        <v/>
      </c>
      <c r="W66">
        <f>HYPERLINK("https://klasma.github.io/Logging_ESKILSTUNA/klagomålsmail/A 44664-2022.docx")</f>
        <v/>
      </c>
      <c r="X66">
        <f>HYPERLINK("https://klasma.github.io/Logging_ESKILSTUNA/tillsyn/A 44664-2022.docx")</f>
        <v/>
      </c>
      <c r="Y66">
        <f>HYPERLINK("https://klasma.github.io/Logging_ESKILSTUNA/tillsynsmail/A 44664-2022.docx")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45182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  <c r="T67">
        <f>HYPERLINK("https://klasma.github.io/Logging_ESKILSTUNA/kartor/A 47648-2022.png")</f>
        <v/>
      </c>
      <c r="V67">
        <f>HYPERLINK("https://klasma.github.io/Logging_ESKILSTUNA/klagomål/A 47648-2022.docx")</f>
        <v/>
      </c>
      <c r="W67">
        <f>HYPERLINK("https://klasma.github.io/Logging_ESKILSTUNA/klagomålsmail/A 47648-2022.docx")</f>
        <v/>
      </c>
      <c r="X67">
        <f>HYPERLINK("https://klasma.github.io/Logging_ESKILSTUNA/tillsyn/A 47648-2022.docx")</f>
        <v/>
      </c>
      <c r="Y67">
        <f>HYPERLINK("https://klasma.github.io/Logging_ESKILSTUNA/tillsynsmail/A 47648-2022.docx")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45182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  <c r="T68">
        <f>HYPERLINK("https://klasma.github.io/Logging_ESKILSTUNA/kartor/A 61987-2022.png")</f>
        <v/>
      </c>
      <c r="V68">
        <f>HYPERLINK("https://klasma.github.io/Logging_ESKILSTUNA/klagomål/A 61987-2022.docx")</f>
        <v/>
      </c>
      <c r="W68">
        <f>HYPERLINK("https://klasma.github.io/Logging_ESKILSTUNA/klagomålsmail/A 61987-2022.docx")</f>
        <v/>
      </c>
      <c r="X68">
        <f>HYPERLINK("https://klasma.github.io/Logging_ESKILSTUNA/tillsyn/A 61987-2022.docx")</f>
        <v/>
      </c>
      <c r="Y68">
        <f>HYPERLINK("https://klasma.github.io/Logging_ESKILSTUNA/tillsynsmail/A 61987-2022.docx")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45182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  <c r="T69">
        <f>HYPERLINK("https://klasma.github.io/Logging_ESKILSTUNA/kartor/A 14327-2023.png")</f>
        <v/>
      </c>
      <c r="V69">
        <f>HYPERLINK("https://klasma.github.io/Logging_ESKILSTUNA/klagomål/A 14327-2023.docx")</f>
        <v/>
      </c>
      <c r="W69">
        <f>HYPERLINK("https://klasma.github.io/Logging_ESKILSTUNA/klagomålsmail/A 14327-2023.docx")</f>
        <v/>
      </c>
      <c r="X69">
        <f>HYPERLINK("https://klasma.github.io/Logging_ESKILSTUNA/tillsyn/A 14327-2023.docx")</f>
        <v/>
      </c>
      <c r="Y69">
        <f>HYPERLINK("https://klasma.github.io/Logging_ESKILSTUNA/tillsynsmail/A 14327-2023.docx")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45182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  <c r="T70">
        <f>HYPERLINK("https://klasma.github.io/Logging_ESKILSTUNA/kartor/A 19627-2023.png")</f>
        <v/>
      </c>
      <c r="V70">
        <f>HYPERLINK("https://klasma.github.io/Logging_ESKILSTUNA/klagomål/A 19627-2023.docx")</f>
        <v/>
      </c>
      <c r="W70">
        <f>HYPERLINK("https://klasma.github.io/Logging_ESKILSTUNA/klagomålsmail/A 19627-2023.docx")</f>
        <v/>
      </c>
      <c r="X70">
        <f>HYPERLINK("https://klasma.github.io/Logging_ESKILSTUNA/tillsyn/A 19627-2023.docx")</f>
        <v/>
      </c>
      <c r="Y70">
        <f>HYPERLINK("https://klasma.github.io/Logging_ESKILSTUNA/tillsynsmail/A 19627-2023.docx")</f>
        <v/>
      </c>
    </row>
    <row r="71" ht="15" customHeight="1">
      <c r="A71" t="inlineStr">
        <is>
          <t>A 23637-2023</t>
        </is>
      </c>
      <c r="B71" s="1" t="n">
        <v>45077</v>
      </c>
      <c r="C71" s="1" t="n">
        <v>45182</v>
      </c>
      <c r="D71" t="inlineStr">
        <is>
          <t>SÖDERMANLANDS LÄN</t>
        </is>
      </c>
      <c r="E71" t="inlineStr">
        <is>
          <t>ESKILSTUNA</t>
        </is>
      </c>
      <c r="G71" t="n">
        <v>15.8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Violett fingersvamp</t>
        </is>
      </c>
      <c r="S71">
        <f>HYPERLINK("https://klasma.github.io/Logging_ESKILSTUNA/artfynd/A 23637-2023.xlsx")</f>
        <v/>
      </c>
      <c r="T71">
        <f>HYPERLINK("https://klasma.github.io/Logging_ESKILSTUNA/kartor/A 23637-2023.png")</f>
        <v/>
      </c>
      <c r="V71">
        <f>HYPERLINK("https://klasma.github.io/Logging_ESKILSTUNA/klagomål/A 23637-2023.docx")</f>
        <v/>
      </c>
      <c r="W71">
        <f>HYPERLINK("https://klasma.github.io/Logging_ESKILSTUNA/klagomålsmail/A 23637-2023.docx")</f>
        <v/>
      </c>
      <c r="X71">
        <f>HYPERLINK("https://klasma.github.io/Logging_ESKILSTUNA/tillsyn/A 23637-2023.docx")</f>
        <v/>
      </c>
      <c r="Y71">
        <f>HYPERLINK("https://klasma.github.io/Logging_ESKILSTUNA/tillsynsmail/A 23637-2023.docx")</f>
        <v/>
      </c>
    </row>
    <row r="72" ht="15" customHeight="1">
      <c r="A72" t="inlineStr">
        <is>
          <t>A 25122-2023</t>
        </is>
      </c>
      <c r="B72" s="1" t="n">
        <v>45086</v>
      </c>
      <c r="C72" s="1" t="n">
        <v>45182</v>
      </c>
      <c r="D72" t="inlineStr">
        <is>
          <t>SÖDERMANLANDS LÄN</t>
        </is>
      </c>
      <c r="E72" t="inlineStr">
        <is>
          <t>ESKILSTUNA</t>
        </is>
      </c>
      <c r="F72" t="inlineStr">
        <is>
          <t>Sveaskog</t>
        </is>
      </c>
      <c r="G72" t="n">
        <v>7.5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HYPERLINK("https://klasma.github.io/Logging_ESKILSTUNA/artfynd/A 25122-2023.xlsx")</f>
        <v/>
      </c>
      <c r="T72">
        <f>HYPERLINK("https://klasma.github.io/Logging_ESKILSTUNA/kartor/A 25122-2023.png")</f>
        <v/>
      </c>
      <c r="V72">
        <f>HYPERLINK("https://klasma.github.io/Logging_ESKILSTUNA/klagomål/A 25122-2023.docx")</f>
        <v/>
      </c>
      <c r="W72">
        <f>HYPERLINK("https://klasma.github.io/Logging_ESKILSTUNA/klagomålsmail/A 25122-2023.docx")</f>
        <v/>
      </c>
      <c r="X72">
        <f>HYPERLINK("https://klasma.github.io/Logging_ESKILSTUNA/tillsyn/A 25122-2023.docx")</f>
        <v/>
      </c>
      <c r="Y72">
        <f>HYPERLINK("https://klasma.github.io/Logging_ESKILSTUNA/tillsynsmail/A 25122-2023.docx")</f>
        <v/>
      </c>
    </row>
    <row r="73" ht="15" customHeight="1">
      <c r="A73" t="inlineStr">
        <is>
          <t>A 26114-2023</t>
        </is>
      </c>
      <c r="B73" s="1" t="n">
        <v>45091</v>
      </c>
      <c r="C73" s="1" t="n">
        <v>45182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Ängsskära</t>
        </is>
      </c>
      <c r="S73">
        <f>HYPERLINK("https://klasma.github.io/Logging_ESKILSTUNA/artfynd/A 26114-2023.xlsx")</f>
        <v/>
      </c>
      <c r="T73">
        <f>HYPERLINK("https://klasma.github.io/Logging_ESKILSTUNA/kartor/A 26114-2023.png")</f>
        <v/>
      </c>
      <c r="V73">
        <f>HYPERLINK("https://klasma.github.io/Logging_ESKILSTUNA/klagomål/A 26114-2023.docx")</f>
        <v/>
      </c>
      <c r="W73">
        <f>HYPERLINK("https://klasma.github.io/Logging_ESKILSTUNA/klagomålsmail/A 26114-2023.docx")</f>
        <v/>
      </c>
      <c r="X73">
        <f>HYPERLINK("https://klasma.github.io/Logging_ESKILSTUNA/tillsyn/A 26114-2023.docx")</f>
        <v/>
      </c>
      <c r="Y73">
        <f>HYPERLINK("https://klasma.github.io/Logging_ESKILSTUNA/tillsynsmail/A 26114-2023.docx")</f>
        <v/>
      </c>
    </row>
    <row r="74" ht="15" customHeight="1">
      <c r="A74" t="inlineStr">
        <is>
          <t>A 26133-2023</t>
        </is>
      </c>
      <c r="B74" s="1" t="n">
        <v>45091</v>
      </c>
      <c r="C74" s="1" t="n">
        <v>45182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26133-2023.xlsx")</f>
        <v/>
      </c>
      <c r="T74">
        <f>HYPERLINK("https://klasma.github.io/Logging_ESKILSTUNA/kartor/A 26133-2023.png")</f>
        <v/>
      </c>
      <c r="V74">
        <f>HYPERLINK("https://klasma.github.io/Logging_ESKILSTUNA/klagomål/A 26133-2023.docx")</f>
        <v/>
      </c>
      <c r="W74">
        <f>HYPERLINK("https://klasma.github.io/Logging_ESKILSTUNA/klagomålsmail/A 26133-2023.docx")</f>
        <v/>
      </c>
      <c r="X74">
        <f>HYPERLINK("https://klasma.github.io/Logging_ESKILSTUNA/tillsyn/A 26133-2023.docx")</f>
        <v/>
      </c>
      <c r="Y74">
        <f>HYPERLINK("https://klasma.github.io/Logging_ESKILSTUNA/tillsynsmail/A 26133-2023.docx")</f>
        <v/>
      </c>
    </row>
    <row r="75" ht="15" customHeight="1">
      <c r="A75" t="inlineStr">
        <is>
          <t>A 27580-2023</t>
        </is>
      </c>
      <c r="B75" s="1" t="n">
        <v>45097</v>
      </c>
      <c r="C75" s="1" t="n">
        <v>45182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9.199999999999999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HYPERLINK("https://klasma.github.io/Logging_ESKILSTUNA/artfynd/A 27580-2023.xlsx")</f>
        <v/>
      </c>
      <c r="T75">
        <f>HYPERLINK("https://klasma.github.io/Logging_ESKILSTUNA/kartor/A 27580-2023.png")</f>
        <v/>
      </c>
      <c r="V75">
        <f>HYPERLINK("https://klasma.github.io/Logging_ESKILSTUNA/klagomål/A 27580-2023.docx")</f>
        <v/>
      </c>
      <c r="W75">
        <f>HYPERLINK("https://klasma.github.io/Logging_ESKILSTUNA/klagomålsmail/A 27580-2023.docx")</f>
        <v/>
      </c>
      <c r="X75">
        <f>HYPERLINK("https://klasma.github.io/Logging_ESKILSTUNA/tillsyn/A 27580-2023.docx")</f>
        <v/>
      </c>
      <c r="Y75">
        <f>HYPERLINK("https://klasma.github.io/Logging_ESKILSTUNA/tillsynsmail/A 27580-2023.docx")</f>
        <v/>
      </c>
    </row>
    <row r="76" ht="15" customHeight="1">
      <c r="A76" t="inlineStr">
        <is>
          <t>A 31987-2023</t>
        </is>
      </c>
      <c r="B76" s="1" t="n">
        <v>45119</v>
      </c>
      <c r="C76" s="1" t="n">
        <v>45182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Bredbrämad bastardsvärmare</t>
        </is>
      </c>
      <c r="S76">
        <f>HYPERLINK("https://klasma.github.io/Logging_ESKILSTUNA/artfynd/A 31987-2023.xlsx")</f>
        <v/>
      </c>
      <c r="T76">
        <f>HYPERLINK("https://klasma.github.io/Logging_ESKILSTUNA/kartor/A 31987-2023.png")</f>
        <v/>
      </c>
      <c r="V76">
        <f>HYPERLINK("https://klasma.github.io/Logging_ESKILSTUNA/klagomål/A 31987-2023.docx")</f>
        <v/>
      </c>
      <c r="W76">
        <f>HYPERLINK("https://klasma.github.io/Logging_ESKILSTUNA/klagomålsmail/A 31987-2023.docx")</f>
        <v/>
      </c>
      <c r="X76">
        <f>HYPERLINK("https://klasma.github.io/Logging_ESKILSTUNA/tillsyn/A 31987-2023.docx")</f>
        <v/>
      </c>
      <c r="Y76">
        <f>HYPERLINK("https://klasma.github.io/Logging_ESKILSTUNA/tillsynsmail/A 31987-2023.docx")</f>
        <v/>
      </c>
    </row>
    <row r="77" ht="15" customHeight="1">
      <c r="A77" t="inlineStr">
        <is>
          <t>A 34717-2023</t>
        </is>
      </c>
      <c r="B77" s="1" t="n">
        <v>45141</v>
      </c>
      <c r="C77" s="1" t="n">
        <v>45182</v>
      </c>
      <c r="D77" t="inlineStr">
        <is>
          <t>SÖDERMANLANDS LÄN</t>
        </is>
      </c>
      <c r="E77" t="inlineStr">
        <is>
          <t>ESKILSTUNA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Triplax rufipes</t>
        </is>
      </c>
      <c r="S77">
        <f>HYPERLINK("https://klasma.github.io/Logging_ESKILSTUNA/artfynd/A 34717-2023.xlsx")</f>
        <v/>
      </c>
      <c r="T77">
        <f>HYPERLINK("https://klasma.github.io/Logging_ESKILSTUNA/kartor/A 34717-2023.png")</f>
        <v/>
      </c>
      <c r="V77">
        <f>HYPERLINK("https://klasma.github.io/Logging_ESKILSTUNA/klagomål/A 34717-2023.docx")</f>
        <v/>
      </c>
      <c r="W77">
        <f>HYPERLINK("https://klasma.github.io/Logging_ESKILSTUNA/klagomålsmail/A 34717-2023.docx")</f>
        <v/>
      </c>
      <c r="X77">
        <f>HYPERLINK("https://klasma.github.io/Logging_ESKILSTUNA/tillsyn/A 34717-2023.docx")</f>
        <v/>
      </c>
      <c r="Y77">
        <f>HYPERLINK("https://klasma.github.io/Logging_ESKILSTUNA/tillsynsmail/A 34717-2023.docx")</f>
        <v/>
      </c>
    </row>
    <row r="78" ht="15" customHeight="1">
      <c r="A78" t="inlineStr">
        <is>
          <t>A 42470-2018</t>
        </is>
      </c>
      <c r="B78" s="1" t="n">
        <v>43353</v>
      </c>
      <c r="C78" s="1" t="n">
        <v>45182</v>
      </c>
      <c r="D78" t="inlineStr">
        <is>
          <t>SÖDERMANLANDS LÄN</t>
        </is>
      </c>
      <c r="E78" t="inlineStr">
        <is>
          <t>ESKILSTUNA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44474-2018</t>
        </is>
      </c>
      <c r="B79" s="1" t="n">
        <v>43356</v>
      </c>
      <c r="C79" s="1" t="n">
        <v>45182</v>
      </c>
      <c r="D79" t="inlineStr">
        <is>
          <t>SÖDERMANLANDS LÄN</t>
        </is>
      </c>
      <c r="E79" t="inlineStr">
        <is>
          <t>ESKILSTUNA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44911-2018</t>
        </is>
      </c>
      <c r="B80" s="1" t="n">
        <v>43360</v>
      </c>
      <c r="C80" s="1" t="n">
        <v>45182</v>
      </c>
      <c r="D80" t="inlineStr">
        <is>
          <t>SÖDERMANLANDS LÄN</t>
        </is>
      </c>
      <c r="E80" t="inlineStr">
        <is>
          <t>ESKILSTUNA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44900-2018</t>
        </is>
      </c>
      <c r="B81" s="1" t="n">
        <v>43360</v>
      </c>
      <c r="C81" s="1" t="n">
        <v>45182</v>
      </c>
      <c r="D81" t="inlineStr">
        <is>
          <t>SÖDERMANLANDS LÄN</t>
        </is>
      </c>
      <c r="E81" t="inlineStr">
        <is>
          <t>ESKILSTUNA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52349-2018</t>
        </is>
      </c>
      <c r="B82" s="1" t="n">
        <v>43388</v>
      </c>
      <c r="C82" s="1" t="n">
        <v>45182</v>
      </c>
      <c r="D82" t="inlineStr">
        <is>
          <t>SÖDERMANLANDS LÄN</t>
        </is>
      </c>
      <c r="E82" t="inlineStr">
        <is>
          <t>ESKILSTUNA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55812-2018</t>
        </is>
      </c>
      <c r="B83" s="1" t="n">
        <v>43392</v>
      </c>
      <c r="C83" s="1" t="n">
        <v>45182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54727-2018</t>
        </is>
      </c>
      <c r="B84" s="1" t="n">
        <v>43395</v>
      </c>
      <c r="C84" s="1" t="n">
        <v>45182</v>
      </c>
      <c r="D84" t="inlineStr">
        <is>
          <t>SÖDERMANLANDS LÄN</t>
        </is>
      </c>
      <c r="E84" t="inlineStr">
        <is>
          <t>ESKILSTUNA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54955-2018</t>
        </is>
      </c>
      <c r="B85" s="1" t="n">
        <v>43396</v>
      </c>
      <c r="C85" s="1" t="n">
        <v>45182</v>
      </c>
      <c r="D85" t="inlineStr">
        <is>
          <t>SÖDERMANLANDS LÄN</t>
        </is>
      </c>
      <c r="E85" t="inlineStr">
        <is>
          <t>ESKILSTUNA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59016-2018</t>
        </is>
      </c>
      <c r="B86" s="1" t="n">
        <v>43402</v>
      </c>
      <c r="C86" s="1" t="n">
        <v>45182</v>
      </c>
      <c r="D86" t="inlineStr">
        <is>
          <t>SÖDERMANLANDS LÄN</t>
        </is>
      </c>
      <c r="E86" t="inlineStr">
        <is>
          <t>ESKILSTUNA</t>
        </is>
      </c>
      <c r="G86" t="n">
        <v>14.2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58062-2018</t>
        </is>
      </c>
      <c r="B87" s="1" t="n">
        <v>43406</v>
      </c>
      <c r="C87" s="1" t="n">
        <v>45182</v>
      </c>
      <c r="D87" t="inlineStr">
        <is>
          <t>SÖDERMANLANDS LÄN</t>
        </is>
      </c>
      <c r="E87" t="inlineStr">
        <is>
          <t>ESKILSTUNA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58067-2018</t>
        </is>
      </c>
      <c r="B88" s="1" t="n">
        <v>43406</v>
      </c>
      <c r="C88" s="1" t="n">
        <v>45182</v>
      </c>
      <c r="D88" t="inlineStr">
        <is>
          <t>SÖDERMANLANDS LÄN</t>
        </is>
      </c>
      <c r="E88" t="inlineStr">
        <is>
          <t>ESKILSTUNA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65533-2018</t>
        </is>
      </c>
      <c r="B89" s="1" t="n">
        <v>43413</v>
      </c>
      <c r="C89" s="1" t="n">
        <v>45182</v>
      </c>
      <c r="D89" t="inlineStr">
        <is>
          <t>SÖDERMANLANDS LÄN</t>
        </is>
      </c>
      <c r="E89" t="inlineStr">
        <is>
          <t>ESKILSTUNA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61414-2018</t>
        </is>
      </c>
      <c r="B90" s="1" t="n">
        <v>43413</v>
      </c>
      <c r="C90" s="1" t="n">
        <v>45182</v>
      </c>
      <c r="D90" t="inlineStr">
        <is>
          <t>SÖDERMANLANDS LÄN</t>
        </is>
      </c>
      <c r="E90" t="inlineStr">
        <is>
          <t>ESKILSTUNA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63105-2018</t>
        </is>
      </c>
      <c r="B91" s="1" t="n">
        <v>43418</v>
      </c>
      <c r="C91" s="1" t="n">
        <v>45182</v>
      </c>
      <c r="D91" t="inlineStr">
        <is>
          <t>SÖDERMANLANDS LÄN</t>
        </is>
      </c>
      <c r="E91" t="inlineStr">
        <is>
          <t>ESKILSTUNA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60504-2018</t>
        </is>
      </c>
      <c r="B92" s="1" t="n">
        <v>43420</v>
      </c>
      <c r="C92" s="1" t="n">
        <v>45182</v>
      </c>
      <c r="D92" t="inlineStr">
        <is>
          <t>SÖDERMANLANDS LÄN</t>
        </is>
      </c>
      <c r="E92" t="inlineStr">
        <is>
          <t>ESKILSTUNA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60513-2018</t>
        </is>
      </c>
      <c r="B93" s="1" t="n">
        <v>43420</v>
      </c>
      <c r="C93" s="1" t="n">
        <v>45182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63201-2018</t>
        </is>
      </c>
      <c r="B94" s="1" t="n">
        <v>43426</v>
      </c>
      <c r="C94" s="1" t="n">
        <v>45182</v>
      </c>
      <c r="D94" t="inlineStr">
        <is>
          <t>SÖDERMANLANDS LÄN</t>
        </is>
      </c>
      <c r="E94" t="inlineStr">
        <is>
          <t>ESKILSTUNA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63210-2018</t>
        </is>
      </c>
      <c r="B95" s="1" t="n">
        <v>43426</v>
      </c>
      <c r="C95" s="1" t="n">
        <v>45182</v>
      </c>
      <c r="D95" t="inlineStr">
        <is>
          <t>SÖDERMANLANDS LÄN</t>
        </is>
      </c>
      <c r="E95" t="inlineStr">
        <is>
          <t>ESKILSTUNA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66292-2018</t>
        </is>
      </c>
      <c r="B96" s="1" t="n">
        <v>43427</v>
      </c>
      <c r="C96" s="1" t="n">
        <v>45182</v>
      </c>
      <c r="D96" t="inlineStr">
        <is>
          <t>SÖDERMANLANDS LÄN</t>
        </is>
      </c>
      <c r="E96" t="inlineStr">
        <is>
          <t>ESKILSTUNA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64203-2018</t>
        </is>
      </c>
      <c r="B97" s="1" t="n">
        <v>43430</v>
      </c>
      <c r="C97" s="1" t="n">
        <v>45182</v>
      </c>
      <c r="D97" t="inlineStr">
        <is>
          <t>SÖDERMANLANDS LÄN</t>
        </is>
      </c>
      <c r="E97" t="inlineStr">
        <is>
          <t>ESKILSTUNA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64439-2018</t>
        </is>
      </c>
      <c r="B98" s="1" t="n">
        <v>43431</v>
      </c>
      <c r="C98" s="1" t="n">
        <v>45182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64839-2018</t>
        </is>
      </c>
      <c r="B99" s="1" t="n">
        <v>43431</v>
      </c>
      <c r="C99" s="1" t="n">
        <v>45182</v>
      </c>
      <c r="D99" t="inlineStr">
        <is>
          <t>SÖDERMANLANDS LÄN</t>
        </is>
      </c>
      <c r="E99" t="inlineStr">
        <is>
          <t>ESKILSTUNA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67295-2018</t>
        </is>
      </c>
      <c r="B100" s="1" t="n">
        <v>43439</v>
      </c>
      <c r="C100" s="1" t="n">
        <v>45182</v>
      </c>
      <c r="D100" t="inlineStr">
        <is>
          <t>SÖDERMANLANDS LÄN</t>
        </is>
      </c>
      <c r="E100" t="inlineStr">
        <is>
          <t>ESKILSTUNA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68199-2018</t>
        </is>
      </c>
      <c r="B101" s="1" t="n">
        <v>43441</v>
      </c>
      <c r="C101" s="1" t="n">
        <v>45182</v>
      </c>
      <c r="D101" t="inlineStr">
        <is>
          <t>SÖDERMANLANDS LÄN</t>
        </is>
      </c>
      <c r="E101" t="inlineStr">
        <is>
          <t>ESKILSTUNA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68201-2018</t>
        </is>
      </c>
      <c r="B102" s="1" t="n">
        <v>43441</v>
      </c>
      <c r="C102" s="1" t="n">
        <v>45182</v>
      </c>
      <c r="D102" t="inlineStr">
        <is>
          <t>SÖDERMANLANDS LÄN</t>
        </is>
      </c>
      <c r="E102" t="inlineStr">
        <is>
          <t>ESKILSTUNA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68206-2018</t>
        </is>
      </c>
      <c r="B103" s="1" t="n">
        <v>43441</v>
      </c>
      <c r="C103" s="1" t="n">
        <v>45182</v>
      </c>
      <c r="D103" t="inlineStr">
        <is>
          <t>SÖDERMANLANDS LÄN</t>
        </is>
      </c>
      <c r="E103" t="inlineStr">
        <is>
          <t>ESKILSTUNA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70054-2018</t>
        </is>
      </c>
      <c r="B104" s="1" t="n">
        <v>43445</v>
      </c>
      <c r="C104" s="1" t="n">
        <v>45182</v>
      </c>
      <c r="D104" t="inlineStr">
        <is>
          <t>SÖDERMANLANDS LÄN</t>
        </is>
      </c>
      <c r="E104" t="inlineStr">
        <is>
          <t>ESKILSTUNA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71030-2018</t>
        </is>
      </c>
      <c r="B105" s="1" t="n">
        <v>43451</v>
      </c>
      <c r="C105" s="1" t="n">
        <v>45182</v>
      </c>
      <c r="D105" t="inlineStr">
        <is>
          <t>SÖDERMANLANDS LÄN</t>
        </is>
      </c>
      <c r="E105" t="inlineStr">
        <is>
          <t>ESKILSTUNA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71345-2018</t>
        </is>
      </c>
      <c r="B106" s="1" t="n">
        <v>43451</v>
      </c>
      <c r="C106" s="1" t="n">
        <v>45182</v>
      </c>
      <c r="D106" t="inlineStr">
        <is>
          <t>SÖDERMANLANDS LÄN</t>
        </is>
      </c>
      <c r="E106" t="inlineStr">
        <is>
          <t>ESKILSTUNA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71145-2018</t>
        </is>
      </c>
      <c r="B107" s="1" t="n">
        <v>43452</v>
      </c>
      <c r="C107" s="1" t="n">
        <v>45182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Allmännings- och besparingsskogar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600-2019</t>
        </is>
      </c>
      <c r="B108" s="1" t="n">
        <v>43455</v>
      </c>
      <c r="C108" s="1" t="n">
        <v>45182</v>
      </c>
      <c r="D108" t="inlineStr">
        <is>
          <t>SÖDERMANLANDS LÄN</t>
        </is>
      </c>
      <c r="E108" t="inlineStr">
        <is>
          <t>ESKILSTUNA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606-2019</t>
        </is>
      </c>
      <c r="B109" s="1" t="n">
        <v>43455</v>
      </c>
      <c r="C109" s="1" t="n">
        <v>45182</v>
      </c>
      <c r="D109" t="inlineStr">
        <is>
          <t>SÖDERMANLANDS LÄN</t>
        </is>
      </c>
      <c r="E109" t="inlineStr">
        <is>
          <t>ESKILSTUNA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72334-2018</t>
        </is>
      </c>
      <c r="B110" s="1" t="n">
        <v>43460</v>
      </c>
      <c r="C110" s="1" t="n">
        <v>45182</v>
      </c>
      <c r="D110" t="inlineStr">
        <is>
          <t>SÖDERMANLANDS LÄN</t>
        </is>
      </c>
      <c r="E110" t="inlineStr">
        <is>
          <t>ESKILSTUNA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1658-2019</t>
        </is>
      </c>
      <c r="B111" s="1" t="n">
        <v>43461</v>
      </c>
      <c r="C111" s="1" t="n">
        <v>45182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72645-2018</t>
        </is>
      </c>
      <c r="B112" s="1" t="n">
        <v>43464</v>
      </c>
      <c r="C112" s="1" t="n">
        <v>45182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Allmännings- och besparingsskogar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72643-2018</t>
        </is>
      </c>
      <c r="B113" s="1" t="n">
        <v>43464</v>
      </c>
      <c r="C113" s="1" t="n">
        <v>45182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Allmännings- och besparingsskogar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17-2019</t>
        </is>
      </c>
      <c r="B114" s="1" t="n">
        <v>43466</v>
      </c>
      <c r="C114" s="1" t="n">
        <v>45182</v>
      </c>
      <c r="D114" t="inlineStr">
        <is>
          <t>SÖDERMANLANDS LÄN</t>
        </is>
      </c>
      <c r="E114" t="inlineStr">
        <is>
          <t>ESKILSTUNA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458-2019</t>
        </is>
      </c>
      <c r="B115" s="1" t="n">
        <v>43468</v>
      </c>
      <c r="C115" s="1" t="n">
        <v>45182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1029-2019</t>
        </is>
      </c>
      <c r="B116" s="1" t="n">
        <v>43472</v>
      </c>
      <c r="C116" s="1" t="n">
        <v>45182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Allmännings- och besparingsskogar</t>
        </is>
      </c>
      <c r="G116" t="n">
        <v>9.699999999999999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1534-2019</t>
        </is>
      </c>
      <c r="B117" s="1" t="n">
        <v>43473</v>
      </c>
      <c r="C117" s="1" t="n">
        <v>45182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1535-2019</t>
        </is>
      </c>
      <c r="B118" s="1" t="n">
        <v>43473</v>
      </c>
      <c r="C118" s="1" t="n">
        <v>45182</v>
      </c>
      <c r="D118" t="inlineStr">
        <is>
          <t>SÖDERMANLANDS LÄN</t>
        </is>
      </c>
      <c r="E118" t="inlineStr">
        <is>
          <t>ESKILSTUNA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1446-2019</t>
        </is>
      </c>
      <c r="B119" s="1" t="n">
        <v>43473</v>
      </c>
      <c r="C119" s="1" t="n">
        <v>45182</v>
      </c>
      <c r="D119" t="inlineStr">
        <is>
          <t>SÖDERMANLANDS LÄN</t>
        </is>
      </c>
      <c r="E119" t="inlineStr">
        <is>
          <t>ESKILSTUNA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3536-2019</t>
        </is>
      </c>
      <c r="B120" s="1" t="n">
        <v>43474</v>
      </c>
      <c r="C120" s="1" t="n">
        <v>45182</v>
      </c>
      <c r="D120" t="inlineStr">
        <is>
          <t>SÖDERMANLANDS LÄN</t>
        </is>
      </c>
      <c r="E120" t="inlineStr">
        <is>
          <t>ESKILSTUNA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3526-2019</t>
        </is>
      </c>
      <c r="B121" s="1" t="n">
        <v>43474</v>
      </c>
      <c r="C121" s="1" t="n">
        <v>45182</v>
      </c>
      <c r="D121" t="inlineStr">
        <is>
          <t>SÖDERMANLANDS LÄN</t>
        </is>
      </c>
      <c r="E121" t="inlineStr">
        <is>
          <t>ESKILSTUNA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3795-2019</t>
        </is>
      </c>
      <c r="B122" s="1" t="n">
        <v>43475</v>
      </c>
      <c r="C122" s="1" t="n">
        <v>45182</v>
      </c>
      <c r="D122" t="inlineStr">
        <is>
          <t>SÖDERMANLANDS LÄN</t>
        </is>
      </c>
      <c r="E122" t="inlineStr">
        <is>
          <t>ESKILSTUNA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2903-2019</t>
        </is>
      </c>
      <c r="B123" s="1" t="n">
        <v>43479</v>
      </c>
      <c r="C123" s="1" t="n">
        <v>45182</v>
      </c>
      <c r="D123" t="inlineStr">
        <is>
          <t>SÖDERMANLANDS LÄN</t>
        </is>
      </c>
      <c r="E123" t="inlineStr">
        <is>
          <t>ESKILSTUNA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3073-2019</t>
        </is>
      </c>
      <c r="B124" s="1" t="n">
        <v>43479</v>
      </c>
      <c r="C124" s="1" t="n">
        <v>45182</v>
      </c>
      <c r="D124" t="inlineStr">
        <is>
          <t>SÖDERMANLANDS LÄN</t>
        </is>
      </c>
      <c r="E124" t="inlineStr">
        <is>
          <t>ESKILSTUNA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3178-2019</t>
        </is>
      </c>
      <c r="B125" s="1" t="n">
        <v>43480</v>
      </c>
      <c r="C125" s="1" t="n">
        <v>45182</v>
      </c>
      <c r="D125" t="inlineStr">
        <is>
          <t>SÖDERMANLANDS LÄN</t>
        </is>
      </c>
      <c r="E125" t="inlineStr">
        <is>
          <t>ESKILSTUNA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4729-2019</t>
        </is>
      </c>
      <c r="B126" s="1" t="n">
        <v>43486</v>
      </c>
      <c r="C126" s="1" t="n">
        <v>45182</v>
      </c>
      <c r="D126" t="inlineStr">
        <is>
          <t>SÖDERMANLANDS LÄN</t>
        </is>
      </c>
      <c r="E126" t="inlineStr">
        <is>
          <t>ESKILSTUNA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5625-2019</t>
        </is>
      </c>
      <c r="B127" s="1" t="n">
        <v>43489</v>
      </c>
      <c r="C127" s="1" t="n">
        <v>45182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5679-2019</t>
        </is>
      </c>
      <c r="B128" s="1" t="n">
        <v>43489</v>
      </c>
      <c r="C128" s="1" t="n">
        <v>45182</v>
      </c>
      <c r="D128" t="inlineStr">
        <is>
          <t>SÖDERMANLANDS LÄN</t>
        </is>
      </c>
      <c r="E128" t="inlineStr">
        <is>
          <t>ESKILSTUNA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7694-2019</t>
        </is>
      </c>
      <c r="B129" s="1" t="n">
        <v>43493</v>
      </c>
      <c r="C129" s="1" t="n">
        <v>45182</v>
      </c>
      <c r="D129" t="inlineStr">
        <is>
          <t>SÖDERMANLANDS LÄN</t>
        </is>
      </c>
      <c r="E129" t="inlineStr">
        <is>
          <t>ESKILSTUNA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8047-2019</t>
        </is>
      </c>
      <c r="B130" s="1" t="n">
        <v>43494</v>
      </c>
      <c r="C130" s="1" t="n">
        <v>45182</v>
      </c>
      <c r="D130" t="inlineStr">
        <is>
          <t>SÖDERMANLANDS LÄN</t>
        </is>
      </c>
      <c r="E130" t="inlineStr">
        <is>
          <t>ESKILSTUNA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7199-2019</t>
        </is>
      </c>
      <c r="B131" s="1" t="n">
        <v>43496</v>
      </c>
      <c r="C131" s="1" t="n">
        <v>45182</v>
      </c>
      <c r="D131" t="inlineStr">
        <is>
          <t>SÖDERMANLANDS LÄN</t>
        </is>
      </c>
      <c r="E131" t="inlineStr">
        <is>
          <t>ESKILSTUNA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8396-2019</t>
        </is>
      </c>
      <c r="B132" s="1" t="n">
        <v>43496</v>
      </c>
      <c r="C132" s="1" t="n">
        <v>45182</v>
      </c>
      <c r="D132" t="inlineStr">
        <is>
          <t>SÖDERMANLANDS LÄN</t>
        </is>
      </c>
      <c r="E132" t="inlineStr">
        <is>
          <t>ESKILSTUNA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9473-2019</t>
        </is>
      </c>
      <c r="B133" s="1" t="n">
        <v>43507</v>
      </c>
      <c r="C133" s="1" t="n">
        <v>45182</v>
      </c>
      <c r="D133" t="inlineStr">
        <is>
          <t>SÖDERMANLANDS LÄN</t>
        </is>
      </c>
      <c r="E133" t="inlineStr">
        <is>
          <t>ESKILSTUNA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9459-2019</t>
        </is>
      </c>
      <c r="B134" s="1" t="n">
        <v>43507</v>
      </c>
      <c r="C134" s="1" t="n">
        <v>45182</v>
      </c>
      <c r="D134" t="inlineStr">
        <is>
          <t>SÖDERMANLANDS LÄN</t>
        </is>
      </c>
      <c r="E134" t="inlineStr">
        <is>
          <t>ESKILSTUNA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9466-2019</t>
        </is>
      </c>
      <c r="B135" s="1" t="n">
        <v>43507</v>
      </c>
      <c r="C135" s="1" t="n">
        <v>45182</v>
      </c>
      <c r="D135" t="inlineStr">
        <is>
          <t>SÖDERMANLANDS LÄN</t>
        </is>
      </c>
      <c r="E135" t="inlineStr">
        <is>
          <t>ESKILSTUNA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9784-2019</t>
        </is>
      </c>
      <c r="B136" s="1" t="n">
        <v>43509</v>
      </c>
      <c r="C136" s="1" t="n">
        <v>45182</v>
      </c>
      <c r="D136" t="inlineStr">
        <is>
          <t>SÖDERMANLANDS LÄN</t>
        </is>
      </c>
      <c r="E136" t="inlineStr">
        <is>
          <t>ESKILSTUNA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10263-2019</t>
        </is>
      </c>
      <c r="B137" s="1" t="n">
        <v>43511</v>
      </c>
      <c r="C137" s="1" t="n">
        <v>45182</v>
      </c>
      <c r="D137" t="inlineStr">
        <is>
          <t>SÖDERMANLANDS LÄN</t>
        </is>
      </c>
      <c r="E137" t="inlineStr">
        <is>
          <t>ESKILSTUNA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11167-2019</t>
        </is>
      </c>
      <c r="B138" s="1" t="n">
        <v>43516</v>
      </c>
      <c r="C138" s="1" t="n">
        <v>45182</v>
      </c>
      <c r="D138" t="inlineStr">
        <is>
          <t>SÖDERMANLANDS LÄN</t>
        </is>
      </c>
      <c r="E138" t="inlineStr">
        <is>
          <t>ESKILSTUNA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11491-2019</t>
        </is>
      </c>
      <c r="B139" s="1" t="n">
        <v>43517</v>
      </c>
      <c r="C139" s="1" t="n">
        <v>45182</v>
      </c>
      <c r="D139" t="inlineStr">
        <is>
          <t>SÖDERMANLANDS LÄN</t>
        </is>
      </c>
      <c r="E139" t="inlineStr">
        <is>
          <t>ESKILSTUNA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11784-2019</t>
        </is>
      </c>
      <c r="B140" s="1" t="n">
        <v>43521</v>
      </c>
      <c r="C140" s="1" t="n">
        <v>45182</v>
      </c>
      <c r="D140" t="inlineStr">
        <is>
          <t>SÖDERMANLANDS LÄN</t>
        </is>
      </c>
      <c r="E140" t="inlineStr">
        <is>
          <t>ESKILSTUNA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11786-2019</t>
        </is>
      </c>
      <c r="B141" s="1" t="n">
        <v>43521</v>
      </c>
      <c r="C141" s="1" t="n">
        <v>45182</v>
      </c>
      <c r="D141" t="inlineStr">
        <is>
          <t>SÖDERMANLANDS LÄN</t>
        </is>
      </c>
      <c r="E141" t="inlineStr">
        <is>
          <t>ESKILSTUNA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11788-2019</t>
        </is>
      </c>
      <c r="B142" s="1" t="n">
        <v>43521</v>
      </c>
      <c r="C142" s="1" t="n">
        <v>45182</v>
      </c>
      <c r="D142" t="inlineStr">
        <is>
          <t>SÖDERMANLANDS LÄN</t>
        </is>
      </c>
      <c r="E142" t="inlineStr">
        <is>
          <t>ESKILSTUNA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12195-2019</t>
        </is>
      </c>
      <c r="B143" s="1" t="n">
        <v>43522</v>
      </c>
      <c r="C143" s="1" t="n">
        <v>45182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Holmen skog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12394-2019</t>
        </is>
      </c>
      <c r="B144" s="1" t="n">
        <v>43523</v>
      </c>
      <c r="C144" s="1" t="n">
        <v>45182</v>
      </c>
      <c r="D144" t="inlineStr">
        <is>
          <t>SÖDERMANLANDS LÄN</t>
        </is>
      </c>
      <c r="E144" t="inlineStr">
        <is>
          <t>ESKILSTUNA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12563-2019</t>
        </is>
      </c>
      <c r="B145" s="1" t="n">
        <v>43524</v>
      </c>
      <c r="C145" s="1" t="n">
        <v>45182</v>
      </c>
      <c r="D145" t="inlineStr">
        <is>
          <t>SÖDERMANLANDS LÄN</t>
        </is>
      </c>
      <c r="E145" t="inlineStr">
        <is>
          <t>ESKILSTUNA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12688-2019</t>
        </is>
      </c>
      <c r="B146" s="1" t="n">
        <v>43524</v>
      </c>
      <c r="C146" s="1" t="n">
        <v>45182</v>
      </c>
      <c r="D146" t="inlineStr">
        <is>
          <t>SÖDERMANLANDS LÄN</t>
        </is>
      </c>
      <c r="E146" t="inlineStr">
        <is>
          <t>ESKILSTUNA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12513-2019</t>
        </is>
      </c>
      <c r="B147" s="1" t="n">
        <v>43524</v>
      </c>
      <c r="C147" s="1" t="n">
        <v>45182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12963-2019</t>
        </is>
      </c>
      <c r="B148" s="1" t="n">
        <v>43526</v>
      </c>
      <c r="C148" s="1" t="n">
        <v>45182</v>
      </c>
      <c r="D148" t="inlineStr">
        <is>
          <t>SÖDERMANLANDS LÄN</t>
        </is>
      </c>
      <c r="E148" t="inlineStr">
        <is>
          <t>ESKILSTUNA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13071-2019</t>
        </is>
      </c>
      <c r="B149" s="1" t="n">
        <v>43528</v>
      </c>
      <c r="C149" s="1" t="n">
        <v>45182</v>
      </c>
      <c r="D149" t="inlineStr">
        <is>
          <t>SÖDERMANLANDS LÄN</t>
        </is>
      </c>
      <c r="E149" t="inlineStr">
        <is>
          <t>ESKILSTUNA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13460-2019</t>
        </is>
      </c>
      <c r="B150" s="1" t="n">
        <v>43530</v>
      </c>
      <c r="C150" s="1" t="n">
        <v>45182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13814-2019</t>
        </is>
      </c>
      <c r="B151" s="1" t="n">
        <v>43530</v>
      </c>
      <c r="C151" s="1" t="n">
        <v>45182</v>
      </c>
      <c r="D151" t="inlineStr">
        <is>
          <t>SÖDERMANLANDS LÄN</t>
        </is>
      </c>
      <c r="E151" t="inlineStr">
        <is>
          <t>ESKILSTUNA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14139-2019</t>
        </is>
      </c>
      <c r="B152" s="1" t="n">
        <v>43532</v>
      </c>
      <c r="C152" s="1" t="n">
        <v>45182</v>
      </c>
      <c r="D152" t="inlineStr">
        <is>
          <t>SÖDERMANLANDS LÄN</t>
        </is>
      </c>
      <c r="E152" t="inlineStr">
        <is>
          <t>ESKILSTUNA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15080-2019</t>
        </is>
      </c>
      <c r="B153" s="1" t="n">
        <v>43537</v>
      </c>
      <c r="C153" s="1" t="n">
        <v>45182</v>
      </c>
      <c r="D153" t="inlineStr">
        <is>
          <t>SÖDERMANLANDS LÄN</t>
        </is>
      </c>
      <c r="E153" t="inlineStr">
        <is>
          <t>ESKILSTUNA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14882-2019</t>
        </is>
      </c>
      <c r="B154" s="1" t="n">
        <v>43538</v>
      </c>
      <c r="C154" s="1" t="n">
        <v>45182</v>
      </c>
      <c r="D154" t="inlineStr">
        <is>
          <t>SÖDERMANLANDS LÄN</t>
        </is>
      </c>
      <c r="E154" t="inlineStr">
        <is>
          <t>ESKILSTUNA</t>
        </is>
      </c>
      <c r="F154" t="inlineStr">
        <is>
          <t>Kommuner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15249-2019</t>
        </is>
      </c>
      <c r="B155" s="1" t="n">
        <v>43539</v>
      </c>
      <c r="C155" s="1" t="n">
        <v>45182</v>
      </c>
      <c r="D155" t="inlineStr">
        <is>
          <t>SÖDERMANLANDS LÄN</t>
        </is>
      </c>
      <c r="E155" t="inlineStr">
        <is>
          <t>ESKILSTUNA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15250-2019</t>
        </is>
      </c>
      <c r="B156" s="1" t="n">
        <v>43539</v>
      </c>
      <c r="C156" s="1" t="n">
        <v>45182</v>
      </c>
      <c r="D156" t="inlineStr">
        <is>
          <t>SÖDERMANLANDS LÄN</t>
        </is>
      </c>
      <c r="E156" t="inlineStr">
        <is>
          <t>ESKILSTUNA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15452-2019</t>
        </is>
      </c>
      <c r="B157" s="1" t="n">
        <v>43542</v>
      </c>
      <c r="C157" s="1" t="n">
        <v>45182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15429-2019</t>
        </is>
      </c>
      <c r="B158" s="1" t="n">
        <v>43542</v>
      </c>
      <c r="C158" s="1" t="n">
        <v>45182</v>
      </c>
      <c r="D158" t="inlineStr">
        <is>
          <t>SÖDERMANLANDS LÄN</t>
        </is>
      </c>
      <c r="E158" t="inlineStr">
        <is>
          <t>ESKILSTUNA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17953-2019</t>
        </is>
      </c>
      <c r="B159" s="1" t="n">
        <v>43557</v>
      </c>
      <c r="C159" s="1" t="n">
        <v>45182</v>
      </c>
      <c r="D159" t="inlineStr">
        <is>
          <t>SÖDERMANLANDS LÄN</t>
        </is>
      </c>
      <c r="E159" t="inlineStr">
        <is>
          <t>ESKILSTUNA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18224-2019</t>
        </is>
      </c>
      <c r="B160" s="1" t="n">
        <v>43558</v>
      </c>
      <c r="C160" s="1" t="n">
        <v>45182</v>
      </c>
      <c r="D160" t="inlineStr">
        <is>
          <t>SÖDERMANLANDS LÄN</t>
        </is>
      </c>
      <c r="E160" t="inlineStr">
        <is>
          <t>ESKILSTUNA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18493-2019</t>
        </is>
      </c>
      <c r="B161" s="1" t="n">
        <v>43558</v>
      </c>
      <c r="C161" s="1" t="n">
        <v>45182</v>
      </c>
      <c r="D161" t="inlineStr">
        <is>
          <t>SÖDERMANLANDS LÄN</t>
        </is>
      </c>
      <c r="E161" t="inlineStr">
        <is>
          <t>ESKILSTUNA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18423-2019</t>
        </is>
      </c>
      <c r="B162" s="1" t="n">
        <v>43559</v>
      </c>
      <c r="C162" s="1" t="n">
        <v>45182</v>
      </c>
      <c r="D162" t="inlineStr">
        <is>
          <t>SÖDERMANLANDS LÄN</t>
        </is>
      </c>
      <c r="E162" t="inlineStr">
        <is>
          <t>ESKILSTUNA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18704-2019</t>
        </is>
      </c>
      <c r="B163" s="1" t="n">
        <v>43559</v>
      </c>
      <c r="C163" s="1" t="n">
        <v>45182</v>
      </c>
      <c r="D163" t="inlineStr">
        <is>
          <t>SÖDERMANLANDS LÄN</t>
        </is>
      </c>
      <c r="E163" t="inlineStr">
        <is>
          <t>ESKILSTUNA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18698-2019</t>
        </is>
      </c>
      <c r="B164" s="1" t="n">
        <v>43559</v>
      </c>
      <c r="C164" s="1" t="n">
        <v>45182</v>
      </c>
      <c r="D164" t="inlineStr">
        <is>
          <t>SÖDERMANLANDS LÄN</t>
        </is>
      </c>
      <c r="E164" t="inlineStr">
        <is>
          <t>ESKILSTUNA</t>
        </is>
      </c>
      <c r="G164" t="n">
        <v>10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18950-2019</t>
        </is>
      </c>
      <c r="B165" s="1" t="n">
        <v>43563</v>
      </c>
      <c r="C165" s="1" t="n">
        <v>45182</v>
      </c>
      <c r="D165" t="inlineStr">
        <is>
          <t>SÖDERMANLANDS LÄN</t>
        </is>
      </c>
      <c r="E165" t="inlineStr">
        <is>
          <t>ESKILSTUNA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19122-2019</t>
        </is>
      </c>
      <c r="B166" s="1" t="n">
        <v>43564</v>
      </c>
      <c r="C166" s="1" t="n">
        <v>45182</v>
      </c>
      <c r="D166" t="inlineStr">
        <is>
          <t>SÖDERMANLANDS LÄN</t>
        </is>
      </c>
      <c r="E166" t="inlineStr">
        <is>
          <t>ESKILSTUNA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19291-2019</t>
        </is>
      </c>
      <c r="B167" s="1" t="n">
        <v>43565</v>
      </c>
      <c r="C167" s="1" t="n">
        <v>45182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20179-2019</t>
        </is>
      </c>
      <c r="B168" s="1" t="n">
        <v>43570</v>
      </c>
      <c r="C168" s="1" t="n">
        <v>45182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21472-2019</t>
        </is>
      </c>
      <c r="B169" s="1" t="n">
        <v>43580</v>
      </c>
      <c r="C169" s="1" t="n">
        <v>45182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21555-2019</t>
        </is>
      </c>
      <c r="B170" s="1" t="n">
        <v>43580</v>
      </c>
      <c r="C170" s="1" t="n">
        <v>45182</v>
      </c>
      <c r="D170" t="inlineStr">
        <is>
          <t>SÖDERMANLANDS LÄN</t>
        </is>
      </c>
      <c r="E170" t="inlineStr">
        <is>
          <t>ESKILSTUNA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22217-2019</t>
        </is>
      </c>
      <c r="B171" s="1" t="n">
        <v>43585</v>
      </c>
      <c r="C171" s="1" t="n">
        <v>45182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23769-2019</t>
        </is>
      </c>
      <c r="B172" s="1" t="n">
        <v>43595</v>
      </c>
      <c r="C172" s="1" t="n">
        <v>45182</v>
      </c>
      <c r="D172" t="inlineStr">
        <is>
          <t>SÖDERMANLANDS LÄN</t>
        </is>
      </c>
      <c r="E172" t="inlineStr">
        <is>
          <t>ESKILSTUNA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27151-2019</t>
        </is>
      </c>
      <c r="B173" s="1" t="n">
        <v>43614</v>
      </c>
      <c r="C173" s="1" t="n">
        <v>45182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27620-2019</t>
        </is>
      </c>
      <c r="B174" s="1" t="n">
        <v>43619</v>
      </c>
      <c r="C174" s="1" t="n">
        <v>45182</v>
      </c>
      <c r="D174" t="inlineStr">
        <is>
          <t>SÖDERMANLANDS LÄN</t>
        </is>
      </c>
      <c r="E174" t="inlineStr">
        <is>
          <t>ESKILSTUNA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29084-2019</t>
        </is>
      </c>
      <c r="B175" s="1" t="n">
        <v>43628</v>
      </c>
      <c r="C175" s="1" t="n">
        <v>45182</v>
      </c>
      <c r="D175" t="inlineStr">
        <is>
          <t>SÖDERMANLANDS LÄN</t>
        </is>
      </c>
      <c r="E175" t="inlineStr">
        <is>
          <t>ESKILSTUNA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29449-2019</t>
        </is>
      </c>
      <c r="B176" s="1" t="n">
        <v>43629</v>
      </c>
      <c r="C176" s="1" t="n">
        <v>45182</v>
      </c>
      <c r="D176" t="inlineStr">
        <is>
          <t>SÖDERMANLANDS LÄN</t>
        </is>
      </c>
      <c r="E176" t="inlineStr">
        <is>
          <t>ESKILSTUNA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29235-2019</t>
        </is>
      </c>
      <c r="B177" s="1" t="n">
        <v>43629</v>
      </c>
      <c r="C177" s="1" t="n">
        <v>45182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31492-2019</t>
        </is>
      </c>
      <c r="B178" s="1" t="n">
        <v>43640</v>
      </c>
      <c r="C178" s="1" t="n">
        <v>45182</v>
      </c>
      <c r="D178" t="inlineStr">
        <is>
          <t>SÖDERMANLANDS LÄN</t>
        </is>
      </c>
      <c r="E178" t="inlineStr">
        <is>
          <t>ESKILSTUNA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32047-2019</t>
        </is>
      </c>
      <c r="B179" s="1" t="n">
        <v>43643</v>
      </c>
      <c r="C179" s="1" t="n">
        <v>45182</v>
      </c>
      <c r="D179" t="inlineStr">
        <is>
          <t>SÖDERMANLANDS LÄN</t>
        </is>
      </c>
      <c r="E179" t="inlineStr">
        <is>
          <t>ESKILSTUNA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33490-2019</t>
        </is>
      </c>
      <c r="B180" s="1" t="n">
        <v>43651</v>
      </c>
      <c r="C180" s="1" t="n">
        <v>45182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Allmännings- och besparingsskogar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33489-2019</t>
        </is>
      </c>
      <c r="B181" s="1" t="n">
        <v>43651</v>
      </c>
      <c r="C181" s="1" t="n">
        <v>45182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35864-2019</t>
        </is>
      </c>
      <c r="B182" s="1" t="n">
        <v>43656</v>
      </c>
      <c r="C182" s="1" t="n">
        <v>45182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35293-2019</t>
        </is>
      </c>
      <c r="B183" s="1" t="n">
        <v>43662</v>
      </c>
      <c r="C183" s="1" t="n">
        <v>45182</v>
      </c>
      <c r="D183" t="inlineStr">
        <is>
          <t>SÖDERMANLANDS LÄN</t>
        </is>
      </c>
      <c r="E183" t="inlineStr">
        <is>
          <t>ESKILSTUNA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36478-2019</t>
        </is>
      </c>
      <c r="B184" s="1" t="n">
        <v>43664</v>
      </c>
      <c r="C184" s="1" t="n">
        <v>45182</v>
      </c>
      <c r="D184" t="inlineStr">
        <is>
          <t>SÖDERMANLANDS LÄN</t>
        </is>
      </c>
      <c r="E184" t="inlineStr">
        <is>
          <t>ESKILSTUNA</t>
        </is>
      </c>
      <c r="G184" t="n">
        <v>16.6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35982-2019</t>
        </is>
      </c>
      <c r="B185" s="1" t="n">
        <v>43667</v>
      </c>
      <c r="C185" s="1" t="n">
        <v>45182</v>
      </c>
      <c r="D185" t="inlineStr">
        <is>
          <t>SÖDERMANLANDS LÄN</t>
        </is>
      </c>
      <c r="E185" t="inlineStr">
        <is>
          <t>ESKILSTUNA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35985-2019</t>
        </is>
      </c>
      <c r="B186" s="1" t="n">
        <v>43667</v>
      </c>
      <c r="C186" s="1" t="n">
        <v>45182</v>
      </c>
      <c r="D186" t="inlineStr">
        <is>
          <t>SÖDERMANLANDS LÄN</t>
        </is>
      </c>
      <c r="E186" t="inlineStr">
        <is>
          <t>ESKILSTUNA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37255-2019</t>
        </is>
      </c>
      <c r="B187" s="1" t="n">
        <v>43677</v>
      </c>
      <c r="C187" s="1" t="n">
        <v>45182</v>
      </c>
      <c r="D187" t="inlineStr">
        <is>
          <t>SÖDERMANLANDS LÄN</t>
        </is>
      </c>
      <c r="E187" t="inlineStr">
        <is>
          <t>ESKILSTUNA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37504-2019</t>
        </is>
      </c>
      <c r="B188" s="1" t="n">
        <v>43678</v>
      </c>
      <c r="C188" s="1" t="n">
        <v>45182</v>
      </c>
      <c r="D188" t="inlineStr">
        <is>
          <t>SÖDERMANLANDS LÄN</t>
        </is>
      </c>
      <c r="E188" t="inlineStr">
        <is>
          <t>ESKILSTUNA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37627-2019</t>
        </is>
      </c>
      <c r="B189" s="1" t="n">
        <v>43679</v>
      </c>
      <c r="C189" s="1" t="n">
        <v>45182</v>
      </c>
      <c r="D189" t="inlineStr">
        <is>
          <t>SÖDERMANLANDS LÄN</t>
        </is>
      </c>
      <c r="E189" t="inlineStr">
        <is>
          <t>ESKILSTUNA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38008-2019</t>
        </is>
      </c>
      <c r="B190" s="1" t="n">
        <v>43683</v>
      </c>
      <c r="C190" s="1" t="n">
        <v>45182</v>
      </c>
      <c r="D190" t="inlineStr">
        <is>
          <t>SÖDERMANLANDS LÄN</t>
        </is>
      </c>
      <c r="E190" t="inlineStr">
        <is>
          <t>ESKILSTUNA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38177-2019</t>
        </is>
      </c>
      <c r="B191" s="1" t="n">
        <v>43683</v>
      </c>
      <c r="C191" s="1" t="n">
        <v>45182</v>
      </c>
      <c r="D191" t="inlineStr">
        <is>
          <t>SÖDERMANLANDS LÄN</t>
        </is>
      </c>
      <c r="E191" t="inlineStr">
        <is>
          <t>ESKILSTUNA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38107-2019</t>
        </is>
      </c>
      <c r="B192" s="1" t="n">
        <v>43683</v>
      </c>
      <c r="C192" s="1" t="n">
        <v>45182</v>
      </c>
      <c r="D192" t="inlineStr">
        <is>
          <t>SÖDERMANLANDS LÄN</t>
        </is>
      </c>
      <c r="E192" t="inlineStr">
        <is>
          <t>ESKILSTUNA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38217-2019</t>
        </is>
      </c>
      <c r="B193" s="1" t="n">
        <v>43684</v>
      </c>
      <c r="C193" s="1" t="n">
        <v>45182</v>
      </c>
      <c r="D193" t="inlineStr">
        <is>
          <t>SÖDERMANLANDS LÄN</t>
        </is>
      </c>
      <c r="E193" t="inlineStr">
        <is>
          <t>ESKILSTUNA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38303-2019</t>
        </is>
      </c>
      <c r="B194" s="1" t="n">
        <v>43684</v>
      </c>
      <c r="C194" s="1" t="n">
        <v>45182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38589-2019</t>
        </is>
      </c>
      <c r="B195" s="1" t="n">
        <v>43684</v>
      </c>
      <c r="C195" s="1" t="n">
        <v>45182</v>
      </c>
      <c r="D195" t="inlineStr">
        <is>
          <t>SÖDERMANLANDS LÄN</t>
        </is>
      </c>
      <c r="E195" t="inlineStr">
        <is>
          <t>ESKILSTUNA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38213-2019</t>
        </is>
      </c>
      <c r="B196" s="1" t="n">
        <v>43684</v>
      </c>
      <c r="C196" s="1" t="n">
        <v>45182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38436-2019</t>
        </is>
      </c>
      <c r="B197" s="1" t="n">
        <v>43685</v>
      </c>
      <c r="C197" s="1" t="n">
        <v>45182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39219-2019</t>
        </is>
      </c>
      <c r="B198" s="1" t="n">
        <v>43690</v>
      </c>
      <c r="C198" s="1" t="n">
        <v>45182</v>
      </c>
      <c r="D198" t="inlineStr">
        <is>
          <t>SÖDERMANLANDS LÄN</t>
        </is>
      </c>
      <c r="E198" t="inlineStr">
        <is>
          <t>ESKILSTUNA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39942-2019</t>
        </is>
      </c>
      <c r="B199" s="1" t="n">
        <v>43690</v>
      </c>
      <c r="C199" s="1" t="n">
        <v>45182</v>
      </c>
      <c r="D199" t="inlineStr">
        <is>
          <t>SÖDERMANLANDS LÄN</t>
        </is>
      </c>
      <c r="E199" t="inlineStr">
        <is>
          <t>ESKILSTUNA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40017-2019</t>
        </is>
      </c>
      <c r="B200" s="1" t="n">
        <v>43693</v>
      </c>
      <c r="C200" s="1" t="n">
        <v>45182</v>
      </c>
      <c r="D200" t="inlineStr">
        <is>
          <t>SÖDERMANLANDS LÄN</t>
        </is>
      </c>
      <c r="E200" t="inlineStr">
        <is>
          <t>ESKILSTUNA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40020-2019</t>
        </is>
      </c>
      <c r="B201" s="1" t="n">
        <v>43693</v>
      </c>
      <c r="C201" s="1" t="n">
        <v>45182</v>
      </c>
      <c r="D201" t="inlineStr">
        <is>
          <t>SÖDERMANLANDS LÄN</t>
        </is>
      </c>
      <c r="E201" t="inlineStr">
        <is>
          <t>ESKILSTUNA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40552-2019</t>
        </is>
      </c>
      <c r="B202" s="1" t="n">
        <v>43696</v>
      </c>
      <c r="C202" s="1" t="n">
        <v>45182</v>
      </c>
      <c r="D202" t="inlineStr">
        <is>
          <t>SÖDERMANLANDS LÄN</t>
        </is>
      </c>
      <c r="E202" t="inlineStr">
        <is>
          <t>ESKILSTUNA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41476-2019</t>
        </is>
      </c>
      <c r="B203" s="1" t="n">
        <v>43696</v>
      </c>
      <c r="C203" s="1" t="n">
        <v>45182</v>
      </c>
      <c r="D203" t="inlineStr">
        <is>
          <t>SÖDERMANLANDS LÄN</t>
        </is>
      </c>
      <c r="E203" t="inlineStr">
        <is>
          <t>ESKILSTUNA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41481-2019</t>
        </is>
      </c>
      <c r="B204" s="1" t="n">
        <v>43696</v>
      </c>
      <c r="C204" s="1" t="n">
        <v>45182</v>
      </c>
      <c r="D204" t="inlineStr">
        <is>
          <t>SÖDERMANLANDS LÄN</t>
        </is>
      </c>
      <c r="E204" t="inlineStr">
        <is>
          <t>ESKILSTUNA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41442-2019</t>
        </is>
      </c>
      <c r="B205" s="1" t="n">
        <v>43698</v>
      </c>
      <c r="C205" s="1" t="n">
        <v>45182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42056-2019</t>
        </is>
      </c>
      <c r="B206" s="1" t="n">
        <v>43700</v>
      </c>
      <c r="C206" s="1" t="n">
        <v>45182</v>
      </c>
      <c r="D206" t="inlineStr">
        <is>
          <t>SÖDERMANLANDS LÄN</t>
        </is>
      </c>
      <c r="E206" t="inlineStr">
        <is>
          <t>ESKILSTUNA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44364-2019</t>
        </is>
      </c>
      <c r="B207" s="1" t="n">
        <v>43705</v>
      </c>
      <c r="C207" s="1" t="n">
        <v>45182</v>
      </c>
      <c r="D207" t="inlineStr">
        <is>
          <t>SÖDERMANLANDS LÄN</t>
        </is>
      </c>
      <c r="E207" t="inlineStr">
        <is>
          <t>ESKILSTUNA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43312-2019</t>
        </is>
      </c>
      <c r="B208" s="1" t="n">
        <v>43706</v>
      </c>
      <c r="C208" s="1" t="n">
        <v>45182</v>
      </c>
      <c r="D208" t="inlineStr">
        <is>
          <t>SÖDERMANLANDS LÄN</t>
        </is>
      </c>
      <c r="E208" t="inlineStr">
        <is>
          <t>ESKILSTUNA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43301-2019</t>
        </is>
      </c>
      <c r="B209" s="1" t="n">
        <v>43706</v>
      </c>
      <c r="C209" s="1" t="n">
        <v>45182</v>
      </c>
      <c r="D209" t="inlineStr">
        <is>
          <t>SÖDERMANLANDS LÄN</t>
        </is>
      </c>
      <c r="E209" t="inlineStr">
        <is>
          <t>ESKILSTUNA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44742-2019</t>
        </is>
      </c>
      <c r="B210" s="1" t="n">
        <v>43712</v>
      </c>
      <c r="C210" s="1" t="n">
        <v>45182</v>
      </c>
      <c r="D210" t="inlineStr">
        <is>
          <t>SÖDERMANLANDS LÄN</t>
        </is>
      </c>
      <c r="E210" t="inlineStr">
        <is>
          <t>ESKILSTUNA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44698-2019</t>
        </is>
      </c>
      <c r="B211" s="1" t="n">
        <v>43712</v>
      </c>
      <c r="C211" s="1" t="n">
        <v>45182</v>
      </c>
      <c r="D211" t="inlineStr">
        <is>
          <t>SÖDERMANLANDS LÄN</t>
        </is>
      </c>
      <c r="E211" t="inlineStr">
        <is>
          <t>ESKILSTUNA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45181-2019</t>
        </is>
      </c>
      <c r="B212" s="1" t="n">
        <v>43713</v>
      </c>
      <c r="C212" s="1" t="n">
        <v>45182</v>
      </c>
      <c r="D212" t="inlineStr">
        <is>
          <t>SÖDERMANLANDS LÄN</t>
        </is>
      </c>
      <c r="E212" t="inlineStr">
        <is>
          <t>ESKILSTUNA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47280-2019</t>
        </is>
      </c>
      <c r="B213" s="1" t="n">
        <v>43721</v>
      </c>
      <c r="C213" s="1" t="n">
        <v>45182</v>
      </c>
      <c r="D213" t="inlineStr">
        <is>
          <t>SÖDERMANLANDS LÄN</t>
        </is>
      </c>
      <c r="E213" t="inlineStr">
        <is>
          <t>ESKILSTUNA</t>
        </is>
      </c>
      <c r="G213" t="n">
        <v>18.1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48943-2019</t>
        </is>
      </c>
      <c r="B214" s="1" t="n">
        <v>43728</v>
      </c>
      <c r="C214" s="1" t="n">
        <v>45182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Naturvårdsverket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49630-2019</t>
        </is>
      </c>
      <c r="B215" s="1" t="n">
        <v>43732</v>
      </c>
      <c r="C215" s="1" t="n">
        <v>45182</v>
      </c>
      <c r="D215" t="inlineStr">
        <is>
          <t>SÖDERMANLANDS LÄN</t>
        </is>
      </c>
      <c r="E215" t="inlineStr">
        <is>
          <t>ESKILSTUNA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49628-2019</t>
        </is>
      </c>
      <c r="B216" s="1" t="n">
        <v>43732</v>
      </c>
      <c r="C216" s="1" t="n">
        <v>45182</v>
      </c>
      <c r="D216" t="inlineStr">
        <is>
          <t>SÖDERMANLANDS LÄN</t>
        </is>
      </c>
      <c r="E216" t="inlineStr">
        <is>
          <t>ESKILSTUNA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50339-2019</t>
        </is>
      </c>
      <c r="B217" s="1" t="n">
        <v>43735</v>
      </c>
      <c r="C217" s="1" t="n">
        <v>45182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Allmännings- och besparingsskogar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50951-2019</t>
        </is>
      </c>
      <c r="B218" s="1" t="n">
        <v>43738</v>
      </c>
      <c r="C218" s="1" t="n">
        <v>45182</v>
      </c>
      <c r="D218" t="inlineStr">
        <is>
          <t>SÖDERMANLANDS LÄN</t>
        </is>
      </c>
      <c r="E218" t="inlineStr">
        <is>
          <t>ESKILSTUNA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51292-2019</t>
        </is>
      </c>
      <c r="B219" s="1" t="n">
        <v>43739</v>
      </c>
      <c r="C219" s="1" t="n">
        <v>45182</v>
      </c>
      <c r="D219" t="inlineStr">
        <is>
          <t>SÖDERMANLANDS LÄN</t>
        </is>
      </c>
      <c r="E219" t="inlineStr">
        <is>
          <t>ESKILSTUNA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51648-2019</t>
        </is>
      </c>
      <c r="B220" s="1" t="n">
        <v>43740</v>
      </c>
      <c r="C220" s="1" t="n">
        <v>45182</v>
      </c>
      <c r="D220" t="inlineStr">
        <is>
          <t>SÖDERMANLANDS LÄN</t>
        </is>
      </c>
      <c r="E220" t="inlineStr">
        <is>
          <t>ESKILSTUNA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52717-2019</t>
        </is>
      </c>
      <c r="B221" s="1" t="n">
        <v>43746</v>
      </c>
      <c r="C221" s="1" t="n">
        <v>45182</v>
      </c>
      <c r="D221" t="inlineStr">
        <is>
          <t>SÖDERMANLANDS LÄN</t>
        </is>
      </c>
      <c r="E221" t="inlineStr">
        <is>
          <t>ESKILSTUNA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52720-2019</t>
        </is>
      </c>
      <c r="B222" s="1" t="n">
        <v>43746</v>
      </c>
      <c r="C222" s="1" t="n">
        <v>45182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53876-2019</t>
        </is>
      </c>
      <c r="B223" s="1" t="n">
        <v>43752</v>
      </c>
      <c r="C223" s="1" t="n">
        <v>45182</v>
      </c>
      <c r="D223" t="inlineStr">
        <is>
          <t>SÖDERMANLANDS LÄN</t>
        </is>
      </c>
      <c r="E223" t="inlineStr">
        <is>
          <t>ESKILSTUNA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54648-2019</t>
        </is>
      </c>
      <c r="B224" s="1" t="n">
        <v>43754</v>
      </c>
      <c r="C224" s="1" t="n">
        <v>45182</v>
      </c>
      <c r="D224" t="inlineStr">
        <is>
          <t>SÖDERMANLANDS LÄN</t>
        </is>
      </c>
      <c r="E224" t="inlineStr">
        <is>
          <t>ESKILSTUNA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54527-2019</t>
        </is>
      </c>
      <c r="B225" s="1" t="n">
        <v>43754</v>
      </c>
      <c r="C225" s="1" t="n">
        <v>45182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56435-2019</t>
        </is>
      </c>
      <c r="B226" s="1" t="n">
        <v>43756</v>
      </c>
      <c r="C226" s="1" t="n">
        <v>45182</v>
      </c>
      <c r="D226" t="inlineStr">
        <is>
          <t>SÖDERMANLANDS LÄN</t>
        </is>
      </c>
      <c r="E226" t="inlineStr">
        <is>
          <t>ESKILSTUNA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56260-2019</t>
        </is>
      </c>
      <c r="B227" s="1" t="n">
        <v>43762</v>
      </c>
      <c r="C227" s="1" t="n">
        <v>45182</v>
      </c>
      <c r="D227" t="inlineStr">
        <is>
          <t>SÖDERMANLANDS LÄN</t>
        </is>
      </c>
      <c r="E227" t="inlineStr">
        <is>
          <t>ESKILSTUNA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56745-2019</t>
        </is>
      </c>
      <c r="B228" s="1" t="n">
        <v>43763</v>
      </c>
      <c r="C228" s="1" t="n">
        <v>45182</v>
      </c>
      <c r="D228" t="inlineStr">
        <is>
          <t>SÖDERMANLANDS LÄN</t>
        </is>
      </c>
      <c r="E228" t="inlineStr">
        <is>
          <t>ESKILSTUNA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56759-2019</t>
        </is>
      </c>
      <c r="B229" s="1" t="n">
        <v>43763</v>
      </c>
      <c r="C229" s="1" t="n">
        <v>45182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56658-2019</t>
        </is>
      </c>
      <c r="B230" s="1" t="n">
        <v>43763</v>
      </c>
      <c r="C230" s="1" t="n">
        <v>45182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57795-2019</t>
        </is>
      </c>
      <c r="B231" s="1" t="n">
        <v>43768</v>
      </c>
      <c r="C231" s="1" t="n">
        <v>45182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Kyrkan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57800-2019</t>
        </is>
      </c>
      <c r="B232" s="1" t="n">
        <v>43768</v>
      </c>
      <c r="C232" s="1" t="n">
        <v>45182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57992-2019</t>
        </is>
      </c>
      <c r="B233" s="1" t="n">
        <v>43769</v>
      </c>
      <c r="C233" s="1" t="n">
        <v>45182</v>
      </c>
      <c r="D233" t="inlineStr">
        <is>
          <t>SÖDERMANLANDS LÄN</t>
        </is>
      </c>
      <c r="E233" t="inlineStr">
        <is>
          <t>ESKILSTUNA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58378-2019</t>
        </is>
      </c>
      <c r="B234" s="1" t="n">
        <v>43771</v>
      </c>
      <c r="C234" s="1" t="n">
        <v>45182</v>
      </c>
      <c r="D234" t="inlineStr">
        <is>
          <t>SÖDERMANLANDS LÄN</t>
        </is>
      </c>
      <c r="E234" t="inlineStr">
        <is>
          <t>ESKILSTUNA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59529-2019</t>
        </is>
      </c>
      <c r="B235" s="1" t="n">
        <v>43776</v>
      </c>
      <c r="C235" s="1" t="n">
        <v>45182</v>
      </c>
      <c r="D235" t="inlineStr">
        <is>
          <t>SÖDERMANLANDS LÄN</t>
        </is>
      </c>
      <c r="E235" t="inlineStr">
        <is>
          <t>ESKILSTUNA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59547-2019</t>
        </is>
      </c>
      <c r="B236" s="1" t="n">
        <v>43776</v>
      </c>
      <c r="C236" s="1" t="n">
        <v>45182</v>
      </c>
      <c r="D236" t="inlineStr">
        <is>
          <t>SÖDERMANLANDS LÄN</t>
        </is>
      </c>
      <c r="E236" t="inlineStr">
        <is>
          <t>ESKILSTUNA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60860-2019</t>
        </is>
      </c>
      <c r="B237" s="1" t="n">
        <v>43781</v>
      </c>
      <c r="C237" s="1" t="n">
        <v>45182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Allmännings- och besparingsskogar</t>
        </is>
      </c>
      <c r="G237" t="n">
        <v>17.5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60852-2019</t>
        </is>
      </c>
      <c r="B238" s="1" t="n">
        <v>43781</v>
      </c>
      <c r="C238" s="1" t="n">
        <v>45182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60731-2019</t>
        </is>
      </c>
      <c r="B239" s="1" t="n">
        <v>43781</v>
      </c>
      <c r="C239" s="1" t="n">
        <v>45182</v>
      </c>
      <c r="D239" t="inlineStr">
        <is>
          <t>SÖDERMANLANDS LÄN</t>
        </is>
      </c>
      <c r="E239" t="inlineStr">
        <is>
          <t>ESKILSTUNA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61653-2019</t>
        </is>
      </c>
      <c r="B240" s="1" t="n">
        <v>43784</v>
      </c>
      <c r="C240" s="1" t="n">
        <v>45182</v>
      </c>
      <c r="D240" t="inlineStr">
        <is>
          <t>SÖDERMANLANDS LÄN</t>
        </is>
      </c>
      <c r="E240" t="inlineStr">
        <is>
          <t>ESKILSTUNA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61713-2019</t>
        </is>
      </c>
      <c r="B241" s="1" t="n">
        <v>43784</v>
      </c>
      <c r="C241" s="1" t="n">
        <v>45182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Holmen skog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61863-2019</t>
        </is>
      </c>
      <c r="B242" s="1" t="n">
        <v>43787</v>
      </c>
      <c r="C242" s="1" t="n">
        <v>45182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61980-2019</t>
        </is>
      </c>
      <c r="B243" s="1" t="n">
        <v>43787</v>
      </c>
      <c r="C243" s="1" t="n">
        <v>45182</v>
      </c>
      <c r="D243" t="inlineStr">
        <is>
          <t>SÖDERMANLANDS LÄN</t>
        </is>
      </c>
      <c r="E243" t="inlineStr">
        <is>
          <t>ESKILSTUNA</t>
        </is>
      </c>
      <c r="G243" t="n">
        <v>8.300000000000001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62271-2019</t>
        </is>
      </c>
      <c r="B244" s="1" t="n">
        <v>43788</v>
      </c>
      <c r="C244" s="1" t="n">
        <v>45182</v>
      </c>
      <c r="D244" t="inlineStr">
        <is>
          <t>SÖDERMANLANDS LÄN</t>
        </is>
      </c>
      <c r="E244" t="inlineStr">
        <is>
          <t>ESKILSTUNA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62315-2019</t>
        </is>
      </c>
      <c r="B245" s="1" t="n">
        <v>43788</v>
      </c>
      <c r="C245" s="1" t="n">
        <v>45182</v>
      </c>
      <c r="D245" t="inlineStr">
        <is>
          <t>SÖDERMANLANDS LÄN</t>
        </is>
      </c>
      <c r="E245" t="inlineStr">
        <is>
          <t>ESKILSTUNA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62469-2019</t>
        </is>
      </c>
      <c r="B246" s="1" t="n">
        <v>43788</v>
      </c>
      <c r="C246" s="1" t="n">
        <v>45182</v>
      </c>
      <c r="D246" t="inlineStr">
        <is>
          <t>SÖDERMANLANDS LÄN</t>
        </is>
      </c>
      <c r="E246" t="inlineStr">
        <is>
          <t>ESKILSTUNA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62257-2019</t>
        </is>
      </c>
      <c r="B247" s="1" t="n">
        <v>43788</v>
      </c>
      <c r="C247" s="1" t="n">
        <v>45182</v>
      </c>
      <c r="D247" t="inlineStr">
        <is>
          <t>SÖDERMANLANDS LÄN</t>
        </is>
      </c>
      <c r="E247" t="inlineStr">
        <is>
          <t>ESKILSTUNA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62510-2019</t>
        </is>
      </c>
      <c r="B248" s="1" t="n">
        <v>43788</v>
      </c>
      <c r="C248" s="1" t="n">
        <v>45182</v>
      </c>
      <c r="D248" t="inlineStr">
        <is>
          <t>SÖDERMANLANDS LÄN</t>
        </is>
      </c>
      <c r="E248" t="inlineStr">
        <is>
          <t>ESKILSTUNA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62467-2019</t>
        </is>
      </c>
      <c r="B249" s="1" t="n">
        <v>43788</v>
      </c>
      <c r="C249" s="1" t="n">
        <v>45182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62471-2019</t>
        </is>
      </c>
      <c r="B250" s="1" t="n">
        <v>43788</v>
      </c>
      <c r="C250" s="1" t="n">
        <v>45182</v>
      </c>
      <c r="D250" t="inlineStr">
        <is>
          <t>SÖDERMANLANDS LÄN</t>
        </is>
      </c>
      <c r="E250" t="inlineStr">
        <is>
          <t>ESKILSTUNA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62676-2019</t>
        </is>
      </c>
      <c r="B251" s="1" t="n">
        <v>43789</v>
      </c>
      <c r="C251" s="1" t="n">
        <v>45182</v>
      </c>
      <c r="D251" t="inlineStr">
        <is>
          <t>SÖDERMANLANDS LÄN</t>
        </is>
      </c>
      <c r="E251" t="inlineStr">
        <is>
          <t>ESKILSTUNA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62977-2019</t>
        </is>
      </c>
      <c r="B252" s="1" t="n">
        <v>43790</v>
      </c>
      <c r="C252" s="1" t="n">
        <v>45182</v>
      </c>
      <c r="D252" t="inlineStr">
        <is>
          <t>SÖDERMANLANDS LÄN</t>
        </is>
      </c>
      <c r="E252" t="inlineStr">
        <is>
          <t>ESKILSTUNA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62982-2019</t>
        </is>
      </c>
      <c r="B253" s="1" t="n">
        <v>43790</v>
      </c>
      <c r="C253" s="1" t="n">
        <v>45182</v>
      </c>
      <c r="D253" t="inlineStr">
        <is>
          <t>SÖDERMANLANDS LÄN</t>
        </is>
      </c>
      <c r="E253" t="inlineStr">
        <is>
          <t>ESKILSTUNA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62995-2019</t>
        </is>
      </c>
      <c r="B254" s="1" t="n">
        <v>43790</v>
      </c>
      <c r="C254" s="1" t="n">
        <v>45182</v>
      </c>
      <c r="D254" t="inlineStr">
        <is>
          <t>SÖDERMANLANDS LÄN</t>
        </is>
      </c>
      <c r="E254" t="inlineStr">
        <is>
          <t>ESKILSTUNA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63001-2019</t>
        </is>
      </c>
      <c r="B255" s="1" t="n">
        <v>43790</v>
      </c>
      <c r="C255" s="1" t="n">
        <v>45182</v>
      </c>
      <c r="D255" t="inlineStr">
        <is>
          <t>SÖDERMANLANDS LÄN</t>
        </is>
      </c>
      <c r="E255" t="inlineStr">
        <is>
          <t>ESKILSTUNA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63120-2019</t>
        </is>
      </c>
      <c r="B256" s="1" t="n">
        <v>43791</v>
      </c>
      <c r="C256" s="1" t="n">
        <v>45182</v>
      </c>
      <c r="D256" t="inlineStr">
        <is>
          <t>SÖDERMANLANDS LÄN</t>
        </is>
      </c>
      <c r="E256" t="inlineStr">
        <is>
          <t>ESKILSTUNA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63580-2019</t>
        </is>
      </c>
      <c r="B257" s="1" t="n">
        <v>43795</v>
      </c>
      <c r="C257" s="1" t="n">
        <v>45182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63566-2019</t>
        </is>
      </c>
      <c r="B258" s="1" t="n">
        <v>43795</v>
      </c>
      <c r="C258" s="1" t="n">
        <v>45182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63586-2019</t>
        </is>
      </c>
      <c r="B259" s="1" t="n">
        <v>43795</v>
      </c>
      <c r="C259" s="1" t="n">
        <v>45182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64222-2019</t>
        </is>
      </c>
      <c r="B260" s="1" t="n">
        <v>43797</v>
      </c>
      <c r="C260" s="1" t="n">
        <v>45182</v>
      </c>
      <c r="D260" t="inlineStr">
        <is>
          <t>SÖDERMANLANDS LÄN</t>
        </is>
      </c>
      <c r="E260" t="inlineStr">
        <is>
          <t>ESKILSTUNA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65747-2019</t>
        </is>
      </c>
      <c r="B261" s="1" t="n">
        <v>43804</v>
      </c>
      <c r="C261" s="1" t="n">
        <v>45182</v>
      </c>
      <c r="D261" t="inlineStr">
        <is>
          <t>SÖDERMANLANDS LÄN</t>
        </is>
      </c>
      <c r="E261" t="inlineStr">
        <is>
          <t>ESKILSTUNA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66876-2019</t>
        </is>
      </c>
      <c r="B262" s="1" t="n">
        <v>43804</v>
      </c>
      <c r="C262" s="1" t="n">
        <v>45182</v>
      </c>
      <c r="D262" t="inlineStr">
        <is>
          <t>SÖDERMANLANDS LÄN</t>
        </is>
      </c>
      <c r="E262" t="inlineStr">
        <is>
          <t>ESKILSTUNA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65766-2019</t>
        </is>
      </c>
      <c r="B263" s="1" t="n">
        <v>43804</v>
      </c>
      <c r="C263" s="1" t="n">
        <v>45182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Kyrkan</t>
        </is>
      </c>
      <c r="G263" t="n">
        <v>14.9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67164-2019</t>
        </is>
      </c>
      <c r="B264" s="1" t="n">
        <v>43804</v>
      </c>
      <c r="C264" s="1" t="n">
        <v>45182</v>
      </c>
      <c r="D264" t="inlineStr">
        <is>
          <t>SÖDERMANLANDS LÄN</t>
        </is>
      </c>
      <c r="E264" t="inlineStr">
        <is>
          <t>ESKILSTUNA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65657-2019</t>
        </is>
      </c>
      <c r="B265" s="1" t="n">
        <v>43804</v>
      </c>
      <c r="C265" s="1" t="n">
        <v>45182</v>
      </c>
      <c r="D265" t="inlineStr">
        <is>
          <t>SÖDERMANLANDS LÄN</t>
        </is>
      </c>
      <c r="E265" t="inlineStr">
        <is>
          <t>ESKILSTUNA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66901-2019</t>
        </is>
      </c>
      <c r="B266" s="1" t="n">
        <v>43805</v>
      </c>
      <c r="C266" s="1" t="n">
        <v>45182</v>
      </c>
      <c r="D266" t="inlineStr">
        <is>
          <t>SÖDERMANLANDS LÄN</t>
        </is>
      </c>
      <c r="E266" t="inlineStr">
        <is>
          <t>ESKILSTUNA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65961-2019</t>
        </is>
      </c>
      <c r="B267" s="1" t="n">
        <v>43805</v>
      </c>
      <c r="C267" s="1" t="n">
        <v>45182</v>
      </c>
      <c r="D267" t="inlineStr">
        <is>
          <t>SÖDERMANLANDS LÄN</t>
        </is>
      </c>
      <c r="E267" t="inlineStr">
        <is>
          <t>ESKILSTUNA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67307-2019</t>
        </is>
      </c>
      <c r="B268" s="1" t="n">
        <v>43808</v>
      </c>
      <c r="C268" s="1" t="n">
        <v>45182</v>
      </c>
      <c r="D268" t="inlineStr">
        <is>
          <t>SÖDERMANLANDS LÄN</t>
        </is>
      </c>
      <c r="E268" t="inlineStr">
        <is>
          <t>ESKILSTUNA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66360-2019</t>
        </is>
      </c>
      <c r="B269" s="1" t="n">
        <v>43808</v>
      </c>
      <c r="C269" s="1" t="n">
        <v>45182</v>
      </c>
      <c r="D269" t="inlineStr">
        <is>
          <t>SÖDERMANLANDS LÄN</t>
        </is>
      </c>
      <c r="E269" t="inlineStr">
        <is>
          <t>ESKILSTUNA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67320-2019</t>
        </is>
      </c>
      <c r="B270" s="1" t="n">
        <v>43808</v>
      </c>
      <c r="C270" s="1" t="n">
        <v>45182</v>
      </c>
      <c r="D270" t="inlineStr">
        <is>
          <t>SÖDERMANLANDS LÄN</t>
        </is>
      </c>
      <c r="E270" t="inlineStr">
        <is>
          <t>ESKILSTUNA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66285-2019</t>
        </is>
      </c>
      <c r="B271" s="1" t="n">
        <v>43808</v>
      </c>
      <c r="C271" s="1" t="n">
        <v>45182</v>
      </c>
      <c r="D271" t="inlineStr">
        <is>
          <t>SÖDERMANLANDS LÄN</t>
        </is>
      </c>
      <c r="E271" t="inlineStr">
        <is>
          <t>ESKILSTUNA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66363-2019</t>
        </is>
      </c>
      <c r="B272" s="1" t="n">
        <v>43808</v>
      </c>
      <c r="C272" s="1" t="n">
        <v>45182</v>
      </c>
      <c r="D272" t="inlineStr">
        <is>
          <t>SÖDERMANLANDS LÄN</t>
        </is>
      </c>
      <c r="E272" t="inlineStr">
        <is>
          <t>ESKILSTUNA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67306-2019</t>
        </is>
      </c>
      <c r="B273" s="1" t="n">
        <v>43812</v>
      </c>
      <c r="C273" s="1" t="n">
        <v>45182</v>
      </c>
      <c r="D273" t="inlineStr">
        <is>
          <t>SÖDERMANLANDS LÄN</t>
        </is>
      </c>
      <c r="E273" t="inlineStr">
        <is>
          <t>ESKILSTUNA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67321-2019</t>
        </is>
      </c>
      <c r="B274" s="1" t="n">
        <v>43812</v>
      </c>
      <c r="C274" s="1" t="n">
        <v>45182</v>
      </c>
      <c r="D274" t="inlineStr">
        <is>
          <t>SÖDERMANLANDS LÄN</t>
        </is>
      </c>
      <c r="E274" t="inlineStr">
        <is>
          <t>ESKILSTUNA</t>
        </is>
      </c>
      <c r="G274" t="n">
        <v>13.7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67327-2019</t>
        </is>
      </c>
      <c r="B275" s="1" t="n">
        <v>43812</v>
      </c>
      <c r="C275" s="1" t="n">
        <v>45182</v>
      </c>
      <c r="D275" t="inlineStr">
        <is>
          <t>SÖDERMANLANDS LÄN</t>
        </is>
      </c>
      <c r="E275" t="inlineStr">
        <is>
          <t>ESKILSTUNA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67311-2019</t>
        </is>
      </c>
      <c r="B276" s="1" t="n">
        <v>43812</v>
      </c>
      <c r="C276" s="1" t="n">
        <v>45182</v>
      </c>
      <c r="D276" t="inlineStr">
        <is>
          <t>SÖDERMANLANDS LÄN</t>
        </is>
      </c>
      <c r="E276" t="inlineStr">
        <is>
          <t>ESKILSTUNA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67955-2019</t>
        </is>
      </c>
      <c r="B277" s="1" t="n">
        <v>43816</v>
      </c>
      <c r="C277" s="1" t="n">
        <v>45182</v>
      </c>
      <c r="D277" t="inlineStr">
        <is>
          <t>SÖDERMANLANDS LÄN</t>
        </is>
      </c>
      <c r="E277" t="inlineStr">
        <is>
          <t>ESKILSTUNA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1720-2020</t>
        </is>
      </c>
      <c r="B278" s="1" t="n">
        <v>43844</v>
      </c>
      <c r="C278" s="1" t="n">
        <v>45182</v>
      </c>
      <c r="D278" t="inlineStr">
        <is>
          <t>SÖDERMANLANDS LÄN</t>
        </is>
      </c>
      <c r="E278" t="inlineStr">
        <is>
          <t>ESKILSTUNA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3687-2020</t>
        </is>
      </c>
      <c r="B279" s="1" t="n">
        <v>43845</v>
      </c>
      <c r="C279" s="1" t="n">
        <v>45182</v>
      </c>
      <c r="D279" t="inlineStr">
        <is>
          <t>SÖDERMANLANDS LÄN</t>
        </is>
      </c>
      <c r="E279" t="inlineStr">
        <is>
          <t>ESKILSTUNA</t>
        </is>
      </c>
      <c r="G279" t="n">
        <v>17.8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2113-2020</t>
        </is>
      </c>
      <c r="B280" s="1" t="n">
        <v>43846</v>
      </c>
      <c r="C280" s="1" t="n">
        <v>45182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Kyrkan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2502-2020</t>
        </is>
      </c>
      <c r="B281" s="1" t="n">
        <v>43847</v>
      </c>
      <c r="C281" s="1" t="n">
        <v>45182</v>
      </c>
      <c r="D281" t="inlineStr">
        <is>
          <t>SÖDERMANLANDS LÄN</t>
        </is>
      </c>
      <c r="E281" t="inlineStr">
        <is>
          <t>ESKILSTUNA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2486-2020</t>
        </is>
      </c>
      <c r="B282" s="1" t="n">
        <v>43847</v>
      </c>
      <c r="C282" s="1" t="n">
        <v>45182</v>
      </c>
      <c r="D282" t="inlineStr">
        <is>
          <t>SÖDERMANLANDS LÄN</t>
        </is>
      </c>
      <c r="E282" t="inlineStr">
        <is>
          <t>ESKILSTUNA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2661-2020</t>
        </is>
      </c>
      <c r="B283" s="1" t="n">
        <v>43848</v>
      </c>
      <c r="C283" s="1" t="n">
        <v>45182</v>
      </c>
      <c r="D283" t="inlineStr">
        <is>
          <t>SÖDERMANLANDS LÄN</t>
        </is>
      </c>
      <c r="E283" t="inlineStr">
        <is>
          <t>ESKILSTUNA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2975-2020</t>
        </is>
      </c>
      <c r="B284" s="1" t="n">
        <v>43850</v>
      </c>
      <c r="C284" s="1" t="n">
        <v>45182</v>
      </c>
      <c r="D284" t="inlineStr">
        <is>
          <t>SÖDERMANLANDS LÄN</t>
        </is>
      </c>
      <c r="E284" t="inlineStr">
        <is>
          <t>ESKILSTUNA</t>
        </is>
      </c>
      <c r="F284" t="inlineStr">
        <is>
          <t>Kyrkan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2879-2020</t>
        </is>
      </c>
      <c r="B285" s="1" t="n">
        <v>43850</v>
      </c>
      <c r="C285" s="1" t="n">
        <v>45182</v>
      </c>
      <c r="D285" t="inlineStr">
        <is>
          <t>SÖDERMANLANDS LÄN</t>
        </is>
      </c>
      <c r="E285" t="inlineStr">
        <is>
          <t>ESKILSTUNA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3931-2020</t>
        </is>
      </c>
      <c r="B286" s="1" t="n">
        <v>43851</v>
      </c>
      <c r="C286" s="1" t="n">
        <v>45182</v>
      </c>
      <c r="D286" t="inlineStr">
        <is>
          <t>SÖDERMANLANDS LÄN</t>
        </is>
      </c>
      <c r="E286" t="inlineStr">
        <is>
          <t>ESKILSTUNA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4805-2020</t>
        </is>
      </c>
      <c r="B287" s="1" t="n">
        <v>43852</v>
      </c>
      <c r="C287" s="1" t="n">
        <v>45182</v>
      </c>
      <c r="D287" t="inlineStr">
        <is>
          <t>SÖDERMANLANDS LÄN</t>
        </is>
      </c>
      <c r="E287" t="inlineStr">
        <is>
          <t>ESKILSTUNA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4845-2020</t>
        </is>
      </c>
      <c r="B288" s="1" t="n">
        <v>43852</v>
      </c>
      <c r="C288" s="1" t="n">
        <v>45182</v>
      </c>
      <c r="D288" t="inlineStr">
        <is>
          <t>SÖDERMANLANDS LÄN</t>
        </is>
      </c>
      <c r="E288" t="inlineStr">
        <is>
          <t>ESKILSTUNA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3667-2020</t>
        </is>
      </c>
      <c r="B289" s="1" t="n">
        <v>43853</v>
      </c>
      <c r="C289" s="1" t="n">
        <v>45182</v>
      </c>
      <c r="D289" t="inlineStr">
        <is>
          <t>SÖDERMANLANDS LÄN</t>
        </is>
      </c>
      <c r="E289" t="inlineStr">
        <is>
          <t>ESKILSTUNA</t>
        </is>
      </c>
      <c r="G289" t="n">
        <v>50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3718-2020</t>
        </is>
      </c>
      <c r="B290" s="1" t="n">
        <v>43853</v>
      </c>
      <c r="C290" s="1" t="n">
        <v>45182</v>
      </c>
      <c r="D290" t="inlineStr">
        <is>
          <t>SÖDERMANLANDS LÄN</t>
        </is>
      </c>
      <c r="E290" t="inlineStr">
        <is>
          <t>ESKILSTUNA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5068-2020</t>
        </is>
      </c>
      <c r="B291" s="1" t="n">
        <v>43859</v>
      </c>
      <c r="C291" s="1" t="n">
        <v>45182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5258-2020</t>
        </is>
      </c>
      <c r="B292" s="1" t="n">
        <v>43860</v>
      </c>
      <c r="C292" s="1" t="n">
        <v>45182</v>
      </c>
      <c r="D292" t="inlineStr">
        <is>
          <t>SÖDERMANLANDS LÄN</t>
        </is>
      </c>
      <c r="E292" t="inlineStr">
        <is>
          <t>ESKILSTUNA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5719-2020</t>
        </is>
      </c>
      <c r="B293" s="1" t="n">
        <v>43862</v>
      </c>
      <c r="C293" s="1" t="n">
        <v>45182</v>
      </c>
      <c r="D293" t="inlineStr">
        <is>
          <t>SÖDERMANLANDS LÄN</t>
        </is>
      </c>
      <c r="E293" t="inlineStr">
        <is>
          <t>ESKILSTUNA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6439-2020</t>
        </is>
      </c>
      <c r="B294" s="1" t="n">
        <v>43866</v>
      </c>
      <c r="C294" s="1" t="n">
        <v>45182</v>
      </c>
      <c r="D294" t="inlineStr">
        <is>
          <t>SÖDERMANLANDS LÄN</t>
        </is>
      </c>
      <c r="E294" t="inlineStr">
        <is>
          <t>ESKILSTUNA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10087-2020</t>
        </is>
      </c>
      <c r="B295" s="1" t="n">
        <v>43885</v>
      </c>
      <c r="C295" s="1" t="n">
        <v>45182</v>
      </c>
      <c r="D295" t="inlineStr">
        <is>
          <t>SÖDERMANLANDS LÄN</t>
        </is>
      </c>
      <c r="E295" t="inlineStr">
        <is>
          <t>ESKILSTUNA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11896-2020</t>
        </is>
      </c>
      <c r="B296" s="1" t="n">
        <v>43894</v>
      </c>
      <c r="C296" s="1" t="n">
        <v>45182</v>
      </c>
      <c r="D296" t="inlineStr">
        <is>
          <t>SÖDERMANLANDS LÄN</t>
        </is>
      </c>
      <c r="E296" t="inlineStr">
        <is>
          <t>ESKILSTUNA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12510-2020</t>
        </is>
      </c>
      <c r="B297" s="1" t="n">
        <v>43896</v>
      </c>
      <c r="C297" s="1" t="n">
        <v>45182</v>
      </c>
      <c r="D297" t="inlineStr">
        <is>
          <t>SÖDERMANLANDS LÄN</t>
        </is>
      </c>
      <c r="E297" t="inlineStr">
        <is>
          <t>ESKILSTUNA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13538-2020</t>
        </is>
      </c>
      <c r="B298" s="1" t="n">
        <v>43902</v>
      </c>
      <c r="C298" s="1" t="n">
        <v>45182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13843-2020</t>
        </is>
      </c>
      <c r="B299" s="1" t="n">
        <v>43903</v>
      </c>
      <c r="C299" s="1" t="n">
        <v>45182</v>
      </c>
      <c r="D299" t="inlineStr">
        <is>
          <t>SÖDERMANLANDS LÄN</t>
        </is>
      </c>
      <c r="E299" t="inlineStr">
        <is>
          <t>ESKILSTUNA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14394-2020</t>
        </is>
      </c>
      <c r="B300" s="1" t="n">
        <v>43908</v>
      </c>
      <c r="C300" s="1" t="n">
        <v>45182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15394-2020</t>
        </is>
      </c>
      <c r="B301" s="1" t="n">
        <v>43913</v>
      </c>
      <c r="C301" s="1" t="n">
        <v>45182</v>
      </c>
      <c r="D301" t="inlineStr">
        <is>
          <t>SÖDERMANLANDS LÄN</t>
        </is>
      </c>
      <c r="E301" t="inlineStr">
        <is>
          <t>ESKILSTUNA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16846-2020</t>
        </is>
      </c>
      <c r="B302" s="1" t="n">
        <v>43921</v>
      </c>
      <c r="C302" s="1" t="n">
        <v>45182</v>
      </c>
      <c r="D302" t="inlineStr">
        <is>
          <t>SÖDERMANLANDS LÄN</t>
        </is>
      </c>
      <c r="E302" t="inlineStr">
        <is>
          <t>ESKILSTUNA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16835-2020</t>
        </is>
      </c>
      <c r="B303" s="1" t="n">
        <v>43921</v>
      </c>
      <c r="C303" s="1" t="n">
        <v>45182</v>
      </c>
      <c r="D303" t="inlineStr">
        <is>
          <t>SÖDERMANLANDS LÄN</t>
        </is>
      </c>
      <c r="E303" t="inlineStr">
        <is>
          <t>ESKILSTUNA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19227-2020</t>
        </is>
      </c>
      <c r="B304" s="1" t="n">
        <v>43937</v>
      </c>
      <c r="C304" s="1" t="n">
        <v>45182</v>
      </c>
      <c r="D304" t="inlineStr">
        <is>
          <t>SÖDERMANLANDS LÄN</t>
        </is>
      </c>
      <c r="E304" t="inlineStr">
        <is>
          <t>ESKILSTUNA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19418-2020</t>
        </is>
      </c>
      <c r="B305" s="1" t="n">
        <v>43938</v>
      </c>
      <c r="C305" s="1" t="n">
        <v>45182</v>
      </c>
      <c r="D305" t="inlineStr">
        <is>
          <t>SÖDERMANLANDS LÄN</t>
        </is>
      </c>
      <c r="E305" t="inlineStr">
        <is>
          <t>ESKILSTUNA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19475-2020</t>
        </is>
      </c>
      <c r="B306" s="1" t="n">
        <v>43938</v>
      </c>
      <c r="C306" s="1" t="n">
        <v>45182</v>
      </c>
      <c r="D306" t="inlineStr">
        <is>
          <t>SÖDERMANLANDS LÄN</t>
        </is>
      </c>
      <c r="E306" t="inlineStr">
        <is>
          <t>ESKILSTUNA</t>
        </is>
      </c>
      <c r="G306" t="n">
        <v>8.5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19490-2020</t>
        </is>
      </c>
      <c r="B307" s="1" t="n">
        <v>43938</v>
      </c>
      <c r="C307" s="1" t="n">
        <v>45182</v>
      </c>
      <c r="D307" t="inlineStr">
        <is>
          <t>SÖDERMANLANDS LÄN</t>
        </is>
      </c>
      <c r="E307" t="inlineStr">
        <is>
          <t>ESKILSTUNA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19562-2020</t>
        </is>
      </c>
      <c r="B308" s="1" t="n">
        <v>43941</v>
      </c>
      <c r="C308" s="1" t="n">
        <v>45182</v>
      </c>
      <c r="D308" t="inlineStr">
        <is>
          <t>SÖDERMANLANDS LÄN</t>
        </is>
      </c>
      <c r="E308" t="inlineStr">
        <is>
          <t>ESKILSTUNA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22398-2020</t>
        </is>
      </c>
      <c r="B309" s="1" t="n">
        <v>43962</v>
      </c>
      <c r="C309" s="1" t="n">
        <v>45182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23451-2020</t>
        </is>
      </c>
      <c r="B310" s="1" t="n">
        <v>43966</v>
      </c>
      <c r="C310" s="1" t="n">
        <v>45182</v>
      </c>
      <c r="D310" t="inlineStr">
        <is>
          <t>SÖDERMANLANDS LÄN</t>
        </is>
      </c>
      <c r="E310" t="inlineStr">
        <is>
          <t>ESKILSTUNA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23468-2020</t>
        </is>
      </c>
      <c r="B311" s="1" t="n">
        <v>43966</v>
      </c>
      <c r="C311" s="1" t="n">
        <v>45182</v>
      </c>
      <c r="D311" t="inlineStr">
        <is>
          <t>SÖDERMANLANDS LÄN</t>
        </is>
      </c>
      <c r="E311" t="inlineStr">
        <is>
          <t>ESKILSTUNA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23450-2020</t>
        </is>
      </c>
      <c r="B312" s="1" t="n">
        <v>43966</v>
      </c>
      <c r="C312" s="1" t="n">
        <v>45182</v>
      </c>
      <c r="D312" t="inlineStr">
        <is>
          <t>SÖDERMANLANDS LÄN</t>
        </is>
      </c>
      <c r="E312" t="inlineStr">
        <is>
          <t>ESKILSTUNA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26007-2020</t>
        </is>
      </c>
      <c r="B313" s="1" t="n">
        <v>43985</v>
      </c>
      <c r="C313" s="1" t="n">
        <v>45182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26008-2020</t>
        </is>
      </c>
      <c r="B314" s="1" t="n">
        <v>43985</v>
      </c>
      <c r="C314" s="1" t="n">
        <v>45182</v>
      </c>
      <c r="D314" t="inlineStr">
        <is>
          <t>SÖDERMANLANDS LÄN</t>
        </is>
      </c>
      <c r="E314" t="inlineStr">
        <is>
          <t>ESKILSTUNA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26340-2020</t>
        </is>
      </c>
      <c r="B315" s="1" t="n">
        <v>43986</v>
      </c>
      <c r="C315" s="1" t="n">
        <v>45182</v>
      </c>
      <c r="D315" t="inlineStr">
        <is>
          <t>SÖDERMANLANDS LÄN</t>
        </is>
      </c>
      <c r="E315" t="inlineStr">
        <is>
          <t>ESKILSTUNA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26336-2020</t>
        </is>
      </c>
      <c r="B316" s="1" t="n">
        <v>43986</v>
      </c>
      <c r="C316" s="1" t="n">
        <v>45182</v>
      </c>
      <c r="D316" t="inlineStr">
        <is>
          <t>SÖDERMANLANDS LÄN</t>
        </is>
      </c>
      <c r="E316" t="inlineStr">
        <is>
          <t>ESKILSTUNA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27250-2020</t>
        </is>
      </c>
      <c r="B317" s="1" t="n">
        <v>43992</v>
      </c>
      <c r="C317" s="1" t="n">
        <v>45182</v>
      </c>
      <c r="D317" t="inlineStr">
        <is>
          <t>SÖDERMANLANDS LÄN</t>
        </is>
      </c>
      <c r="E317" t="inlineStr">
        <is>
          <t>ESKILSTUNA</t>
        </is>
      </c>
      <c r="G317" t="n">
        <v>14.1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27238-2020</t>
        </is>
      </c>
      <c r="B318" s="1" t="n">
        <v>43992</v>
      </c>
      <c r="C318" s="1" t="n">
        <v>45182</v>
      </c>
      <c r="D318" t="inlineStr">
        <is>
          <t>SÖDERMANLANDS LÄN</t>
        </is>
      </c>
      <c r="E318" t="inlineStr">
        <is>
          <t>ESKILSTUNA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28331-2020</t>
        </is>
      </c>
      <c r="B319" s="1" t="n">
        <v>43997</v>
      </c>
      <c r="C319" s="1" t="n">
        <v>45182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11.8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28324-2020</t>
        </is>
      </c>
      <c r="B320" s="1" t="n">
        <v>43997</v>
      </c>
      <c r="C320" s="1" t="n">
        <v>45182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29015-2020</t>
        </is>
      </c>
      <c r="B321" s="1" t="n">
        <v>44000</v>
      </c>
      <c r="C321" s="1" t="n">
        <v>45182</v>
      </c>
      <c r="D321" t="inlineStr">
        <is>
          <t>SÖDERMANLANDS LÄN</t>
        </is>
      </c>
      <c r="E321" t="inlineStr">
        <is>
          <t>ESKILSTUNA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29021-2020</t>
        </is>
      </c>
      <c r="B322" s="1" t="n">
        <v>44000</v>
      </c>
      <c r="C322" s="1" t="n">
        <v>45182</v>
      </c>
      <c r="D322" t="inlineStr">
        <is>
          <t>SÖDERMANLANDS LÄN</t>
        </is>
      </c>
      <c r="E322" t="inlineStr">
        <is>
          <t>ESKILSTUNA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30133-2020</t>
        </is>
      </c>
      <c r="B323" s="1" t="n">
        <v>44006</v>
      </c>
      <c r="C323" s="1" t="n">
        <v>45182</v>
      </c>
      <c r="D323" t="inlineStr">
        <is>
          <t>SÖDERMANLANDS LÄN</t>
        </is>
      </c>
      <c r="E323" t="inlineStr">
        <is>
          <t>ESKILSTUNA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31619-2020</t>
        </is>
      </c>
      <c r="B324" s="1" t="n">
        <v>44013</v>
      </c>
      <c r="C324" s="1" t="n">
        <v>45182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31950-2020</t>
        </is>
      </c>
      <c r="B325" s="1" t="n">
        <v>44014</v>
      </c>
      <c r="C325" s="1" t="n">
        <v>45182</v>
      </c>
      <c r="D325" t="inlineStr">
        <is>
          <t>SÖDERMANLANDS LÄN</t>
        </is>
      </c>
      <c r="E325" t="inlineStr">
        <is>
          <t>ESKILSTUNA</t>
        </is>
      </c>
      <c r="F325" t="inlineStr">
        <is>
          <t>Allmännings- och besparingsskogar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32626-2020</t>
        </is>
      </c>
      <c r="B326" s="1" t="n">
        <v>44019</v>
      </c>
      <c r="C326" s="1" t="n">
        <v>45182</v>
      </c>
      <c r="D326" t="inlineStr">
        <is>
          <t>SÖDERMANLANDS LÄN</t>
        </is>
      </c>
      <c r="E326" t="inlineStr">
        <is>
          <t>ESKILSTUNA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34709-2020</t>
        </is>
      </c>
      <c r="B327" s="1" t="n">
        <v>44035</v>
      </c>
      <c r="C327" s="1" t="n">
        <v>45182</v>
      </c>
      <c r="D327" t="inlineStr">
        <is>
          <t>SÖDERMANLANDS LÄN</t>
        </is>
      </c>
      <c r="E327" t="inlineStr">
        <is>
          <t>ESKILSTUNA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35054-2020</t>
        </is>
      </c>
      <c r="B328" s="1" t="n">
        <v>44039</v>
      </c>
      <c r="C328" s="1" t="n">
        <v>45182</v>
      </c>
      <c r="D328" t="inlineStr">
        <is>
          <t>SÖDERMANLANDS LÄN</t>
        </is>
      </c>
      <c r="E328" t="inlineStr">
        <is>
          <t>ESKILSTUNA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35302-2020</t>
        </is>
      </c>
      <c r="B329" s="1" t="n">
        <v>44041</v>
      </c>
      <c r="C329" s="1" t="n">
        <v>45182</v>
      </c>
      <c r="D329" t="inlineStr">
        <is>
          <t>SÖDERMANLANDS LÄN</t>
        </is>
      </c>
      <c r="E329" t="inlineStr">
        <is>
          <t>ESKILSTUNA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35398-2020</t>
        </is>
      </c>
      <c r="B330" s="1" t="n">
        <v>44042</v>
      </c>
      <c r="C330" s="1" t="n">
        <v>45182</v>
      </c>
      <c r="D330" t="inlineStr">
        <is>
          <t>SÖDERMANLANDS LÄN</t>
        </is>
      </c>
      <c r="E330" t="inlineStr">
        <is>
          <t>ESKILSTUNA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35506-2020</t>
        </is>
      </c>
      <c r="B331" s="1" t="n">
        <v>44042</v>
      </c>
      <c r="C331" s="1" t="n">
        <v>45182</v>
      </c>
      <c r="D331" t="inlineStr">
        <is>
          <t>SÖDERMANLANDS LÄN</t>
        </is>
      </c>
      <c r="E331" t="inlineStr">
        <is>
          <t>ESKILSTUNA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36236-2020</t>
        </is>
      </c>
      <c r="B332" s="1" t="n">
        <v>44048</v>
      </c>
      <c r="C332" s="1" t="n">
        <v>45182</v>
      </c>
      <c r="D332" t="inlineStr">
        <is>
          <t>SÖDERMANLANDS LÄN</t>
        </is>
      </c>
      <c r="E332" t="inlineStr">
        <is>
          <t>ESKILSTUNA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36120-2020</t>
        </is>
      </c>
      <c r="B333" s="1" t="n">
        <v>44048</v>
      </c>
      <c r="C333" s="1" t="n">
        <v>45182</v>
      </c>
      <c r="D333" t="inlineStr">
        <is>
          <t>SÖDERMANLANDS LÄN</t>
        </is>
      </c>
      <c r="E333" t="inlineStr">
        <is>
          <t>ESKILSTUNA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37272-2020</t>
        </is>
      </c>
      <c r="B334" s="1" t="n">
        <v>44055</v>
      </c>
      <c r="C334" s="1" t="n">
        <v>45182</v>
      </c>
      <c r="D334" t="inlineStr">
        <is>
          <t>SÖDERMANLANDS LÄN</t>
        </is>
      </c>
      <c r="E334" t="inlineStr">
        <is>
          <t>ESKILSTUNA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37267-2020</t>
        </is>
      </c>
      <c r="B335" s="1" t="n">
        <v>44055</v>
      </c>
      <c r="C335" s="1" t="n">
        <v>45182</v>
      </c>
      <c r="D335" t="inlineStr">
        <is>
          <t>SÖDERMANLANDS LÄN</t>
        </is>
      </c>
      <c r="E335" t="inlineStr">
        <is>
          <t>ESKILSTUNA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38450-2020</t>
        </is>
      </c>
      <c r="B336" s="1" t="n">
        <v>44060</v>
      </c>
      <c r="C336" s="1" t="n">
        <v>45182</v>
      </c>
      <c r="D336" t="inlineStr">
        <is>
          <t>SÖDERMANLANDS LÄN</t>
        </is>
      </c>
      <c r="E336" t="inlineStr">
        <is>
          <t>ESKILSTUNA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40362-2020</t>
        </is>
      </c>
      <c r="B337" s="1" t="n">
        <v>44068</v>
      </c>
      <c r="C337" s="1" t="n">
        <v>45182</v>
      </c>
      <c r="D337" t="inlineStr">
        <is>
          <t>SÖDERMANLANDS LÄN</t>
        </is>
      </c>
      <c r="E337" t="inlineStr">
        <is>
          <t>ESKILSTUNA</t>
        </is>
      </c>
      <c r="G337" t="n">
        <v>9.199999999999999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41266-2020</t>
        </is>
      </c>
      <c r="B338" s="1" t="n">
        <v>44069</v>
      </c>
      <c r="C338" s="1" t="n">
        <v>45182</v>
      </c>
      <c r="D338" t="inlineStr">
        <is>
          <t>SÖDERMANLANDS LÄN</t>
        </is>
      </c>
      <c r="E338" t="inlineStr">
        <is>
          <t>ESKILSTUNA</t>
        </is>
      </c>
      <c r="G338" t="n">
        <v>32.6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40710-2020</t>
        </is>
      </c>
      <c r="B339" s="1" t="n">
        <v>44069</v>
      </c>
      <c r="C339" s="1" t="n">
        <v>45182</v>
      </c>
      <c r="D339" t="inlineStr">
        <is>
          <t>SÖDERMANLANDS LÄN</t>
        </is>
      </c>
      <c r="E339" t="inlineStr">
        <is>
          <t>ESKILSTUNA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41293-2020</t>
        </is>
      </c>
      <c r="B340" s="1" t="n">
        <v>44069</v>
      </c>
      <c r="C340" s="1" t="n">
        <v>45182</v>
      </c>
      <c r="D340" t="inlineStr">
        <is>
          <t>SÖDERMANLANDS LÄN</t>
        </is>
      </c>
      <c r="E340" t="inlineStr">
        <is>
          <t>ESKILSTUNA</t>
        </is>
      </c>
      <c r="G340" t="n">
        <v>29.8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40922-2020</t>
        </is>
      </c>
      <c r="B341" s="1" t="n">
        <v>44070</v>
      </c>
      <c r="C341" s="1" t="n">
        <v>45182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41597-2020</t>
        </is>
      </c>
      <c r="B342" s="1" t="n">
        <v>44074</v>
      </c>
      <c r="C342" s="1" t="n">
        <v>45182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41950-2020</t>
        </is>
      </c>
      <c r="B343" s="1" t="n">
        <v>44075</v>
      </c>
      <c r="C343" s="1" t="n">
        <v>45182</v>
      </c>
      <c r="D343" t="inlineStr">
        <is>
          <t>SÖDERMANLANDS LÄN</t>
        </is>
      </c>
      <c r="E343" t="inlineStr">
        <is>
          <t>ESKILSTUNA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43411-2020</t>
        </is>
      </c>
      <c r="B344" s="1" t="n">
        <v>44081</v>
      </c>
      <c r="C344" s="1" t="n">
        <v>45182</v>
      </c>
      <c r="D344" t="inlineStr">
        <is>
          <t>SÖDERMANLANDS LÄN</t>
        </is>
      </c>
      <c r="E344" t="inlineStr">
        <is>
          <t>ESKILSTUNA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44768-2020</t>
        </is>
      </c>
      <c r="B345" s="1" t="n">
        <v>44085</v>
      </c>
      <c r="C345" s="1" t="n">
        <v>45182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45144-2020</t>
        </is>
      </c>
      <c r="B346" s="1" t="n">
        <v>44088</v>
      </c>
      <c r="C346" s="1" t="n">
        <v>45182</v>
      </c>
      <c r="D346" t="inlineStr">
        <is>
          <t>SÖDERMANLANDS LÄN</t>
        </is>
      </c>
      <c r="E346" t="inlineStr">
        <is>
          <t>ESKILSTUNA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44951-2020</t>
        </is>
      </c>
      <c r="B347" s="1" t="n">
        <v>44088</v>
      </c>
      <c r="C347" s="1" t="n">
        <v>45182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45474-2020</t>
        </is>
      </c>
      <c r="B348" s="1" t="n">
        <v>44089</v>
      </c>
      <c r="C348" s="1" t="n">
        <v>45182</v>
      </c>
      <c r="D348" t="inlineStr">
        <is>
          <t>SÖDERMANLANDS LÄN</t>
        </is>
      </c>
      <c r="E348" t="inlineStr">
        <is>
          <t>ESKILSTUNA</t>
        </is>
      </c>
      <c r="G348" t="n">
        <v>10.8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45759-2020</t>
        </is>
      </c>
      <c r="B349" s="1" t="n">
        <v>44090</v>
      </c>
      <c r="C349" s="1" t="n">
        <v>45182</v>
      </c>
      <c r="D349" t="inlineStr">
        <is>
          <t>SÖDERMANLANDS LÄN</t>
        </is>
      </c>
      <c r="E349" t="inlineStr">
        <is>
          <t>ESKILSTUNA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46408-2020</t>
        </is>
      </c>
      <c r="B350" s="1" t="n">
        <v>44094</v>
      </c>
      <c r="C350" s="1" t="n">
        <v>45182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47098-2020</t>
        </is>
      </c>
      <c r="B351" s="1" t="n">
        <v>44096</v>
      </c>
      <c r="C351" s="1" t="n">
        <v>45182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47916-2020</t>
        </is>
      </c>
      <c r="B352" s="1" t="n">
        <v>44099</v>
      </c>
      <c r="C352" s="1" t="n">
        <v>45182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48727-2020</t>
        </is>
      </c>
      <c r="B353" s="1" t="n">
        <v>44099</v>
      </c>
      <c r="C353" s="1" t="n">
        <v>45182</v>
      </c>
      <c r="D353" t="inlineStr">
        <is>
          <t>SÖDERMANLANDS LÄN</t>
        </is>
      </c>
      <c r="E353" t="inlineStr">
        <is>
          <t>ESKILSTUNA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47886-2020</t>
        </is>
      </c>
      <c r="B354" s="1" t="n">
        <v>44099</v>
      </c>
      <c r="C354" s="1" t="n">
        <v>45182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49444-2020</t>
        </is>
      </c>
      <c r="B355" s="1" t="n">
        <v>44105</v>
      </c>
      <c r="C355" s="1" t="n">
        <v>45182</v>
      </c>
      <c r="D355" t="inlineStr">
        <is>
          <t>SÖDERMANLANDS LÄN</t>
        </is>
      </c>
      <c r="E355" t="inlineStr">
        <is>
          <t>ESKILSTUNA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HYPERLINK("https://klasma.github.io/Logging_ESKILSTUNA/knärot/A 49444-2020.png")</f>
        <v/>
      </c>
      <c r="V355">
        <f>HYPERLINK("https://klasma.github.io/Logging_ESKILSTUNA/klagomål/A 49444-2020.docx")</f>
        <v/>
      </c>
      <c r="W355">
        <f>HYPERLINK("https://klasma.github.io/Logging_ESKILSTUNA/klagomålsmail/A 49444-2020.docx")</f>
        <v/>
      </c>
      <c r="X355">
        <f>HYPERLINK("https://klasma.github.io/Logging_ESKILSTUNA/tillsyn/A 49444-2020.docx")</f>
        <v/>
      </c>
      <c r="Y355">
        <f>HYPERLINK("https://klasma.github.io/Logging_ESKILSTUNA/tillsynsmail/A 49444-2020.docx")</f>
        <v/>
      </c>
    </row>
    <row r="356" ht="15" customHeight="1">
      <c r="A356" t="inlineStr">
        <is>
          <t>A 49454-2020</t>
        </is>
      </c>
      <c r="B356" s="1" t="n">
        <v>44105</v>
      </c>
      <c r="C356" s="1" t="n">
        <v>45182</v>
      </c>
      <c r="D356" t="inlineStr">
        <is>
          <t>SÖDERMANLANDS LÄN</t>
        </is>
      </c>
      <c r="E356" t="inlineStr">
        <is>
          <t>ESKILSTUNA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49450-2020</t>
        </is>
      </c>
      <c r="B357" s="1" t="n">
        <v>44105</v>
      </c>
      <c r="C357" s="1" t="n">
        <v>45182</v>
      </c>
      <c r="D357" t="inlineStr">
        <is>
          <t>SÖDERMANLANDS LÄN</t>
        </is>
      </c>
      <c r="E357" t="inlineStr">
        <is>
          <t>ESKILSTUNA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50165-2020</t>
        </is>
      </c>
      <c r="B358" s="1" t="n">
        <v>44109</v>
      </c>
      <c r="C358" s="1" t="n">
        <v>45182</v>
      </c>
      <c r="D358" t="inlineStr">
        <is>
          <t>SÖDERMANLANDS LÄN</t>
        </is>
      </c>
      <c r="E358" t="inlineStr">
        <is>
          <t>ESKILSTUNA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53085-2020</t>
        </is>
      </c>
      <c r="B359" s="1" t="n">
        <v>44120</v>
      </c>
      <c r="C359" s="1" t="n">
        <v>45182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53805-2020</t>
        </is>
      </c>
      <c r="B360" s="1" t="n">
        <v>44124</v>
      </c>
      <c r="C360" s="1" t="n">
        <v>45182</v>
      </c>
      <c r="D360" t="inlineStr">
        <is>
          <t>SÖDERMANLANDS LÄN</t>
        </is>
      </c>
      <c r="E360" t="inlineStr">
        <is>
          <t>ESKILSTUNA</t>
        </is>
      </c>
      <c r="G360" t="n">
        <v>10.9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55308-2020</t>
        </is>
      </c>
      <c r="B361" s="1" t="n">
        <v>44130</v>
      </c>
      <c r="C361" s="1" t="n">
        <v>45182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55971-2020</t>
        </is>
      </c>
      <c r="B362" s="1" t="n">
        <v>44132</v>
      </c>
      <c r="C362" s="1" t="n">
        <v>45182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Kyrkan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55914-2020</t>
        </is>
      </c>
      <c r="B363" s="1" t="n">
        <v>44132</v>
      </c>
      <c r="C363" s="1" t="n">
        <v>45182</v>
      </c>
      <c r="D363" t="inlineStr">
        <is>
          <t>SÖDERMANLANDS LÄN</t>
        </is>
      </c>
      <c r="E363" t="inlineStr">
        <is>
          <t>ESKILSTUNA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55976-2020</t>
        </is>
      </c>
      <c r="B364" s="1" t="n">
        <v>44132</v>
      </c>
      <c r="C364" s="1" t="n">
        <v>45182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55968-2020</t>
        </is>
      </c>
      <c r="B365" s="1" t="n">
        <v>44132</v>
      </c>
      <c r="C365" s="1" t="n">
        <v>45182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56556-2020</t>
        </is>
      </c>
      <c r="B366" s="1" t="n">
        <v>44134</v>
      </c>
      <c r="C366" s="1" t="n">
        <v>45182</v>
      </c>
      <c r="D366" t="inlineStr">
        <is>
          <t>SÖDERMANLANDS LÄN</t>
        </is>
      </c>
      <c r="E366" t="inlineStr">
        <is>
          <t>ESKILSTUNA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56449-2020</t>
        </is>
      </c>
      <c r="B367" s="1" t="n">
        <v>44134</v>
      </c>
      <c r="C367" s="1" t="n">
        <v>45182</v>
      </c>
      <c r="D367" t="inlineStr">
        <is>
          <t>SÖDERMANLANDS LÄN</t>
        </is>
      </c>
      <c r="E367" t="inlineStr">
        <is>
          <t>ESKILSTUNA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57266-2020</t>
        </is>
      </c>
      <c r="B368" s="1" t="n">
        <v>44139</v>
      </c>
      <c r="C368" s="1" t="n">
        <v>45182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57577-2020</t>
        </is>
      </c>
      <c r="B369" s="1" t="n">
        <v>44140</v>
      </c>
      <c r="C369" s="1" t="n">
        <v>45182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58475-2020</t>
        </is>
      </c>
      <c r="B370" s="1" t="n">
        <v>44144</v>
      </c>
      <c r="C370" s="1" t="n">
        <v>45182</v>
      </c>
      <c r="D370" t="inlineStr">
        <is>
          <t>SÖDERMANLANDS LÄN</t>
        </is>
      </c>
      <c r="E370" t="inlineStr">
        <is>
          <t>ESKILSTUNA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58624-2020</t>
        </is>
      </c>
      <c r="B371" s="1" t="n">
        <v>44145</v>
      </c>
      <c r="C371" s="1" t="n">
        <v>45182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58620-2020</t>
        </is>
      </c>
      <c r="B372" s="1" t="n">
        <v>44145</v>
      </c>
      <c r="C372" s="1" t="n">
        <v>45182</v>
      </c>
      <c r="D372" t="inlineStr">
        <is>
          <t>SÖDERMANLANDS LÄN</t>
        </is>
      </c>
      <c r="E372" t="inlineStr">
        <is>
          <t>ESKILSTUNA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58622-2020</t>
        </is>
      </c>
      <c r="B373" s="1" t="n">
        <v>44145</v>
      </c>
      <c r="C373" s="1" t="n">
        <v>45182</v>
      </c>
      <c r="D373" t="inlineStr">
        <is>
          <t>SÖDERMANLANDS LÄN</t>
        </is>
      </c>
      <c r="E373" t="inlineStr">
        <is>
          <t>ESKILSTUNA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59079-2020</t>
        </is>
      </c>
      <c r="B374" s="1" t="n">
        <v>44146</v>
      </c>
      <c r="C374" s="1" t="n">
        <v>45182</v>
      </c>
      <c r="D374" t="inlineStr">
        <is>
          <t>SÖDERMANLANDS LÄN</t>
        </is>
      </c>
      <c r="E374" t="inlineStr">
        <is>
          <t>ESKILSTUNA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59379-2020</t>
        </is>
      </c>
      <c r="B375" s="1" t="n">
        <v>44148</v>
      </c>
      <c r="C375" s="1" t="n">
        <v>45182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60576-2020</t>
        </is>
      </c>
      <c r="B376" s="1" t="n">
        <v>44152</v>
      </c>
      <c r="C376" s="1" t="n">
        <v>45182</v>
      </c>
      <c r="D376" t="inlineStr">
        <is>
          <t>SÖDERMANLANDS LÄN</t>
        </is>
      </c>
      <c r="E376" t="inlineStr">
        <is>
          <t>ESKILSTUNA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61219-2020</t>
        </is>
      </c>
      <c r="B377" s="1" t="n">
        <v>44155</v>
      </c>
      <c r="C377" s="1" t="n">
        <v>45182</v>
      </c>
      <c r="D377" t="inlineStr">
        <is>
          <t>SÖDERMANLANDS LÄN</t>
        </is>
      </c>
      <c r="E377" t="inlineStr">
        <is>
          <t>ESKILSTUNA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61348-2020</t>
        </is>
      </c>
      <c r="B378" s="1" t="n">
        <v>44155</v>
      </c>
      <c r="C378" s="1" t="n">
        <v>45182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61162-2020</t>
        </is>
      </c>
      <c r="B379" s="1" t="n">
        <v>44155</v>
      </c>
      <c r="C379" s="1" t="n">
        <v>45182</v>
      </c>
      <c r="D379" t="inlineStr">
        <is>
          <t>SÖDERMANLANDS LÄN</t>
        </is>
      </c>
      <c r="E379" t="inlineStr">
        <is>
          <t>ESKILSTUNA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63291-2020</t>
        </is>
      </c>
      <c r="B380" s="1" t="n">
        <v>44165</v>
      </c>
      <c r="C380" s="1" t="n">
        <v>45182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20.6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64360-2020</t>
        </is>
      </c>
      <c r="B381" s="1" t="n">
        <v>44166</v>
      </c>
      <c r="C381" s="1" t="n">
        <v>45182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64177-2020</t>
        </is>
      </c>
      <c r="B382" s="1" t="n">
        <v>44167</v>
      </c>
      <c r="C382" s="1" t="n">
        <v>45182</v>
      </c>
      <c r="D382" t="inlineStr">
        <is>
          <t>SÖDERMANLANDS LÄN</t>
        </is>
      </c>
      <c r="E382" t="inlineStr">
        <is>
          <t>ESKILSTUNA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65203-2020</t>
        </is>
      </c>
      <c r="B383" s="1" t="n">
        <v>44172</v>
      </c>
      <c r="C383" s="1" t="n">
        <v>45182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65202-2020</t>
        </is>
      </c>
      <c r="B384" s="1" t="n">
        <v>44172</v>
      </c>
      <c r="C384" s="1" t="n">
        <v>45182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65212-2020</t>
        </is>
      </c>
      <c r="B385" s="1" t="n">
        <v>44172</v>
      </c>
      <c r="C385" s="1" t="n">
        <v>45182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66330-2020</t>
        </is>
      </c>
      <c r="B386" s="1" t="n">
        <v>44174</v>
      </c>
      <c r="C386" s="1" t="n">
        <v>45182</v>
      </c>
      <c r="D386" t="inlineStr">
        <is>
          <t>SÖDERMANLANDS LÄN</t>
        </is>
      </c>
      <c r="E386" t="inlineStr">
        <is>
          <t>ESKILSTUNA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66319-2020</t>
        </is>
      </c>
      <c r="B387" s="1" t="n">
        <v>44174</v>
      </c>
      <c r="C387" s="1" t="n">
        <v>45182</v>
      </c>
      <c r="D387" t="inlineStr">
        <is>
          <t>SÖDERMANLANDS LÄN</t>
        </is>
      </c>
      <c r="E387" t="inlineStr">
        <is>
          <t>ESKILSTUNA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66312-2020</t>
        </is>
      </c>
      <c r="B388" s="1" t="n">
        <v>44174</v>
      </c>
      <c r="C388" s="1" t="n">
        <v>45182</v>
      </c>
      <c r="D388" t="inlineStr">
        <is>
          <t>SÖDERMANLANDS LÄN</t>
        </is>
      </c>
      <c r="E388" t="inlineStr">
        <is>
          <t>ESKILSTUNA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66041-2020</t>
        </is>
      </c>
      <c r="B389" s="1" t="n">
        <v>44175</v>
      </c>
      <c r="C389" s="1" t="n">
        <v>45182</v>
      </c>
      <c r="D389" t="inlineStr">
        <is>
          <t>SÖDERMANLANDS LÄN</t>
        </is>
      </c>
      <c r="E389" t="inlineStr">
        <is>
          <t>ESKILSTUNA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66453-2020</t>
        </is>
      </c>
      <c r="B390" s="1" t="n">
        <v>44176</v>
      </c>
      <c r="C390" s="1" t="n">
        <v>45182</v>
      </c>
      <c r="D390" t="inlineStr">
        <is>
          <t>SÖDERMANLANDS LÄN</t>
        </is>
      </c>
      <c r="E390" t="inlineStr">
        <is>
          <t>ESKILSTUNA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45182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69143-2020</t>
        </is>
      </c>
      <c r="B392" s="1" t="n">
        <v>44188</v>
      </c>
      <c r="C392" s="1" t="n">
        <v>45182</v>
      </c>
      <c r="D392" t="inlineStr">
        <is>
          <t>SÖDERMANLANDS LÄN</t>
        </is>
      </c>
      <c r="E392" t="inlineStr">
        <is>
          <t>ESKILSTUNA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69563-2020</t>
        </is>
      </c>
      <c r="B393" s="1" t="n">
        <v>44194</v>
      </c>
      <c r="C393" s="1" t="n">
        <v>45182</v>
      </c>
      <c r="D393" t="inlineStr">
        <is>
          <t>SÖDERMANLANDS LÄN</t>
        </is>
      </c>
      <c r="E393" t="inlineStr">
        <is>
          <t>ESKILSTUNA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473-2021</t>
        </is>
      </c>
      <c r="B394" s="1" t="n">
        <v>44203</v>
      </c>
      <c r="C394" s="1" t="n">
        <v>45182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Kyrkan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471-2021</t>
        </is>
      </c>
      <c r="B395" s="1" t="n">
        <v>44203</v>
      </c>
      <c r="C395" s="1" t="n">
        <v>45182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1694-2021</t>
        </is>
      </c>
      <c r="B396" s="1" t="n">
        <v>44209</v>
      </c>
      <c r="C396" s="1" t="n">
        <v>45182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Allmännings- och besparingsskogar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1655-2021</t>
        </is>
      </c>
      <c r="B397" s="1" t="n">
        <v>44209</v>
      </c>
      <c r="C397" s="1" t="n">
        <v>45182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Allmännings- och besparingsskogar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2071-2021</t>
        </is>
      </c>
      <c r="B398" s="1" t="n">
        <v>44211</v>
      </c>
      <c r="C398" s="1" t="n">
        <v>45182</v>
      </c>
      <c r="D398" t="inlineStr">
        <is>
          <t>SÖDERMANLANDS LÄN</t>
        </is>
      </c>
      <c r="E398" t="inlineStr">
        <is>
          <t>ESKILSTUNA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2113-2021</t>
        </is>
      </c>
      <c r="B399" s="1" t="n">
        <v>44211</v>
      </c>
      <c r="C399" s="1" t="n">
        <v>45182</v>
      </c>
      <c r="D399" t="inlineStr">
        <is>
          <t>SÖDERMANLANDS LÄN</t>
        </is>
      </c>
      <c r="E399" t="inlineStr">
        <is>
          <t>ESKILSTUNA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2362-2021</t>
        </is>
      </c>
      <c r="B400" s="1" t="n">
        <v>44214</v>
      </c>
      <c r="C400" s="1" t="n">
        <v>45182</v>
      </c>
      <c r="D400" t="inlineStr">
        <is>
          <t>SÖDERMANLANDS LÄN</t>
        </is>
      </c>
      <c r="E400" t="inlineStr">
        <is>
          <t>ESKILSTUNA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2945-2021</t>
        </is>
      </c>
      <c r="B401" s="1" t="n">
        <v>44216</v>
      </c>
      <c r="C401" s="1" t="n">
        <v>45182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Allmännings- och besparingsskogar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3718-2021</t>
        </is>
      </c>
      <c r="B402" s="1" t="n">
        <v>44221</v>
      </c>
      <c r="C402" s="1" t="n">
        <v>45182</v>
      </c>
      <c r="D402" t="inlineStr">
        <is>
          <t>SÖDERMANLANDS LÄN</t>
        </is>
      </c>
      <c r="E402" t="inlineStr">
        <is>
          <t>ESKILSTUNA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3721-2021</t>
        </is>
      </c>
      <c r="B403" s="1" t="n">
        <v>44221</v>
      </c>
      <c r="C403" s="1" t="n">
        <v>45182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4426-2021</t>
        </is>
      </c>
      <c r="B404" s="1" t="n">
        <v>44221</v>
      </c>
      <c r="C404" s="1" t="n">
        <v>45182</v>
      </c>
      <c r="D404" t="inlineStr">
        <is>
          <t>SÖDERMANLANDS LÄN</t>
        </is>
      </c>
      <c r="E404" t="inlineStr">
        <is>
          <t>ESKILSTUNA</t>
        </is>
      </c>
      <c r="G404" t="n">
        <v>16.5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3722-2021</t>
        </is>
      </c>
      <c r="B405" s="1" t="n">
        <v>44221</v>
      </c>
      <c r="C405" s="1" t="n">
        <v>45182</v>
      </c>
      <c r="D405" t="inlineStr">
        <is>
          <t>SÖDERMANLANDS LÄN</t>
        </is>
      </c>
      <c r="E405" t="inlineStr">
        <is>
          <t>ESKILSTUNA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4635-2021</t>
        </is>
      </c>
      <c r="B406" s="1" t="n">
        <v>44224</v>
      </c>
      <c r="C406" s="1" t="n">
        <v>45182</v>
      </c>
      <c r="D406" t="inlineStr">
        <is>
          <t>SÖDERMANLANDS LÄN</t>
        </is>
      </c>
      <c r="E406" t="inlineStr">
        <is>
          <t>ESKILSTUNA</t>
        </is>
      </c>
      <c r="G406" t="n">
        <v>11.3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5569-2021</t>
        </is>
      </c>
      <c r="B407" s="1" t="n">
        <v>44230</v>
      </c>
      <c r="C407" s="1" t="n">
        <v>45182</v>
      </c>
      <c r="D407" t="inlineStr">
        <is>
          <t>SÖDERMANLANDS LÄN</t>
        </is>
      </c>
      <c r="E407" t="inlineStr">
        <is>
          <t>ESKILSTUNA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7237-2021</t>
        </is>
      </c>
      <c r="B408" s="1" t="n">
        <v>44238</v>
      </c>
      <c r="C408" s="1" t="n">
        <v>45182</v>
      </c>
      <c r="D408" t="inlineStr">
        <is>
          <t>SÖDERMANLANDS LÄN</t>
        </is>
      </c>
      <c r="E408" t="inlineStr">
        <is>
          <t>ESKILSTUNA</t>
        </is>
      </c>
      <c r="F408" t="inlineStr">
        <is>
          <t>Kyrkan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7213-2021</t>
        </is>
      </c>
      <c r="B409" s="1" t="n">
        <v>44238</v>
      </c>
      <c r="C409" s="1" t="n">
        <v>45182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Kyrkan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7346-2021</t>
        </is>
      </c>
      <c r="B410" s="1" t="n">
        <v>44239</v>
      </c>
      <c r="C410" s="1" t="n">
        <v>45182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Holmen skog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7671-2021</t>
        </is>
      </c>
      <c r="B411" s="1" t="n">
        <v>44239</v>
      </c>
      <c r="C411" s="1" t="n">
        <v>45182</v>
      </c>
      <c r="D411" t="inlineStr">
        <is>
          <t>SÖDERMANLANDS LÄN</t>
        </is>
      </c>
      <c r="E411" t="inlineStr">
        <is>
          <t>ESKILSTUNA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8619-2021</t>
        </is>
      </c>
      <c r="B412" s="1" t="n">
        <v>44245</v>
      </c>
      <c r="C412" s="1" t="n">
        <v>45182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Allmännings- och besparingsskogar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8610-2021</t>
        </is>
      </c>
      <c r="B413" s="1" t="n">
        <v>44245</v>
      </c>
      <c r="C413" s="1" t="n">
        <v>45182</v>
      </c>
      <c r="D413" t="inlineStr">
        <is>
          <t>SÖDERMANLANDS LÄN</t>
        </is>
      </c>
      <c r="E413" t="inlineStr">
        <is>
          <t>ESKILSTUNA</t>
        </is>
      </c>
      <c r="F413" t="inlineStr">
        <is>
          <t>Allmännings- och besparingsskogar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8616-2021</t>
        </is>
      </c>
      <c r="B414" s="1" t="n">
        <v>44245</v>
      </c>
      <c r="C414" s="1" t="n">
        <v>45182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8614-2021</t>
        </is>
      </c>
      <c r="B415" s="1" t="n">
        <v>44245</v>
      </c>
      <c r="C415" s="1" t="n">
        <v>45182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9374-2021</t>
        </is>
      </c>
      <c r="B416" s="1" t="n">
        <v>44250</v>
      </c>
      <c r="C416" s="1" t="n">
        <v>45182</v>
      </c>
      <c r="D416" t="inlineStr">
        <is>
          <t>SÖDERMANLANDS LÄN</t>
        </is>
      </c>
      <c r="E416" t="inlineStr">
        <is>
          <t>ESKILSTUNA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9606-2021</t>
        </is>
      </c>
      <c r="B417" s="1" t="n">
        <v>44251</v>
      </c>
      <c r="C417" s="1" t="n">
        <v>45182</v>
      </c>
      <c r="D417" t="inlineStr">
        <is>
          <t>SÖDERMANLANDS LÄN</t>
        </is>
      </c>
      <c r="E417" t="inlineStr">
        <is>
          <t>ESKILSTUNA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9595-2021</t>
        </is>
      </c>
      <c r="B418" s="1" t="n">
        <v>44251</v>
      </c>
      <c r="C418" s="1" t="n">
        <v>45182</v>
      </c>
      <c r="D418" t="inlineStr">
        <is>
          <t>SÖDERMANLANDS LÄN</t>
        </is>
      </c>
      <c r="E418" t="inlineStr">
        <is>
          <t>ESKILSTUNA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10748-2021</t>
        </is>
      </c>
      <c r="B419" s="1" t="n">
        <v>44258</v>
      </c>
      <c r="C419" s="1" t="n">
        <v>45182</v>
      </c>
      <c r="D419" t="inlineStr">
        <is>
          <t>SÖDERMANLANDS LÄN</t>
        </is>
      </c>
      <c r="E419" t="inlineStr">
        <is>
          <t>ESKILSTUNA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10835-2021</t>
        </is>
      </c>
      <c r="B420" s="1" t="n">
        <v>44258</v>
      </c>
      <c r="C420" s="1" t="n">
        <v>45182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11169-2021</t>
        </is>
      </c>
      <c r="B421" s="1" t="n">
        <v>44262</v>
      </c>
      <c r="C421" s="1" t="n">
        <v>45182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11252-2021</t>
        </is>
      </c>
      <c r="B422" s="1" t="n">
        <v>44262</v>
      </c>
      <c r="C422" s="1" t="n">
        <v>45182</v>
      </c>
      <c r="D422" t="inlineStr">
        <is>
          <t>SÖDERMANLANDS LÄN</t>
        </is>
      </c>
      <c r="E422" t="inlineStr">
        <is>
          <t>ESKILSTUNA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14641-2021</t>
        </is>
      </c>
      <c r="B423" s="1" t="n">
        <v>44280</v>
      </c>
      <c r="C423" s="1" t="n">
        <v>45182</v>
      </c>
      <c r="D423" t="inlineStr">
        <is>
          <t>SÖDERMANLANDS LÄN</t>
        </is>
      </c>
      <c r="E423" t="inlineStr">
        <is>
          <t>ESKILSTUNA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15397-2021</t>
        </is>
      </c>
      <c r="B424" s="1" t="n">
        <v>44284</v>
      </c>
      <c r="C424" s="1" t="n">
        <v>45182</v>
      </c>
      <c r="D424" t="inlineStr">
        <is>
          <t>SÖDERMANLANDS LÄN</t>
        </is>
      </c>
      <c r="E424" t="inlineStr">
        <is>
          <t>ESKILSTUNA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15423-2021</t>
        </is>
      </c>
      <c r="B425" s="1" t="n">
        <v>44285</v>
      </c>
      <c r="C425" s="1" t="n">
        <v>45182</v>
      </c>
      <c r="D425" t="inlineStr">
        <is>
          <t>SÖDERMANLANDS LÄN</t>
        </is>
      </c>
      <c r="E425" t="inlineStr">
        <is>
          <t>ESKILSTUNA</t>
        </is>
      </c>
      <c r="G425" t="n">
        <v>12.3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16917-2021</t>
        </is>
      </c>
      <c r="B426" s="1" t="n">
        <v>44295</v>
      </c>
      <c r="C426" s="1" t="n">
        <v>45182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17244-2021</t>
        </is>
      </c>
      <c r="B427" s="1" t="n">
        <v>44298</v>
      </c>
      <c r="C427" s="1" t="n">
        <v>45182</v>
      </c>
      <c r="D427" t="inlineStr">
        <is>
          <t>SÖDERMANLANDS LÄN</t>
        </is>
      </c>
      <c r="E427" t="inlineStr">
        <is>
          <t>ESKILSTUNA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18524-2021</t>
        </is>
      </c>
      <c r="B428" s="1" t="n">
        <v>44306</v>
      </c>
      <c r="C428" s="1" t="n">
        <v>45182</v>
      </c>
      <c r="D428" t="inlineStr">
        <is>
          <t>SÖDERMANLANDS LÄN</t>
        </is>
      </c>
      <c r="E428" t="inlineStr">
        <is>
          <t>ESKILSTUNA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18954-2021</t>
        </is>
      </c>
      <c r="B429" s="1" t="n">
        <v>44307</v>
      </c>
      <c r="C429" s="1" t="n">
        <v>45182</v>
      </c>
      <c r="D429" t="inlineStr">
        <is>
          <t>SÖDERMANLANDS LÄN</t>
        </is>
      </c>
      <c r="E429" t="inlineStr">
        <is>
          <t>ESKILSTUNA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18942-2021</t>
        </is>
      </c>
      <c r="B430" s="1" t="n">
        <v>44308</v>
      </c>
      <c r="C430" s="1" t="n">
        <v>45182</v>
      </c>
      <c r="D430" t="inlineStr">
        <is>
          <t>SÖDERMANLANDS LÄN</t>
        </is>
      </c>
      <c r="E430" t="inlineStr">
        <is>
          <t>ESKILSTUNA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19888-2021</t>
        </is>
      </c>
      <c r="B431" s="1" t="n">
        <v>44312</v>
      </c>
      <c r="C431" s="1" t="n">
        <v>45182</v>
      </c>
      <c r="D431" t="inlineStr">
        <is>
          <t>SÖDERMANLANDS LÄN</t>
        </is>
      </c>
      <c r="E431" t="inlineStr">
        <is>
          <t>ESKILSTUNA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20030-2021</t>
        </is>
      </c>
      <c r="B432" s="1" t="n">
        <v>44313</v>
      </c>
      <c r="C432" s="1" t="n">
        <v>45182</v>
      </c>
      <c r="D432" t="inlineStr">
        <is>
          <t>SÖDERMANLANDS LÄN</t>
        </is>
      </c>
      <c r="E432" t="inlineStr">
        <is>
          <t>ESKILSTUNA</t>
        </is>
      </c>
      <c r="G432" t="n">
        <v>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19849-2021</t>
        </is>
      </c>
      <c r="B433" s="1" t="n">
        <v>44313</v>
      </c>
      <c r="C433" s="1" t="n">
        <v>45182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Kyrkan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22922-2021</t>
        </is>
      </c>
      <c r="B434" s="1" t="n">
        <v>44328</v>
      </c>
      <c r="C434" s="1" t="n">
        <v>45182</v>
      </c>
      <c r="D434" t="inlineStr">
        <is>
          <t>SÖDERMANLANDS LÄN</t>
        </is>
      </c>
      <c r="E434" t="inlineStr">
        <is>
          <t>ESKILSTUNA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23058-2021</t>
        </is>
      </c>
      <c r="B435" s="1" t="n">
        <v>44329</v>
      </c>
      <c r="C435" s="1" t="n">
        <v>45182</v>
      </c>
      <c r="D435" t="inlineStr">
        <is>
          <t>SÖDERMANLANDS LÄN</t>
        </is>
      </c>
      <c r="E435" t="inlineStr">
        <is>
          <t>ESKILSTUNA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23371-2021</t>
        </is>
      </c>
      <c r="B436" s="1" t="n">
        <v>44333</v>
      </c>
      <c r="C436" s="1" t="n">
        <v>45182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24113-2021</t>
        </is>
      </c>
      <c r="B437" s="1" t="n">
        <v>44336</v>
      </c>
      <c r="C437" s="1" t="n">
        <v>45182</v>
      </c>
      <c r="D437" t="inlineStr">
        <is>
          <t>SÖDERMANLANDS LÄN</t>
        </is>
      </c>
      <c r="E437" t="inlineStr">
        <is>
          <t>ESKILSTUNA</t>
        </is>
      </c>
      <c r="G437" t="n">
        <v>18.9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26996-2021</t>
        </is>
      </c>
      <c r="B438" s="1" t="n">
        <v>44350</v>
      </c>
      <c r="C438" s="1" t="n">
        <v>45182</v>
      </c>
      <c r="D438" t="inlineStr">
        <is>
          <t>SÖDERMANLANDS LÄN</t>
        </is>
      </c>
      <c r="E438" t="inlineStr">
        <is>
          <t>ESKILSTUNA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28039-2021</t>
        </is>
      </c>
      <c r="B439" s="1" t="n">
        <v>44355</v>
      </c>
      <c r="C439" s="1" t="n">
        <v>45182</v>
      </c>
      <c r="D439" t="inlineStr">
        <is>
          <t>SÖDERMANLANDS LÄN</t>
        </is>
      </c>
      <c r="E439" t="inlineStr">
        <is>
          <t>ESKILSTUNA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28046-2021</t>
        </is>
      </c>
      <c r="B440" s="1" t="n">
        <v>44355</v>
      </c>
      <c r="C440" s="1" t="n">
        <v>45182</v>
      </c>
      <c r="D440" t="inlineStr">
        <is>
          <t>SÖDERMANLANDS LÄN</t>
        </is>
      </c>
      <c r="E440" t="inlineStr">
        <is>
          <t>ESKILSTUNA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29745-2021</t>
        </is>
      </c>
      <c r="B441" s="1" t="n">
        <v>44362</v>
      </c>
      <c r="C441" s="1" t="n">
        <v>45182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Kyrkan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29762-2021</t>
        </is>
      </c>
      <c r="B442" s="1" t="n">
        <v>44362</v>
      </c>
      <c r="C442" s="1" t="n">
        <v>45182</v>
      </c>
      <c r="D442" t="inlineStr">
        <is>
          <t>SÖDERMANLANDS LÄN</t>
        </is>
      </c>
      <c r="E442" t="inlineStr">
        <is>
          <t>ESKILSTUNA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31182-2021</t>
        </is>
      </c>
      <c r="B443" s="1" t="n">
        <v>44368</v>
      </c>
      <c r="C443" s="1" t="n">
        <v>45182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Övriga Aktiebolag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34055-2021</t>
        </is>
      </c>
      <c r="B444" s="1" t="n">
        <v>44379</v>
      </c>
      <c r="C444" s="1" t="n">
        <v>45182</v>
      </c>
      <c r="D444" t="inlineStr">
        <is>
          <t>SÖDERMANLANDS LÄN</t>
        </is>
      </c>
      <c r="E444" t="inlineStr">
        <is>
          <t>ESKILSTUNA</t>
        </is>
      </c>
      <c r="G444" t="n">
        <v>10.7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37908-2021</t>
        </is>
      </c>
      <c r="B445" s="1" t="n">
        <v>44403</v>
      </c>
      <c r="C445" s="1" t="n">
        <v>45182</v>
      </c>
      <c r="D445" t="inlineStr">
        <is>
          <t>SÖDERMANLANDS LÄN</t>
        </is>
      </c>
      <c r="E445" t="inlineStr">
        <is>
          <t>ESKILSTUNA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38263-2021</t>
        </is>
      </c>
      <c r="B446" s="1" t="n">
        <v>44405</v>
      </c>
      <c r="C446" s="1" t="n">
        <v>45182</v>
      </c>
      <c r="D446" t="inlineStr">
        <is>
          <t>SÖDERMANLANDS LÄN</t>
        </is>
      </c>
      <c r="E446" t="inlineStr">
        <is>
          <t>ESKILSTUNA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38849-2021</t>
        </is>
      </c>
      <c r="B447" s="1" t="n">
        <v>44410</v>
      </c>
      <c r="C447" s="1" t="n">
        <v>45182</v>
      </c>
      <c r="D447" t="inlineStr">
        <is>
          <t>SÖDERMANLANDS LÄN</t>
        </is>
      </c>
      <c r="E447" t="inlineStr">
        <is>
          <t>ESKILSTUNA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38866-2021</t>
        </is>
      </c>
      <c r="B448" s="1" t="n">
        <v>44410</v>
      </c>
      <c r="C448" s="1" t="n">
        <v>45182</v>
      </c>
      <c r="D448" t="inlineStr">
        <is>
          <t>SÖDERMANLANDS LÄN</t>
        </is>
      </c>
      <c r="E448" t="inlineStr">
        <is>
          <t>ESKILSTUNA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38824-2021</t>
        </is>
      </c>
      <c r="B449" s="1" t="n">
        <v>44410</v>
      </c>
      <c r="C449" s="1" t="n">
        <v>45182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42002-2021</t>
        </is>
      </c>
      <c r="B450" s="1" t="n">
        <v>44426</v>
      </c>
      <c r="C450" s="1" t="n">
        <v>45182</v>
      </c>
      <c r="D450" t="inlineStr">
        <is>
          <t>SÖDERMANLANDS LÄN</t>
        </is>
      </c>
      <c r="E450" t="inlineStr">
        <is>
          <t>ESKILSTUNA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41997-2021</t>
        </is>
      </c>
      <c r="B451" s="1" t="n">
        <v>44426</v>
      </c>
      <c r="C451" s="1" t="n">
        <v>45182</v>
      </c>
      <c r="D451" t="inlineStr">
        <is>
          <t>SÖDERMANLANDS LÄN</t>
        </is>
      </c>
      <c r="E451" t="inlineStr">
        <is>
          <t>ESKILSTUNA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45182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42016-2021</t>
        </is>
      </c>
      <c r="B453" s="1" t="n">
        <v>44426</v>
      </c>
      <c r="C453" s="1" t="n">
        <v>45182</v>
      </c>
      <c r="D453" t="inlineStr">
        <is>
          <t>SÖDERMANLANDS LÄN</t>
        </is>
      </c>
      <c r="E453" t="inlineStr">
        <is>
          <t>ESKILSTUNA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43156-2021</t>
        </is>
      </c>
      <c r="B454" s="1" t="n">
        <v>44431</v>
      </c>
      <c r="C454" s="1" t="n">
        <v>45182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Kyrkan</t>
        </is>
      </c>
      <c r="G454" t="n">
        <v>14.1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43130-2021</t>
        </is>
      </c>
      <c r="B455" s="1" t="n">
        <v>44431</v>
      </c>
      <c r="C455" s="1" t="n">
        <v>45182</v>
      </c>
      <c r="D455" t="inlineStr">
        <is>
          <t>SÖDERMANLANDS LÄN</t>
        </is>
      </c>
      <c r="E455" t="inlineStr">
        <is>
          <t>ESKILSTUNA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43149-2021</t>
        </is>
      </c>
      <c r="B456" s="1" t="n">
        <v>44431</v>
      </c>
      <c r="C456" s="1" t="n">
        <v>45182</v>
      </c>
      <c r="D456" t="inlineStr">
        <is>
          <t>SÖDERMANLANDS LÄN</t>
        </is>
      </c>
      <c r="E456" t="inlineStr">
        <is>
          <t>ESKILSTUNA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43397-2021</t>
        </is>
      </c>
      <c r="B457" s="1" t="n">
        <v>44432</v>
      </c>
      <c r="C457" s="1" t="n">
        <v>45182</v>
      </c>
      <c r="D457" t="inlineStr">
        <is>
          <t>SÖDERMANLANDS LÄN</t>
        </is>
      </c>
      <c r="E457" t="inlineStr">
        <is>
          <t>ESKILSTUNA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43389-2021</t>
        </is>
      </c>
      <c r="B458" s="1" t="n">
        <v>44432</v>
      </c>
      <c r="C458" s="1" t="n">
        <v>45182</v>
      </c>
      <c r="D458" t="inlineStr">
        <is>
          <t>SÖDERMANLANDS LÄN</t>
        </is>
      </c>
      <c r="E458" t="inlineStr">
        <is>
          <t>ESKILSTUNA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43403-2021</t>
        </is>
      </c>
      <c r="B459" s="1" t="n">
        <v>44432</v>
      </c>
      <c r="C459" s="1" t="n">
        <v>45182</v>
      </c>
      <c r="D459" t="inlineStr">
        <is>
          <t>SÖDERMANLANDS LÄN</t>
        </is>
      </c>
      <c r="E459" t="inlineStr">
        <is>
          <t>ESKILSTUNA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43426-2021</t>
        </is>
      </c>
      <c r="B460" s="1" t="n">
        <v>44432</v>
      </c>
      <c r="C460" s="1" t="n">
        <v>45182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43396-2021</t>
        </is>
      </c>
      <c r="B461" s="1" t="n">
        <v>44432</v>
      </c>
      <c r="C461" s="1" t="n">
        <v>45182</v>
      </c>
      <c r="D461" t="inlineStr">
        <is>
          <t>SÖDERMANLANDS LÄN</t>
        </is>
      </c>
      <c r="E461" t="inlineStr">
        <is>
          <t>ESKILSTUNA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44019-2021</t>
        </is>
      </c>
      <c r="B462" s="1" t="n">
        <v>44434</v>
      </c>
      <c r="C462" s="1" t="n">
        <v>45182</v>
      </c>
      <c r="D462" t="inlineStr">
        <is>
          <t>SÖDERMANLANDS LÄN</t>
        </is>
      </c>
      <c r="E462" t="inlineStr">
        <is>
          <t>ESKILSTUNA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44347-2021</t>
        </is>
      </c>
      <c r="B463" s="1" t="n">
        <v>44435</v>
      </c>
      <c r="C463" s="1" t="n">
        <v>45182</v>
      </c>
      <c r="D463" t="inlineStr">
        <is>
          <t>SÖDERMANLANDS LÄN</t>
        </is>
      </c>
      <c r="E463" t="inlineStr">
        <is>
          <t>ESKILSTUNA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45999-2021</t>
        </is>
      </c>
      <c r="B464" s="1" t="n">
        <v>44441</v>
      </c>
      <c r="C464" s="1" t="n">
        <v>45182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Kommuner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45852-2021</t>
        </is>
      </c>
      <c r="B465" s="1" t="n">
        <v>44441</v>
      </c>
      <c r="C465" s="1" t="n">
        <v>45182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47988-2021</t>
        </is>
      </c>
      <c r="B466" s="1" t="n">
        <v>44449</v>
      </c>
      <c r="C466" s="1" t="n">
        <v>45182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47965-2021</t>
        </is>
      </c>
      <c r="B467" s="1" t="n">
        <v>44449</v>
      </c>
      <c r="C467" s="1" t="n">
        <v>45182</v>
      </c>
      <c r="D467" t="inlineStr">
        <is>
          <t>SÖDERMANLANDS LÄN</t>
        </is>
      </c>
      <c r="E467" t="inlineStr">
        <is>
          <t>ESKILSTUNA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47981-2021</t>
        </is>
      </c>
      <c r="B468" s="1" t="n">
        <v>44449</v>
      </c>
      <c r="C468" s="1" t="n">
        <v>45182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48168-2021</t>
        </is>
      </c>
      <c r="B469" s="1" t="n">
        <v>44449</v>
      </c>
      <c r="C469" s="1" t="n">
        <v>45182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48671-2021</t>
        </is>
      </c>
      <c r="B470" s="1" t="n">
        <v>44452</v>
      </c>
      <c r="C470" s="1" t="n">
        <v>45182</v>
      </c>
      <c r="D470" t="inlineStr">
        <is>
          <t>SÖDERMANLANDS LÄN</t>
        </is>
      </c>
      <c r="E470" t="inlineStr">
        <is>
          <t>ESKILSTUNA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48676-2021</t>
        </is>
      </c>
      <c r="B471" s="1" t="n">
        <v>44452</v>
      </c>
      <c r="C471" s="1" t="n">
        <v>45182</v>
      </c>
      <c r="D471" t="inlineStr">
        <is>
          <t>SÖDERMANLANDS LÄN</t>
        </is>
      </c>
      <c r="E471" t="inlineStr">
        <is>
          <t>ESKILSTUNA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49055-2021</t>
        </is>
      </c>
      <c r="B472" s="1" t="n">
        <v>44453</v>
      </c>
      <c r="C472" s="1" t="n">
        <v>45182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49439-2021</t>
        </is>
      </c>
      <c r="B473" s="1" t="n">
        <v>44454</v>
      </c>
      <c r="C473" s="1" t="n">
        <v>45182</v>
      </c>
      <c r="D473" t="inlineStr">
        <is>
          <t>SÖDERMANLANDS LÄN</t>
        </is>
      </c>
      <c r="E473" t="inlineStr">
        <is>
          <t>ESKILSTUNA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49666-2021</t>
        </is>
      </c>
      <c r="B474" s="1" t="n">
        <v>44455</v>
      </c>
      <c r="C474" s="1" t="n">
        <v>45182</v>
      </c>
      <c r="D474" t="inlineStr">
        <is>
          <t>SÖDERMANLANDS LÄN</t>
        </is>
      </c>
      <c r="E474" t="inlineStr">
        <is>
          <t>ESKILSTUNA</t>
        </is>
      </c>
      <c r="G474" t="n">
        <v>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51486-2021</t>
        </is>
      </c>
      <c r="B475" s="1" t="n">
        <v>44461</v>
      </c>
      <c r="C475" s="1" t="n">
        <v>45182</v>
      </c>
      <c r="D475" t="inlineStr">
        <is>
          <t>SÖDERMANLANDS LÄN</t>
        </is>
      </c>
      <c r="E475" t="inlineStr">
        <is>
          <t>ESKILSTUNA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52830-2021</t>
        </is>
      </c>
      <c r="B476" s="1" t="n">
        <v>44467</v>
      </c>
      <c r="C476" s="1" t="n">
        <v>45182</v>
      </c>
      <c r="D476" t="inlineStr">
        <is>
          <t>SÖDERMANLANDS LÄN</t>
        </is>
      </c>
      <c r="E476" t="inlineStr">
        <is>
          <t>ESKILSTUNA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52825-2021</t>
        </is>
      </c>
      <c r="B477" s="1" t="n">
        <v>44467</v>
      </c>
      <c r="C477" s="1" t="n">
        <v>45182</v>
      </c>
      <c r="D477" t="inlineStr">
        <is>
          <t>SÖDERMANLANDS LÄN</t>
        </is>
      </c>
      <c r="E477" t="inlineStr">
        <is>
          <t>ESKILSTUNA</t>
        </is>
      </c>
      <c r="G477" t="n">
        <v>9.300000000000001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53476-2021</t>
        </is>
      </c>
      <c r="B478" s="1" t="n">
        <v>44468</v>
      </c>
      <c r="C478" s="1" t="n">
        <v>45182</v>
      </c>
      <c r="D478" t="inlineStr">
        <is>
          <t>SÖDERMANLANDS LÄN</t>
        </is>
      </c>
      <c r="E478" t="inlineStr">
        <is>
          <t>ESKILSTUNA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53208-2021</t>
        </is>
      </c>
      <c r="B479" s="1" t="n">
        <v>44468</v>
      </c>
      <c r="C479" s="1" t="n">
        <v>45182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53661-2021</t>
        </is>
      </c>
      <c r="B480" s="1" t="n">
        <v>44469</v>
      </c>
      <c r="C480" s="1" t="n">
        <v>45182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Kommuner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54169-2021</t>
        </is>
      </c>
      <c r="B481" s="1" t="n">
        <v>44469</v>
      </c>
      <c r="C481" s="1" t="n">
        <v>45182</v>
      </c>
      <c r="D481" t="inlineStr">
        <is>
          <t>SÖDERMANLANDS LÄN</t>
        </is>
      </c>
      <c r="E481" t="inlineStr">
        <is>
          <t>ESKILSTUNA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54047-2021</t>
        </is>
      </c>
      <c r="B482" s="1" t="n">
        <v>44470</v>
      </c>
      <c r="C482" s="1" t="n">
        <v>45182</v>
      </c>
      <c r="D482" t="inlineStr">
        <is>
          <t>SÖDERMANLANDS LÄN</t>
        </is>
      </c>
      <c r="E482" t="inlineStr">
        <is>
          <t>ESKILSTUNA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54633-2021</t>
        </is>
      </c>
      <c r="B483" s="1" t="n">
        <v>44473</v>
      </c>
      <c r="C483" s="1" t="n">
        <v>45182</v>
      </c>
      <c r="D483" t="inlineStr">
        <is>
          <t>SÖDERMANLANDS LÄN</t>
        </is>
      </c>
      <c r="E483" t="inlineStr">
        <is>
          <t>ESKILSTUNA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54598-2021</t>
        </is>
      </c>
      <c r="B484" s="1" t="n">
        <v>44473</v>
      </c>
      <c r="C484" s="1" t="n">
        <v>45182</v>
      </c>
      <c r="D484" t="inlineStr">
        <is>
          <t>SÖDERMANLANDS LÄN</t>
        </is>
      </c>
      <c r="E484" t="inlineStr">
        <is>
          <t>ESKILSTUNA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57349-2021</t>
        </is>
      </c>
      <c r="B485" s="1" t="n">
        <v>44483</v>
      </c>
      <c r="C485" s="1" t="n">
        <v>45182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57661-2021</t>
        </is>
      </c>
      <c r="B486" s="1" t="n">
        <v>44484</v>
      </c>
      <c r="C486" s="1" t="n">
        <v>45182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59274-2021</t>
        </is>
      </c>
      <c r="B487" s="1" t="n">
        <v>44490</v>
      </c>
      <c r="C487" s="1" t="n">
        <v>45182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59271-2021</t>
        </is>
      </c>
      <c r="B488" s="1" t="n">
        <v>44490</v>
      </c>
      <c r="C488" s="1" t="n">
        <v>45182</v>
      </c>
      <c r="D488" t="inlineStr">
        <is>
          <t>SÖDERMANLANDS LÄN</t>
        </is>
      </c>
      <c r="E488" t="inlineStr">
        <is>
          <t>ESKILSTUNA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60721-2021</t>
        </is>
      </c>
      <c r="B489" s="1" t="n">
        <v>44490</v>
      </c>
      <c r="C489" s="1" t="n">
        <v>45182</v>
      </c>
      <c r="D489" t="inlineStr">
        <is>
          <t>SÖDERMANLANDS LÄN</t>
        </is>
      </c>
      <c r="E489" t="inlineStr">
        <is>
          <t>ESKILSTUNA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59275-2021</t>
        </is>
      </c>
      <c r="B490" s="1" t="n">
        <v>44490</v>
      </c>
      <c r="C490" s="1" t="n">
        <v>45182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59276-2021</t>
        </is>
      </c>
      <c r="B491" s="1" t="n">
        <v>44490</v>
      </c>
      <c r="C491" s="1" t="n">
        <v>45182</v>
      </c>
      <c r="D491" t="inlineStr">
        <is>
          <t>SÖDERMANLANDS LÄN</t>
        </is>
      </c>
      <c r="E491" t="inlineStr">
        <is>
          <t>ESKILSTUNA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60143-2021</t>
        </is>
      </c>
      <c r="B492" s="1" t="n">
        <v>44494</v>
      </c>
      <c r="C492" s="1" t="n">
        <v>45182</v>
      </c>
      <c r="D492" t="inlineStr">
        <is>
          <t>SÖDERMANLANDS LÄN</t>
        </is>
      </c>
      <c r="E492" t="inlineStr">
        <is>
          <t>ESKILSTUNA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60521-2021</t>
        </is>
      </c>
      <c r="B493" s="1" t="n">
        <v>44495</v>
      </c>
      <c r="C493" s="1" t="n">
        <v>45182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61321-2021</t>
        </is>
      </c>
      <c r="B494" s="1" t="n">
        <v>44497</v>
      </c>
      <c r="C494" s="1" t="n">
        <v>45182</v>
      </c>
      <c r="D494" t="inlineStr">
        <is>
          <t>SÖDERMANLANDS LÄN</t>
        </is>
      </c>
      <c r="E494" t="inlineStr">
        <is>
          <t>ESKILSTUNA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61170-2021</t>
        </is>
      </c>
      <c r="B495" s="1" t="n">
        <v>44497</v>
      </c>
      <c r="C495" s="1" t="n">
        <v>45182</v>
      </c>
      <c r="D495" t="inlineStr">
        <is>
          <t>SÖDERMANLANDS LÄN</t>
        </is>
      </c>
      <c r="E495" t="inlineStr">
        <is>
          <t>ESKILSTUNA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61367-2021</t>
        </is>
      </c>
      <c r="B496" s="1" t="n">
        <v>44499</v>
      </c>
      <c r="C496" s="1" t="n">
        <v>45182</v>
      </c>
      <c r="D496" t="inlineStr">
        <is>
          <t>SÖDERMANLANDS LÄN</t>
        </is>
      </c>
      <c r="E496" t="inlineStr">
        <is>
          <t>ESKILSTUNA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61368-2021</t>
        </is>
      </c>
      <c r="B497" s="1" t="n">
        <v>44499</v>
      </c>
      <c r="C497" s="1" t="n">
        <v>45182</v>
      </c>
      <c r="D497" t="inlineStr">
        <is>
          <t>SÖDERMANLANDS LÄN</t>
        </is>
      </c>
      <c r="E497" t="inlineStr">
        <is>
          <t>ESKILSTUNA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62308-2021</t>
        </is>
      </c>
      <c r="B498" s="1" t="n">
        <v>44503</v>
      </c>
      <c r="C498" s="1" t="n">
        <v>45182</v>
      </c>
      <c r="D498" t="inlineStr">
        <is>
          <t>SÖDERMANLANDS LÄN</t>
        </is>
      </c>
      <c r="E498" t="inlineStr">
        <is>
          <t>ESKILSTUNA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64147-2021</t>
        </is>
      </c>
      <c r="B499" s="1" t="n">
        <v>44510</v>
      </c>
      <c r="C499" s="1" t="n">
        <v>45182</v>
      </c>
      <c r="D499" t="inlineStr">
        <is>
          <t>SÖDERMANLANDS LÄN</t>
        </is>
      </c>
      <c r="E499" t="inlineStr">
        <is>
          <t>ESKILSTUNA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65406-2021</t>
        </is>
      </c>
      <c r="B500" s="1" t="n">
        <v>44515</v>
      </c>
      <c r="C500" s="1" t="n">
        <v>45182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65694-2021</t>
        </is>
      </c>
      <c r="B501" s="1" t="n">
        <v>44516</v>
      </c>
      <c r="C501" s="1" t="n">
        <v>45182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65595-2021</t>
        </is>
      </c>
      <c r="B502" s="1" t="n">
        <v>44516</v>
      </c>
      <c r="C502" s="1" t="n">
        <v>45182</v>
      </c>
      <c r="D502" t="inlineStr">
        <is>
          <t>SÖDERMANLANDS LÄN</t>
        </is>
      </c>
      <c r="E502" t="inlineStr">
        <is>
          <t>ESKILSTUNA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65516-2021</t>
        </is>
      </c>
      <c r="B503" s="1" t="n">
        <v>44516</v>
      </c>
      <c r="C503" s="1" t="n">
        <v>45182</v>
      </c>
      <c r="D503" t="inlineStr">
        <is>
          <t>SÖDERMANLANDS LÄN</t>
        </is>
      </c>
      <c r="E503" t="inlineStr">
        <is>
          <t>ESKILSTUNA</t>
        </is>
      </c>
      <c r="G503" t="n">
        <v>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65614-2021</t>
        </is>
      </c>
      <c r="B504" s="1" t="n">
        <v>44516</v>
      </c>
      <c r="C504" s="1" t="n">
        <v>45182</v>
      </c>
      <c r="D504" t="inlineStr">
        <is>
          <t>SÖDERMANLANDS LÄN</t>
        </is>
      </c>
      <c r="E504" t="inlineStr">
        <is>
          <t>ESKILSTUNA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67047-2021</t>
        </is>
      </c>
      <c r="B505" s="1" t="n">
        <v>44522</v>
      </c>
      <c r="C505" s="1" t="n">
        <v>45182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67529-2021</t>
        </is>
      </c>
      <c r="B506" s="1" t="n">
        <v>44524</v>
      </c>
      <c r="C506" s="1" t="n">
        <v>45182</v>
      </c>
      <c r="D506" t="inlineStr">
        <is>
          <t>SÖDERMANLANDS LÄN</t>
        </is>
      </c>
      <c r="E506" t="inlineStr">
        <is>
          <t>ESKILSTUNA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67516-2021</t>
        </is>
      </c>
      <c r="B507" s="1" t="n">
        <v>44524</v>
      </c>
      <c r="C507" s="1" t="n">
        <v>45182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68015-2021</t>
        </is>
      </c>
      <c r="B508" s="1" t="n">
        <v>44525</v>
      </c>
      <c r="C508" s="1" t="n">
        <v>45182</v>
      </c>
      <c r="D508" t="inlineStr">
        <is>
          <t>SÖDERMANLANDS LÄN</t>
        </is>
      </c>
      <c r="E508" t="inlineStr">
        <is>
          <t>ESKILSTUNA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70056-2021</t>
        </is>
      </c>
      <c r="B509" s="1" t="n">
        <v>44533</v>
      </c>
      <c r="C509" s="1" t="n">
        <v>45182</v>
      </c>
      <c r="D509" t="inlineStr">
        <is>
          <t>SÖDERMANLANDS LÄN</t>
        </is>
      </c>
      <c r="E509" t="inlineStr">
        <is>
          <t>ESKILSTUNA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70191-2021</t>
        </is>
      </c>
      <c r="B510" s="1" t="n">
        <v>44533</v>
      </c>
      <c r="C510" s="1" t="n">
        <v>45182</v>
      </c>
      <c r="D510" t="inlineStr">
        <is>
          <t>SÖDERMANLANDS LÄN</t>
        </is>
      </c>
      <c r="E510" t="inlineStr">
        <is>
          <t>ESKILSTUNA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70051-2021</t>
        </is>
      </c>
      <c r="B511" s="1" t="n">
        <v>44533</v>
      </c>
      <c r="C511" s="1" t="n">
        <v>45182</v>
      </c>
      <c r="D511" t="inlineStr">
        <is>
          <t>SÖDERMANLANDS LÄN</t>
        </is>
      </c>
      <c r="E511" t="inlineStr">
        <is>
          <t>ESKILSTUNA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70082-2021</t>
        </is>
      </c>
      <c r="B512" s="1" t="n">
        <v>44533</v>
      </c>
      <c r="C512" s="1" t="n">
        <v>45182</v>
      </c>
      <c r="D512" t="inlineStr">
        <is>
          <t>SÖDERMANLANDS LÄN</t>
        </is>
      </c>
      <c r="E512" t="inlineStr">
        <is>
          <t>ESKILSTUNA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70064-2021</t>
        </is>
      </c>
      <c r="B513" s="1" t="n">
        <v>44533</v>
      </c>
      <c r="C513" s="1" t="n">
        <v>45182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70490-2021</t>
        </is>
      </c>
      <c r="B514" s="1" t="n">
        <v>44536</v>
      </c>
      <c r="C514" s="1" t="n">
        <v>45182</v>
      </c>
      <c r="D514" t="inlineStr">
        <is>
          <t>SÖDERMANLANDS LÄN</t>
        </is>
      </c>
      <c r="E514" t="inlineStr">
        <is>
          <t>ESKILSTUNA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70557-2021</t>
        </is>
      </c>
      <c r="B515" s="1" t="n">
        <v>44536</v>
      </c>
      <c r="C515" s="1" t="n">
        <v>45182</v>
      </c>
      <c r="D515" t="inlineStr">
        <is>
          <t>SÖDERMANLANDS LÄN</t>
        </is>
      </c>
      <c r="E515" t="inlineStr">
        <is>
          <t>ESKILSTUNA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70660-2021</t>
        </is>
      </c>
      <c r="B516" s="1" t="n">
        <v>44536</v>
      </c>
      <c r="C516" s="1" t="n">
        <v>45182</v>
      </c>
      <c r="D516" t="inlineStr">
        <is>
          <t>SÖDERMANLANDS LÄN</t>
        </is>
      </c>
      <c r="E516" t="inlineStr">
        <is>
          <t>ESKILSTUNA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70667-2021</t>
        </is>
      </c>
      <c r="B517" s="1" t="n">
        <v>44536</v>
      </c>
      <c r="C517" s="1" t="n">
        <v>45182</v>
      </c>
      <c r="D517" t="inlineStr">
        <is>
          <t>SÖDERMANLANDS LÄN</t>
        </is>
      </c>
      <c r="E517" t="inlineStr">
        <is>
          <t>ESKILSTUNA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70620-2021</t>
        </is>
      </c>
      <c r="B518" s="1" t="n">
        <v>44536</v>
      </c>
      <c r="C518" s="1" t="n">
        <v>45182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70560-2021</t>
        </is>
      </c>
      <c r="B519" s="1" t="n">
        <v>44536</v>
      </c>
      <c r="C519" s="1" t="n">
        <v>45182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70666-2021</t>
        </is>
      </c>
      <c r="B520" s="1" t="n">
        <v>44536</v>
      </c>
      <c r="C520" s="1" t="n">
        <v>45182</v>
      </c>
      <c r="D520" t="inlineStr">
        <is>
          <t>SÖDERMANLANDS LÄN</t>
        </is>
      </c>
      <c r="E520" t="inlineStr">
        <is>
          <t>ESKILSTUNA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70613-2021</t>
        </is>
      </c>
      <c r="B521" s="1" t="n">
        <v>44537</v>
      </c>
      <c r="C521" s="1" t="n">
        <v>45182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71980-2021</t>
        </is>
      </c>
      <c r="B522" s="1" t="n">
        <v>44544</v>
      </c>
      <c r="C522" s="1" t="n">
        <v>45182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71976-2021</t>
        </is>
      </c>
      <c r="B523" s="1" t="n">
        <v>44544</v>
      </c>
      <c r="C523" s="1" t="n">
        <v>45182</v>
      </c>
      <c r="D523" t="inlineStr">
        <is>
          <t>SÖDERMANLANDS LÄN</t>
        </is>
      </c>
      <c r="E523" t="inlineStr">
        <is>
          <t>ESKILSTUNA</t>
        </is>
      </c>
      <c r="G523" t="n">
        <v>19.6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73480-2021</t>
        </is>
      </c>
      <c r="B524" s="1" t="n">
        <v>44550</v>
      </c>
      <c r="C524" s="1" t="n">
        <v>45182</v>
      </c>
      <c r="D524" t="inlineStr">
        <is>
          <t>SÖDERMANLANDS LÄN</t>
        </is>
      </c>
      <c r="E524" t="inlineStr">
        <is>
          <t>ESKILSTUNA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1565-2022</t>
        </is>
      </c>
      <c r="B525" s="1" t="n">
        <v>44573</v>
      </c>
      <c r="C525" s="1" t="n">
        <v>45182</v>
      </c>
      <c r="D525" t="inlineStr">
        <is>
          <t>SÖDERMANLANDS LÄN</t>
        </is>
      </c>
      <c r="E525" t="inlineStr">
        <is>
          <t>ESKILSTUNA</t>
        </is>
      </c>
      <c r="G525" t="n">
        <v>5.8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3341-2022</t>
        </is>
      </c>
      <c r="B526" s="1" t="n">
        <v>44582</v>
      </c>
      <c r="C526" s="1" t="n">
        <v>45182</v>
      </c>
      <c r="D526" t="inlineStr">
        <is>
          <t>SÖDERMANLANDS LÄN</t>
        </is>
      </c>
      <c r="E526" t="inlineStr">
        <is>
          <t>ESKILSTUNA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3521-2022</t>
        </is>
      </c>
      <c r="B527" s="1" t="n">
        <v>44585</v>
      </c>
      <c r="C527" s="1" t="n">
        <v>45182</v>
      </c>
      <c r="D527" t="inlineStr">
        <is>
          <t>SÖDERMANLANDS LÄN</t>
        </is>
      </c>
      <c r="E527" t="inlineStr">
        <is>
          <t>ESKILSTUNA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4220-2022</t>
        </is>
      </c>
      <c r="B528" s="1" t="n">
        <v>44588</v>
      </c>
      <c r="C528" s="1" t="n">
        <v>45182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4211-2022</t>
        </is>
      </c>
      <c r="B529" s="1" t="n">
        <v>44588</v>
      </c>
      <c r="C529" s="1" t="n">
        <v>45182</v>
      </c>
      <c r="D529" t="inlineStr">
        <is>
          <t>SÖDERMANLANDS LÄN</t>
        </is>
      </c>
      <c r="E529" t="inlineStr">
        <is>
          <t>ESKILSTUNA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4331-2022</t>
        </is>
      </c>
      <c r="B530" s="1" t="n">
        <v>44588</v>
      </c>
      <c r="C530" s="1" t="n">
        <v>45182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Allmännings- och besparingsskogar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4202-2022</t>
        </is>
      </c>
      <c r="B531" s="1" t="n">
        <v>44588</v>
      </c>
      <c r="C531" s="1" t="n">
        <v>45182</v>
      </c>
      <c r="D531" t="inlineStr">
        <is>
          <t>SÖDERMANLANDS LÄN</t>
        </is>
      </c>
      <c r="E531" t="inlineStr">
        <is>
          <t>ESKILSTUNA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4320-2022</t>
        </is>
      </c>
      <c r="B532" s="1" t="n">
        <v>44588</v>
      </c>
      <c r="C532" s="1" t="n">
        <v>45182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4621-2022</t>
        </is>
      </c>
      <c r="B533" s="1" t="n">
        <v>44592</v>
      </c>
      <c r="C533" s="1" t="n">
        <v>45182</v>
      </c>
      <c r="D533" t="inlineStr">
        <is>
          <t>SÖDERMANLANDS LÄN</t>
        </is>
      </c>
      <c r="E533" t="inlineStr">
        <is>
          <t>ESKILSTUNA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4954-2022</t>
        </is>
      </c>
      <c r="B534" s="1" t="n">
        <v>44593</v>
      </c>
      <c r="C534" s="1" t="n">
        <v>45182</v>
      </c>
      <c r="D534" t="inlineStr">
        <is>
          <t>SÖDERMANLANDS LÄN</t>
        </is>
      </c>
      <c r="E534" t="inlineStr">
        <is>
          <t>ESKILSTUNA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5337-2022</t>
        </is>
      </c>
      <c r="B535" s="1" t="n">
        <v>44594</v>
      </c>
      <c r="C535" s="1" t="n">
        <v>45182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7406-2022</t>
        </is>
      </c>
      <c r="B536" s="1" t="n">
        <v>44606</v>
      </c>
      <c r="C536" s="1" t="n">
        <v>45182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7420-2022</t>
        </is>
      </c>
      <c r="B537" s="1" t="n">
        <v>44606</v>
      </c>
      <c r="C537" s="1" t="n">
        <v>45182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Kyrkan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7423-2022</t>
        </is>
      </c>
      <c r="B538" s="1" t="n">
        <v>44606</v>
      </c>
      <c r="C538" s="1" t="n">
        <v>45182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7833-2022</t>
        </is>
      </c>
      <c r="B539" s="1" t="n">
        <v>44608</v>
      </c>
      <c r="C539" s="1" t="n">
        <v>45182</v>
      </c>
      <c r="D539" t="inlineStr">
        <is>
          <t>SÖDERMANLANDS LÄN</t>
        </is>
      </c>
      <c r="E539" t="inlineStr">
        <is>
          <t>ESKILSTUNA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7818-2022</t>
        </is>
      </c>
      <c r="B540" s="1" t="n">
        <v>44608</v>
      </c>
      <c r="C540" s="1" t="n">
        <v>45182</v>
      </c>
      <c r="D540" t="inlineStr">
        <is>
          <t>SÖDERMANLANDS LÄN</t>
        </is>
      </c>
      <c r="E540" t="inlineStr">
        <is>
          <t>ESKILSTUNA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8277-2022</t>
        </is>
      </c>
      <c r="B541" s="1" t="n">
        <v>44610</v>
      </c>
      <c r="C541" s="1" t="n">
        <v>45182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8478-2022</t>
        </is>
      </c>
      <c r="B542" s="1" t="n">
        <v>44613</v>
      </c>
      <c r="C542" s="1" t="n">
        <v>45182</v>
      </c>
      <c r="D542" t="inlineStr">
        <is>
          <t>SÖDERMANLANDS LÄN</t>
        </is>
      </c>
      <c r="E542" t="inlineStr">
        <is>
          <t>ESKILSTUNA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9521-2022</t>
        </is>
      </c>
      <c r="B543" s="1" t="n">
        <v>44616</v>
      </c>
      <c r="C543" s="1" t="n">
        <v>45182</v>
      </c>
      <c r="D543" t="inlineStr">
        <is>
          <t>SÖDERMANLANDS LÄN</t>
        </is>
      </c>
      <c r="E543" t="inlineStr">
        <is>
          <t>ESKILSTUNA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9536-2022</t>
        </is>
      </c>
      <c r="B544" s="1" t="n">
        <v>44617</v>
      </c>
      <c r="C544" s="1" t="n">
        <v>45182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9646-2022</t>
        </is>
      </c>
      <c r="B545" s="1" t="n">
        <v>44617</v>
      </c>
      <c r="C545" s="1" t="n">
        <v>45182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9575-2022</t>
        </is>
      </c>
      <c r="B546" s="1" t="n">
        <v>44617</v>
      </c>
      <c r="C546" s="1" t="n">
        <v>45182</v>
      </c>
      <c r="D546" t="inlineStr">
        <is>
          <t>SÖDERMANLANDS LÄN</t>
        </is>
      </c>
      <c r="E546" t="inlineStr">
        <is>
          <t>ESKILSTUNA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9753-2022</t>
        </is>
      </c>
      <c r="B547" s="1" t="n">
        <v>44618</v>
      </c>
      <c r="C547" s="1" t="n">
        <v>45182</v>
      </c>
      <c r="D547" t="inlineStr">
        <is>
          <t>SÖDERMANLANDS LÄN</t>
        </is>
      </c>
      <c r="E547" t="inlineStr">
        <is>
          <t>ESKILSTUNA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10715-2022</t>
        </is>
      </c>
      <c r="B548" s="1" t="n">
        <v>44626</v>
      </c>
      <c r="C548" s="1" t="n">
        <v>45182</v>
      </c>
      <c r="D548" t="inlineStr">
        <is>
          <t>SÖDERMANLANDS LÄN</t>
        </is>
      </c>
      <c r="E548" t="inlineStr">
        <is>
          <t>ESKILSTUNA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11108-2022</t>
        </is>
      </c>
      <c r="B549" s="1" t="n">
        <v>44628</v>
      </c>
      <c r="C549" s="1" t="n">
        <v>45182</v>
      </c>
      <c r="D549" t="inlineStr">
        <is>
          <t>SÖDERMANLANDS LÄN</t>
        </is>
      </c>
      <c r="E549" t="inlineStr">
        <is>
          <t>ESKILSTUNA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11137-2022</t>
        </is>
      </c>
      <c r="B550" s="1" t="n">
        <v>44628</v>
      </c>
      <c r="C550" s="1" t="n">
        <v>45182</v>
      </c>
      <c r="D550" t="inlineStr">
        <is>
          <t>SÖDERMANLANDS LÄN</t>
        </is>
      </c>
      <c r="E550" t="inlineStr">
        <is>
          <t>ESKILSTUNA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11705-2022</t>
        </is>
      </c>
      <c r="B551" s="1" t="n">
        <v>44634</v>
      </c>
      <c r="C551" s="1" t="n">
        <v>45182</v>
      </c>
      <c r="D551" t="inlineStr">
        <is>
          <t>SÖDERMANLANDS LÄN</t>
        </is>
      </c>
      <c r="E551" t="inlineStr">
        <is>
          <t>ESKILSTUNA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12072-2022</t>
        </is>
      </c>
      <c r="B552" s="1" t="n">
        <v>44636</v>
      </c>
      <c r="C552" s="1" t="n">
        <v>45182</v>
      </c>
      <c r="D552" t="inlineStr">
        <is>
          <t>SÖDERMANLANDS LÄN</t>
        </is>
      </c>
      <c r="E552" t="inlineStr">
        <is>
          <t>ESKILSTUNA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12547-2022</t>
        </is>
      </c>
      <c r="B553" s="1" t="n">
        <v>44638</v>
      </c>
      <c r="C553" s="1" t="n">
        <v>45182</v>
      </c>
      <c r="D553" t="inlineStr">
        <is>
          <t>SÖDERMANLANDS LÄN</t>
        </is>
      </c>
      <c r="E553" t="inlineStr">
        <is>
          <t>ESKILSTUNA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12872-2022</t>
        </is>
      </c>
      <c r="B554" s="1" t="n">
        <v>44642</v>
      </c>
      <c r="C554" s="1" t="n">
        <v>45182</v>
      </c>
      <c r="D554" t="inlineStr">
        <is>
          <t>SÖDERMANLANDS LÄN</t>
        </is>
      </c>
      <c r="E554" t="inlineStr">
        <is>
          <t>ESKILSTUNA</t>
        </is>
      </c>
      <c r="F554" t="inlineStr">
        <is>
          <t>Allmännings- och besparingsskogar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13613-2022</t>
        </is>
      </c>
      <c r="B555" s="1" t="n">
        <v>44643</v>
      </c>
      <c r="C555" s="1" t="n">
        <v>45182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13176-2022</t>
        </is>
      </c>
      <c r="B556" s="1" t="n">
        <v>44644</v>
      </c>
      <c r="C556" s="1" t="n">
        <v>45182</v>
      </c>
      <c r="D556" t="inlineStr">
        <is>
          <t>SÖDERMANLANDS LÄN</t>
        </is>
      </c>
      <c r="E556" t="inlineStr">
        <is>
          <t>ESKILSTUNA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13621-2022</t>
        </is>
      </c>
      <c r="B557" s="1" t="n">
        <v>44648</v>
      </c>
      <c r="C557" s="1" t="n">
        <v>45182</v>
      </c>
      <c r="D557" t="inlineStr">
        <is>
          <t>SÖDERMANLANDS LÄN</t>
        </is>
      </c>
      <c r="E557" t="inlineStr">
        <is>
          <t>ESKILSTUNA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14470-2022</t>
        </is>
      </c>
      <c r="B558" s="1" t="n">
        <v>44654</v>
      </c>
      <c r="C558" s="1" t="n">
        <v>45182</v>
      </c>
      <c r="D558" t="inlineStr">
        <is>
          <t>SÖDERMANLANDS LÄN</t>
        </is>
      </c>
      <c r="E558" t="inlineStr">
        <is>
          <t>ESKILSTUNA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14633-2022</t>
        </is>
      </c>
      <c r="B559" s="1" t="n">
        <v>44655</v>
      </c>
      <c r="C559" s="1" t="n">
        <v>45182</v>
      </c>
      <c r="D559" t="inlineStr">
        <is>
          <t>SÖDERMANLANDS LÄN</t>
        </is>
      </c>
      <c r="E559" t="inlineStr">
        <is>
          <t>ESKILSTUNA</t>
        </is>
      </c>
      <c r="F559" t="inlineStr">
        <is>
          <t>Kyrkan</t>
        </is>
      </c>
      <c r="G559" t="n">
        <v>20.8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15247-2022</t>
        </is>
      </c>
      <c r="B560" s="1" t="n">
        <v>44658</v>
      </c>
      <c r="C560" s="1" t="n">
        <v>45182</v>
      </c>
      <c r="D560" t="inlineStr">
        <is>
          <t>SÖDERMANLANDS LÄN</t>
        </is>
      </c>
      <c r="E560" t="inlineStr">
        <is>
          <t>ESKILSTUNA</t>
        </is>
      </c>
      <c r="F560" t="inlineStr">
        <is>
          <t>Allmännings- och besparingsskogar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15520-2022</t>
        </is>
      </c>
      <c r="B561" s="1" t="n">
        <v>44662</v>
      </c>
      <c r="C561" s="1" t="n">
        <v>45182</v>
      </c>
      <c r="D561" t="inlineStr">
        <is>
          <t>SÖDERMANLANDS LÄN</t>
        </is>
      </c>
      <c r="E561" t="inlineStr">
        <is>
          <t>ESKILSTUNA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15564-2022</t>
        </is>
      </c>
      <c r="B562" s="1" t="n">
        <v>44662</v>
      </c>
      <c r="C562" s="1" t="n">
        <v>45182</v>
      </c>
      <c r="D562" t="inlineStr">
        <is>
          <t>SÖDERMANLANDS LÄN</t>
        </is>
      </c>
      <c r="E562" t="inlineStr">
        <is>
          <t>ESKILSTUNA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15578-2022</t>
        </is>
      </c>
      <c r="B563" s="1" t="n">
        <v>44662</v>
      </c>
      <c r="C563" s="1" t="n">
        <v>45182</v>
      </c>
      <c r="D563" t="inlineStr">
        <is>
          <t>SÖDERMANLANDS LÄN</t>
        </is>
      </c>
      <c r="E563" t="inlineStr">
        <is>
          <t>ESKILSTUNA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15917-2022</t>
        </is>
      </c>
      <c r="B564" s="1" t="n">
        <v>44664</v>
      </c>
      <c r="C564" s="1" t="n">
        <v>45182</v>
      </c>
      <c r="D564" t="inlineStr">
        <is>
          <t>SÖDERMANLANDS LÄN</t>
        </is>
      </c>
      <c r="E564" t="inlineStr">
        <is>
          <t>ESKILSTUNA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15897-2022</t>
        </is>
      </c>
      <c r="B565" s="1" t="n">
        <v>44664</v>
      </c>
      <c r="C565" s="1" t="n">
        <v>45182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15892-2022</t>
        </is>
      </c>
      <c r="B566" s="1" t="n">
        <v>44664</v>
      </c>
      <c r="C566" s="1" t="n">
        <v>45182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15963-2022</t>
        </is>
      </c>
      <c r="B567" s="1" t="n">
        <v>44664</v>
      </c>
      <c r="C567" s="1" t="n">
        <v>45182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16391-2022</t>
        </is>
      </c>
      <c r="B568" s="1" t="n">
        <v>44671</v>
      </c>
      <c r="C568" s="1" t="n">
        <v>45182</v>
      </c>
      <c r="D568" t="inlineStr">
        <is>
          <t>SÖDERMANLANDS LÄN</t>
        </is>
      </c>
      <c r="E568" t="inlineStr">
        <is>
          <t>ESKILSTUNA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16395-2022</t>
        </is>
      </c>
      <c r="B569" s="1" t="n">
        <v>44671</v>
      </c>
      <c r="C569" s="1" t="n">
        <v>45182</v>
      </c>
      <c r="D569" t="inlineStr">
        <is>
          <t>SÖDERMANLANDS LÄN</t>
        </is>
      </c>
      <c r="E569" t="inlineStr">
        <is>
          <t>ESKILSTUNA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16730-2022</t>
        </is>
      </c>
      <c r="B570" s="1" t="n">
        <v>44673</v>
      </c>
      <c r="C570" s="1" t="n">
        <v>45182</v>
      </c>
      <c r="D570" t="inlineStr">
        <is>
          <t>SÖDERMANLANDS LÄN</t>
        </is>
      </c>
      <c r="E570" t="inlineStr">
        <is>
          <t>ESKILSTUNA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16731-2022</t>
        </is>
      </c>
      <c r="B571" s="1" t="n">
        <v>44673</v>
      </c>
      <c r="C571" s="1" t="n">
        <v>45182</v>
      </c>
      <c r="D571" t="inlineStr">
        <is>
          <t>SÖDERMANLANDS LÄN</t>
        </is>
      </c>
      <c r="E571" t="inlineStr">
        <is>
          <t>ESKILSTUNA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17816-2022</t>
        </is>
      </c>
      <c r="B572" s="1" t="n">
        <v>44683</v>
      </c>
      <c r="C572" s="1" t="n">
        <v>45182</v>
      </c>
      <c r="D572" t="inlineStr">
        <is>
          <t>SÖDERMANLANDS LÄN</t>
        </is>
      </c>
      <c r="E572" t="inlineStr">
        <is>
          <t>ESKILSTUNA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17841-2022</t>
        </is>
      </c>
      <c r="B573" s="1" t="n">
        <v>44683</v>
      </c>
      <c r="C573" s="1" t="n">
        <v>45182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18780-2022</t>
        </is>
      </c>
      <c r="B574" s="1" t="n">
        <v>44689</v>
      </c>
      <c r="C574" s="1" t="n">
        <v>45182</v>
      </c>
      <c r="D574" t="inlineStr">
        <is>
          <t>SÖDERMANLANDS LÄN</t>
        </is>
      </c>
      <c r="E574" t="inlineStr">
        <is>
          <t>ESKILSTUNA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19550-2022</t>
        </is>
      </c>
      <c r="B575" s="1" t="n">
        <v>44693</v>
      </c>
      <c r="C575" s="1" t="n">
        <v>45182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20180-2022</t>
        </is>
      </c>
      <c r="B576" s="1" t="n">
        <v>44698</v>
      </c>
      <c r="C576" s="1" t="n">
        <v>45182</v>
      </c>
      <c r="D576" t="inlineStr">
        <is>
          <t>SÖDERMANLANDS LÄN</t>
        </is>
      </c>
      <c r="E576" t="inlineStr">
        <is>
          <t>ESKILSTUNA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20376-2022</t>
        </is>
      </c>
      <c r="B577" s="1" t="n">
        <v>44699</v>
      </c>
      <c r="C577" s="1" t="n">
        <v>45182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Naturvårdsverket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20823-2022</t>
        </is>
      </c>
      <c r="B578" s="1" t="n">
        <v>44701</v>
      </c>
      <c r="C578" s="1" t="n">
        <v>45182</v>
      </c>
      <c r="D578" t="inlineStr">
        <is>
          <t>SÖDERMANLANDS LÄN</t>
        </is>
      </c>
      <c r="E578" t="inlineStr">
        <is>
          <t>ESKILSTUNA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22185-2022</t>
        </is>
      </c>
      <c r="B579" s="1" t="n">
        <v>44712</v>
      </c>
      <c r="C579" s="1" t="n">
        <v>45182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22191-2022</t>
        </is>
      </c>
      <c r="B580" s="1" t="n">
        <v>44712</v>
      </c>
      <c r="C580" s="1" t="n">
        <v>45182</v>
      </c>
      <c r="D580" t="inlineStr">
        <is>
          <t>SÖDERMANLANDS LÄN</t>
        </is>
      </c>
      <c r="E580" t="inlineStr">
        <is>
          <t>ESKILSTUNA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23262-2022</t>
        </is>
      </c>
      <c r="B581" s="1" t="n">
        <v>44720</v>
      </c>
      <c r="C581" s="1" t="n">
        <v>45182</v>
      </c>
      <c r="D581" t="inlineStr">
        <is>
          <t>SÖDERMANLANDS LÄN</t>
        </is>
      </c>
      <c r="E581" t="inlineStr">
        <is>
          <t>ESKILSTUNA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23951-2022</t>
        </is>
      </c>
      <c r="B582" s="1" t="n">
        <v>44722</v>
      </c>
      <c r="C582" s="1" t="n">
        <v>45182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Kyrkan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25227-2022</t>
        </is>
      </c>
      <c r="B583" s="1" t="n">
        <v>44729</v>
      </c>
      <c r="C583" s="1" t="n">
        <v>45182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Kyrkan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25231-2022</t>
        </is>
      </c>
      <c r="B584" s="1" t="n">
        <v>44729</v>
      </c>
      <c r="C584" s="1" t="n">
        <v>45182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25607-2022</t>
        </is>
      </c>
      <c r="B585" s="1" t="n">
        <v>44732</v>
      </c>
      <c r="C585" s="1" t="n">
        <v>45182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11.3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25609-2022</t>
        </is>
      </c>
      <c r="B586" s="1" t="n">
        <v>44732</v>
      </c>
      <c r="C586" s="1" t="n">
        <v>45182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25668-2022</t>
        </is>
      </c>
      <c r="B587" s="1" t="n">
        <v>44732</v>
      </c>
      <c r="C587" s="1" t="n">
        <v>45182</v>
      </c>
      <c r="D587" t="inlineStr">
        <is>
          <t>SÖDERMANLANDS LÄN</t>
        </is>
      </c>
      <c r="E587" t="inlineStr">
        <is>
          <t>ESKILSTUNA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25669-2022</t>
        </is>
      </c>
      <c r="B588" s="1" t="n">
        <v>44733</v>
      </c>
      <c r="C588" s="1" t="n">
        <v>45182</v>
      </c>
      <c r="D588" t="inlineStr">
        <is>
          <t>SÖDERMANLANDS LÄN</t>
        </is>
      </c>
      <c r="E588" t="inlineStr">
        <is>
          <t>ESKILSTUNA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25961-2022</t>
        </is>
      </c>
      <c r="B589" s="1" t="n">
        <v>44734</v>
      </c>
      <c r="C589" s="1" t="n">
        <v>45182</v>
      </c>
      <c r="D589" t="inlineStr">
        <is>
          <t>SÖDERMANLANDS LÄN</t>
        </is>
      </c>
      <c r="E589" t="inlineStr">
        <is>
          <t>ESKILSTUNA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28071-2022</t>
        </is>
      </c>
      <c r="B590" s="1" t="n">
        <v>44746</v>
      </c>
      <c r="C590" s="1" t="n">
        <v>45182</v>
      </c>
      <c r="D590" t="inlineStr">
        <is>
          <t>SÖDERMANLANDS LÄN</t>
        </is>
      </c>
      <c r="E590" t="inlineStr">
        <is>
          <t>ESKILSTUNA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28189-2022</t>
        </is>
      </c>
      <c r="B591" s="1" t="n">
        <v>44746</v>
      </c>
      <c r="C591" s="1" t="n">
        <v>45182</v>
      </c>
      <c r="D591" t="inlineStr">
        <is>
          <t>SÖDERMANLANDS LÄN</t>
        </is>
      </c>
      <c r="E591" t="inlineStr">
        <is>
          <t>ESKILSTUNA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  <c r="U591">
        <f>HYPERLINK("https://klasma.github.io/Logging_ESKILSTUNA/knärot/A 28189-2022.png")</f>
        <v/>
      </c>
      <c r="V591">
        <f>HYPERLINK("https://klasma.github.io/Logging_ESKILSTUNA/klagomål/A 28189-2022.docx")</f>
        <v/>
      </c>
      <c r="W591">
        <f>HYPERLINK("https://klasma.github.io/Logging_ESKILSTUNA/klagomålsmail/A 28189-2022.docx")</f>
        <v/>
      </c>
      <c r="X591">
        <f>HYPERLINK("https://klasma.github.io/Logging_ESKILSTUNA/tillsyn/A 28189-2022.docx")</f>
        <v/>
      </c>
      <c r="Y591">
        <f>HYPERLINK("https://klasma.github.io/Logging_ESKILSTUNA/tillsynsmail/A 28189-2022.docx")</f>
        <v/>
      </c>
    </row>
    <row r="592" ht="15" customHeight="1">
      <c r="A592" t="inlineStr">
        <is>
          <t>A 28269-2022</t>
        </is>
      </c>
      <c r="B592" s="1" t="n">
        <v>44746</v>
      </c>
      <c r="C592" s="1" t="n">
        <v>45182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Kommuner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28060-2022</t>
        </is>
      </c>
      <c r="B593" s="1" t="n">
        <v>44746</v>
      </c>
      <c r="C593" s="1" t="n">
        <v>45182</v>
      </c>
      <c r="D593" t="inlineStr">
        <is>
          <t>SÖDERMANLANDS LÄN</t>
        </is>
      </c>
      <c r="E593" t="inlineStr">
        <is>
          <t>ESKILSTUNA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28066-2022</t>
        </is>
      </c>
      <c r="B594" s="1" t="n">
        <v>44746</v>
      </c>
      <c r="C594" s="1" t="n">
        <v>45182</v>
      </c>
      <c r="D594" t="inlineStr">
        <is>
          <t>SÖDERMANLANDS LÄN</t>
        </is>
      </c>
      <c r="E594" t="inlineStr">
        <is>
          <t>ESKILSTUNA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28222-2022</t>
        </is>
      </c>
      <c r="B595" s="1" t="n">
        <v>44746</v>
      </c>
      <c r="C595" s="1" t="n">
        <v>45182</v>
      </c>
      <c r="D595" t="inlineStr">
        <is>
          <t>SÖDERMANLANDS LÄN</t>
        </is>
      </c>
      <c r="E595" t="inlineStr">
        <is>
          <t>ESKILSTUNA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29068-2022</t>
        </is>
      </c>
      <c r="B596" s="1" t="n">
        <v>44749</v>
      </c>
      <c r="C596" s="1" t="n">
        <v>45182</v>
      </c>
      <c r="D596" t="inlineStr">
        <is>
          <t>SÖDERMANLANDS LÄN</t>
        </is>
      </c>
      <c r="E596" t="inlineStr">
        <is>
          <t>ESKILSTUNA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29750-2022</t>
        </is>
      </c>
      <c r="B597" s="1" t="n">
        <v>44755</v>
      </c>
      <c r="C597" s="1" t="n">
        <v>45182</v>
      </c>
      <c r="D597" t="inlineStr">
        <is>
          <t>SÖDERMANLANDS LÄN</t>
        </is>
      </c>
      <c r="E597" t="inlineStr">
        <is>
          <t>ESKILSTUNA</t>
        </is>
      </c>
      <c r="G597" t="n">
        <v>20.1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29760-2022</t>
        </is>
      </c>
      <c r="B598" s="1" t="n">
        <v>44755</v>
      </c>
      <c r="C598" s="1" t="n">
        <v>45182</v>
      </c>
      <c r="D598" t="inlineStr">
        <is>
          <t>SÖDERMANLANDS LÄN</t>
        </is>
      </c>
      <c r="E598" t="inlineStr">
        <is>
          <t>ESKILSTUNA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29886-2022</t>
        </is>
      </c>
      <c r="B599" s="1" t="n">
        <v>44756</v>
      </c>
      <c r="C599" s="1" t="n">
        <v>45182</v>
      </c>
      <c r="D599" t="inlineStr">
        <is>
          <t>SÖDERMANLANDS LÄN</t>
        </is>
      </c>
      <c r="E599" t="inlineStr">
        <is>
          <t>ESKILSTUNA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30698-2022</t>
        </is>
      </c>
      <c r="B600" s="1" t="n">
        <v>44763</v>
      </c>
      <c r="C600" s="1" t="n">
        <v>45182</v>
      </c>
      <c r="D600" t="inlineStr">
        <is>
          <t>SÖDERMANLANDS LÄN</t>
        </is>
      </c>
      <c r="E600" t="inlineStr">
        <is>
          <t>ESKILSTUNA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30968-2022</t>
        </is>
      </c>
      <c r="B601" s="1" t="n">
        <v>44768</v>
      </c>
      <c r="C601" s="1" t="n">
        <v>45182</v>
      </c>
      <c r="D601" t="inlineStr">
        <is>
          <t>SÖDERMANLANDS LÄN</t>
        </is>
      </c>
      <c r="E601" t="inlineStr">
        <is>
          <t>ESKILSTUNA</t>
        </is>
      </c>
      <c r="F601" t="inlineStr">
        <is>
          <t>Sveaskog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32406-2022</t>
        </is>
      </c>
      <c r="B602" s="1" t="n">
        <v>44781</v>
      </c>
      <c r="C602" s="1" t="n">
        <v>45182</v>
      </c>
      <c r="D602" t="inlineStr">
        <is>
          <t>SÖDERMANLANDS LÄN</t>
        </is>
      </c>
      <c r="E602" t="inlineStr">
        <is>
          <t>ESKILSTUNA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32390-2022</t>
        </is>
      </c>
      <c r="B603" s="1" t="n">
        <v>44781</v>
      </c>
      <c r="C603" s="1" t="n">
        <v>45182</v>
      </c>
      <c r="D603" t="inlineStr">
        <is>
          <t>SÖDERMANLANDS LÄN</t>
        </is>
      </c>
      <c r="E603" t="inlineStr">
        <is>
          <t>ESKILSTUNA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32401-2022</t>
        </is>
      </c>
      <c r="B604" s="1" t="n">
        <v>44781</v>
      </c>
      <c r="C604" s="1" t="n">
        <v>45182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32484-2022</t>
        </is>
      </c>
      <c r="B605" s="1" t="n">
        <v>44782</v>
      </c>
      <c r="C605" s="1" t="n">
        <v>45182</v>
      </c>
      <c r="D605" t="inlineStr">
        <is>
          <t>SÖDERMANLANDS LÄN</t>
        </is>
      </c>
      <c r="E605" t="inlineStr">
        <is>
          <t>ESKILSTUNA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32588-2022</t>
        </is>
      </c>
      <c r="B606" s="1" t="n">
        <v>44783</v>
      </c>
      <c r="C606" s="1" t="n">
        <v>45182</v>
      </c>
      <c r="D606" t="inlineStr">
        <is>
          <t>SÖDERMANLANDS LÄN</t>
        </is>
      </c>
      <c r="E606" t="inlineStr">
        <is>
          <t>ESKILSTUNA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32925-2022</t>
        </is>
      </c>
      <c r="B607" s="1" t="n">
        <v>44784</v>
      </c>
      <c r="C607" s="1" t="n">
        <v>45182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33052-2022</t>
        </is>
      </c>
      <c r="B608" s="1" t="n">
        <v>44785</v>
      </c>
      <c r="C608" s="1" t="n">
        <v>45182</v>
      </c>
      <c r="D608" t="inlineStr">
        <is>
          <t>SÖDERMANLANDS LÄN</t>
        </is>
      </c>
      <c r="E608" t="inlineStr">
        <is>
          <t>ESKILSTUNA</t>
        </is>
      </c>
      <c r="F608" t="inlineStr">
        <is>
          <t>Kyrkan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33585-2022</t>
        </is>
      </c>
      <c r="B609" s="1" t="n">
        <v>44789</v>
      </c>
      <c r="C609" s="1" t="n">
        <v>45182</v>
      </c>
      <c r="D609" t="inlineStr">
        <is>
          <t>SÖDERMANLANDS LÄN</t>
        </is>
      </c>
      <c r="E609" t="inlineStr">
        <is>
          <t>ESKILSTUNA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33703-2022</t>
        </is>
      </c>
      <c r="B610" s="1" t="n">
        <v>44789</v>
      </c>
      <c r="C610" s="1" t="n">
        <v>45182</v>
      </c>
      <c r="D610" t="inlineStr">
        <is>
          <t>SÖDERMANLANDS LÄN</t>
        </is>
      </c>
      <c r="E610" t="inlineStr">
        <is>
          <t>ESKILSTUNA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34488-2022</t>
        </is>
      </c>
      <c r="B611" s="1" t="n">
        <v>44792</v>
      </c>
      <c r="C611" s="1" t="n">
        <v>45182</v>
      </c>
      <c r="D611" t="inlineStr">
        <is>
          <t>SÖDERMANLANDS LÄN</t>
        </is>
      </c>
      <c r="E611" t="inlineStr">
        <is>
          <t>ESKILSTUNA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35096-2022</t>
        </is>
      </c>
      <c r="B612" s="1" t="n">
        <v>44797</v>
      </c>
      <c r="C612" s="1" t="n">
        <v>45182</v>
      </c>
      <c r="D612" t="inlineStr">
        <is>
          <t>SÖDERMANLANDS LÄN</t>
        </is>
      </c>
      <c r="E612" t="inlineStr">
        <is>
          <t>ESKILSTUNA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35698-2022</t>
        </is>
      </c>
      <c r="B613" s="1" t="n">
        <v>44799</v>
      </c>
      <c r="C613" s="1" t="n">
        <v>45182</v>
      </c>
      <c r="D613" t="inlineStr">
        <is>
          <t>SÖDERMANLANDS LÄN</t>
        </is>
      </c>
      <c r="E613" t="inlineStr">
        <is>
          <t>ESKILSTUNA</t>
        </is>
      </c>
      <c r="G613" t="n">
        <v>9.199999999999999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35693-2022</t>
        </is>
      </c>
      <c r="B614" s="1" t="n">
        <v>44799</v>
      </c>
      <c r="C614" s="1" t="n">
        <v>45182</v>
      </c>
      <c r="D614" t="inlineStr">
        <is>
          <t>SÖDERMANLANDS LÄN</t>
        </is>
      </c>
      <c r="E614" t="inlineStr">
        <is>
          <t>ESKILSTUNA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36553-2022</t>
        </is>
      </c>
      <c r="B615" s="1" t="n">
        <v>44804</v>
      </c>
      <c r="C615" s="1" t="n">
        <v>45182</v>
      </c>
      <c r="D615" t="inlineStr">
        <is>
          <t>SÖDERMANLANDS LÄN</t>
        </is>
      </c>
      <c r="E615" t="inlineStr">
        <is>
          <t>ESKILSTUNA</t>
        </is>
      </c>
      <c r="G615" t="n">
        <v>9.9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36643-2022</t>
        </is>
      </c>
      <c r="B616" s="1" t="n">
        <v>44804</v>
      </c>
      <c r="C616" s="1" t="n">
        <v>45182</v>
      </c>
      <c r="D616" t="inlineStr">
        <is>
          <t>SÖDERMANLANDS LÄN</t>
        </is>
      </c>
      <c r="E616" t="inlineStr">
        <is>
          <t>ESKILSTUNA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36558-2022</t>
        </is>
      </c>
      <c r="B617" s="1" t="n">
        <v>44804</v>
      </c>
      <c r="C617" s="1" t="n">
        <v>45182</v>
      </c>
      <c r="D617" t="inlineStr">
        <is>
          <t>SÖDERMANLANDS LÄN</t>
        </is>
      </c>
      <c r="E617" t="inlineStr">
        <is>
          <t>ESKILSTUNA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36565-2022</t>
        </is>
      </c>
      <c r="B618" s="1" t="n">
        <v>44804</v>
      </c>
      <c r="C618" s="1" t="n">
        <v>45182</v>
      </c>
      <c r="D618" t="inlineStr">
        <is>
          <t>SÖDERMANLANDS LÄN</t>
        </is>
      </c>
      <c r="E618" t="inlineStr">
        <is>
          <t>ESKILSTUNA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36648-2022</t>
        </is>
      </c>
      <c r="B619" s="1" t="n">
        <v>44804</v>
      </c>
      <c r="C619" s="1" t="n">
        <v>45182</v>
      </c>
      <c r="D619" t="inlineStr">
        <is>
          <t>SÖDERMANLANDS LÄN</t>
        </is>
      </c>
      <c r="E619" t="inlineStr">
        <is>
          <t>ESKILSTUNA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36748-2022</t>
        </is>
      </c>
      <c r="B620" s="1" t="n">
        <v>44805</v>
      </c>
      <c r="C620" s="1" t="n">
        <v>45182</v>
      </c>
      <c r="D620" t="inlineStr">
        <is>
          <t>SÖDERMANLANDS LÄN</t>
        </is>
      </c>
      <c r="E620" t="inlineStr">
        <is>
          <t>ESKILSTUNA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36906-2022</t>
        </is>
      </c>
      <c r="B621" s="1" t="n">
        <v>44805</v>
      </c>
      <c r="C621" s="1" t="n">
        <v>45182</v>
      </c>
      <c r="D621" t="inlineStr">
        <is>
          <t>SÖDERMANLANDS LÄN</t>
        </is>
      </c>
      <c r="E621" t="inlineStr">
        <is>
          <t>ESKILSTUNA</t>
        </is>
      </c>
      <c r="F621" t="inlineStr">
        <is>
          <t>Allmännings- och besparingsskogar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40377-2022</t>
        </is>
      </c>
      <c r="B622" s="1" t="n">
        <v>44819</v>
      </c>
      <c r="C622" s="1" t="n">
        <v>45182</v>
      </c>
      <c r="D622" t="inlineStr">
        <is>
          <t>SÖDERMANLANDS LÄN</t>
        </is>
      </c>
      <c r="E622" t="inlineStr">
        <is>
          <t>ESKILSTUNA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40386-2022</t>
        </is>
      </c>
      <c r="B623" s="1" t="n">
        <v>44819</v>
      </c>
      <c r="C623" s="1" t="n">
        <v>45182</v>
      </c>
      <c r="D623" t="inlineStr">
        <is>
          <t>SÖDERMANLANDS LÄN</t>
        </is>
      </c>
      <c r="E623" t="inlineStr">
        <is>
          <t>ESKILSTUNA</t>
        </is>
      </c>
      <c r="G623" t="n">
        <v>11.6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41072-2022</t>
        </is>
      </c>
      <c r="B624" s="1" t="n">
        <v>44825</v>
      </c>
      <c r="C624" s="1" t="n">
        <v>45182</v>
      </c>
      <c r="D624" t="inlineStr">
        <is>
          <t>SÖDERMANLANDS LÄN</t>
        </is>
      </c>
      <c r="E624" t="inlineStr">
        <is>
          <t>ESKILSTUNA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40912-2022</t>
        </is>
      </c>
      <c r="B625" s="1" t="n">
        <v>44825</v>
      </c>
      <c r="C625" s="1" t="n">
        <v>45182</v>
      </c>
      <c r="D625" t="inlineStr">
        <is>
          <t>SÖDERMANLANDS LÄN</t>
        </is>
      </c>
      <c r="E625" t="inlineStr">
        <is>
          <t>ESKILSTUNA</t>
        </is>
      </c>
      <c r="F625" t="inlineStr">
        <is>
          <t>Allmännings- och besparingsskogar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42801-2022</t>
        </is>
      </c>
      <c r="B626" s="1" t="n">
        <v>44832</v>
      </c>
      <c r="C626" s="1" t="n">
        <v>45182</v>
      </c>
      <c r="D626" t="inlineStr">
        <is>
          <t>SÖDERMANLANDS LÄN</t>
        </is>
      </c>
      <c r="E626" t="inlineStr">
        <is>
          <t>ESKILSTUNA</t>
        </is>
      </c>
      <c r="G626" t="n">
        <v>19.9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43039-2022</t>
        </is>
      </c>
      <c r="B627" s="1" t="n">
        <v>44833</v>
      </c>
      <c r="C627" s="1" t="n">
        <v>45182</v>
      </c>
      <c r="D627" t="inlineStr">
        <is>
          <t>SÖDERMANLANDS LÄN</t>
        </is>
      </c>
      <c r="E627" t="inlineStr">
        <is>
          <t>ESKILSTUNA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43529-2022</t>
        </is>
      </c>
      <c r="B628" s="1" t="n">
        <v>44834</v>
      </c>
      <c r="C628" s="1" t="n">
        <v>45182</v>
      </c>
      <c r="D628" t="inlineStr">
        <is>
          <t>SÖDERMANLANDS LÄN</t>
        </is>
      </c>
      <c r="E628" t="inlineStr">
        <is>
          <t>ESKILSTUNA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43543-2022</t>
        </is>
      </c>
      <c r="B629" s="1" t="n">
        <v>44834</v>
      </c>
      <c r="C629" s="1" t="n">
        <v>45182</v>
      </c>
      <c r="D629" t="inlineStr">
        <is>
          <t>SÖDERMANLANDS LÄN</t>
        </is>
      </c>
      <c r="E629" t="inlineStr">
        <is>
          <t>ESKILSTUNA</t>
        </is>
      </c>
      <c r="G629" t="n">
        <v>6.1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43501-2022</t>
        </is>
      </c>
      <c r="B630" s="1" t="n">
        <v>44837</v>
      </c>
      <c r="C630" s="1" t="n">
        <v>45182</v>
      </c>
      <c r="D630" t="inlineStr">
        <is>
          <t>SÖDERMANLANDS LÄN</t>
        </is>
      </c>
      <c r="E630" t="inlineStr">
        <is>
          <t>ESKILSTUNA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44615-2022</t>
        </is>
      </c>
      <c r="B631" s="1" t="n">
        <v>44839</v>
      </c>
      <c r="C631" s="1" t="n">
        <v>45182</v>
      </c>
      <c r="D631" t="inlineStr">
        <is>
          <t>SÖDERMANLANDS LÄN</t>
        </is>
      </c>
      <c r="E631" t="inlineStr">
        <is>
          <t>ESKILSTUNA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45097-2022</t>
        </is>
      </c>
      <c r="B632" s="1" t="n">
        <v>44842</v>
      </c>
      <c r="C632" s="1" t="n">
        <v>45182</v>
      </c>
      <c r="D632" t="inlineStr">
        <is>
          <t>SÖDERMANLANDS LÄN</t>
        </is>
      </c>
      <c r="E632" t="inlineStr">
        <is>
          <t>ESKILSTUNA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45882-2022</t>
        </is>
      </c>
      <c r="B633" s="1" t="n">
        <v>44844</v>
      </c>
      <c r="C633" s="1" t="n">
        <v>45182</v>
      </c>
      <c r="D633" t="inlineStr">
        <is>
          <t>SÖDERMANLANDS LÄN</t>
        </is>
      </c>
      <c r="E633" t="inlineStr">
        <is>
          <t>ESKILSTUNA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45879-2022</t>
        </is>
      </c>
      <c r="B634" s="1" t="n">
        <v>44844</v>
      </c>
      <c r="C634" s="1" t="n">
        <v>45182</v>
      </c>
      <c r="D634" t="inlineStr">
        <is>
          <t>SÖDERMANLANDS LÄN</t>
        </is>
      </c>
      <c r="E634" t="inlineStr">
        <is>
          <t>ESKILSTUNA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45884-2022</t>
        </is>
      </c>
      <c r="B635" s="1" t="n">
        <v>44844</v>
      </c>
      <c r="C635" s="1" t="n">
        <v>45182</v>
      </c>
      <c r="D635" t="inlineStr">
        <is>
          <t>SÖDERMANLANDS LÄN</t>
        </is>
      </c>
      <c r="E635" t="inlineStr">
        <is>
          <t>ESKILSTUNA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46881-2022</t>
        </is>
      </c>
      <c r="B636" s="1" t="n">
        <v>44851</v>
      </c>
      <c r="C636" s="1" t="n">
        <v>45182</v>
      </c>
      <c r="D636" t="inlineStr">
        <is>
          <t>SÖDERMANLANDS LÄN</t>
        </is>
      </c>
      <c r="E636" t="inlineStr">
        <is>
          <t>ESKILSTUNA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47038-2022</t>
        </is>
      </c>
      <c r="B637" s="1" t="n">
        <v>44851</v>
      </c>
      <c r="C637" s="1" t="n">
        <v>45182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46872-2022</t>
        </is>
      </c>
      <c r="B638" s="1" t="n">
        <v>44851</v>
      </c>
      <c r="C638" s="1" t="n">
        <v>45182</v>
      </c>
      <c r="D638" t="inlineStr">
        <is>
          <t>SÖDERMANLANDS LÄN</t>
        </is>
      </c>
      <c r="E638" t="inlineStr">
        <is>
          <t>ESKILSTUNA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49469-2022</t>
        </is>
      </c>
      <c r="B639" s="1" t="n">
        <v>44861</v>
      </c>
      <c r="C639" s="1" t="n">
        <v>45182</v>
      </c>
      <c r="D639" t="inlineStr">
        <is>
          <t>SÖDERMANLANDS LÄN</t>
        </is>
      </c>
      <c r="E639" t="inlineStr">
        <is>
          <t>ESKILSTUNA</t>
        </is>
      </c>
      <c r="F639" t="inlineStr">
        <is>
          <t>Allmännings- och besparingsskogar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49884-2022</t>
        </is>
      </c>
      <c r="B640" s="1" t="n">
        <v>44864</v>
      </c>
      <c r="C640" s="1" t="n">
        <v>45182</v>
      </c>
      <c r="D640" t="inlineStr">
        <is>
          <t>SÖDERMANLANDS LÄN</t>
        </is>
      </c>
      <c r="E640" t="inlineStr">
        <is>
          <t>ESKILSTUNA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50292-2022</t>
        </is>
      </c>
      <c r="B641" s="1" t="n">
        <v>44865</v>
      </c>
      <c r="C641" s="1" t="n">
        <v>45182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Kyrkan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50261-2022</t>
        </is>
      </c>
      <c r="B642" s="1" t="n">
        <v>44865</v>
      </c>
      <c r="C642" s="1" t="n">
        <v>45182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50310-2022</t>
        </is>
      </c>
      <c r="B643" s="1" t="n">
        <v>44865</v>
      </c>
      <c r="C643" s="1" t="n">
        <v>45182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50269-2022</t>
        </is>
      </c>
      <c r="B644" s="1" t="n">
        <v>44865</v>
      </c>
      <c r="C644" s="1" t="n">
        <v>45182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50298-2022</t>
        </is>
      </c>
      <c r="B645" s="1" t="n">
        <v>44865</v>
      </c>
      <c r="C645" s="1" t="n">
        <v>45182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51593-2022</t>
        </is>
      </c>
      <c r="B646" s="1" t="n">
        <v>44871</v>
      </c>
      <c r="C646" s="1" t="n">
        <v>45182</v>
      </c>
      <c r="D646" t="inlineStr">
        <is>
          <t>SÖDERMANLANDS LÄN</t>
        </is>
      </c>
      <c r="E646" t="inlineStr">
        <is>
          <t>ESKILSTUNA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53098-2022</t>
        </is>
      </c>
      <c r="B647" s="1" t="n">
        <v>44873</v>
      </c>
      <c r="C647" s="1" t="n">
        <v>45182</v>
      </c>
      <c r="D647" t="inlineStr">
        <is>
          <t>SÖDERMANLANDS LÄN</t>
        </is>
      </c>
      <c r="E647" t="inlineStr">
        <is>
          <t>ESKILSTUNA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52563-2022</t>
        </is>
      </c>
      <c r="B648" s="1" t="n">
        <v>44874</v>
      </c>
      <c r="C648" s="1" t="n">
        <v>45182</v>
      </c>
      <c r="D648" t="inlineStr">
        <is>
          <t>SÖDERMANLANDS LÄN</t>
        </is>
      </c>
      <c r="E648" t="inlineStr">
        <is>
          <t>ESKILSTUNA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53374-2022</t>
        </is>
      </c>
      <c r="B649" s="1" t="n">
        <v>44874</v>
      </c>
      <c r="C649" s="1" t="n">
        <v>45182</v>
      </c>
      <c r="D649" t="inlineStr">
        <is>
          <t>SÖDERMANLANDS LÄN</t>
        </is>
      </c>
      <c r="E649" t="inlineStr">
        <is>
          <t>ESKILSTUNA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52793-2022</t>
        </is>
      </c>
      <c r="B650" s="1" t="n">
        <v>44875</v>
      </c>
      <c r="C650" s="1" t="n">
        <v>45182</v>
      </c>
      <c r="D650" t="inlineStr">
        <is>
          <t>SÖDERMANLANDS LÄN</t>
        </is>
      </c>
      <c r="E650" t="inlineStr">
        <is>
          <t>ESKILSTUNA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54216-2022</t>
        </is>
      </c>
      <c r="B651" s="1" t="n">
        <v>44881</v>
      </c>
      <c r="C651" s="1" t="n">
        <v>45182</v>
      </c>
      <c r="D651" t="inlineStr">
        <is>
          <t>SÖDERMANLANDS LÄN</t>
        </is>
      </c>
      <c r="E651" t="inlineStr">
        <is>
          <t>ESKILSTUNA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54622-2022</t>
        </is>
      </c>
      <c r="B652" s="1" t="n">
        <v>44883</v>
      </c>
      <c r="C652" s="1" t="n">
        <v>45182</v>
      </c>
      <c r="D652" t="inlineStr">
        <is>
          <t>SÖDERMANLANDS LÄN</t>
        </is>
      </c>
      <c r="E652" t="inlineStr">
        <is>
          <t>ESKILSTUNA</t>
        </is>
      </c>
      <c r="F652" t="inlineStr">
        <is>
          <t>Sveaskog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55741-2022</t>
        </is>
      </c>
      <c r="B653" s="1" t="n">
        <v>44883</v>
      </c>
      <c r="C653" s="1" t="n">
        <v>45182</v>
      </c>
      <c r="D653" t="inlineStr">
        <is>
          <t>SÖDERMANLANDS LÄN</t>
        </is>
      </c>
      <c r="E653" t="inlineStr">
        <is>
          <t>ESKILSTUNA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55756-2022</t>
        </is>
      </c>
      <c r="B654" s="1" t="n">
        <v>44883</v>
      </c>
      <c r="C654" s="1" t="n">
        <v>45182</v>
      </c>
      <c r="D654" t="inlineStr">
        <is>
          <t>SÖDERMANLANDS LÄN</t>
        </is>
      </c>
      <c r="E654" t="inlineStr">
        <is>
          <t>ESKILSTUNA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55812-2022</t>
        </is>
      </c>
      <c r="B655" s="1" t="n">
        <v>44886</v>
      </c>
      <c r="C655" s="1" t="n">
        <v>45182</v>
      </c>
      <c r="D655" t="inlineStr">
        <is>
          <t>SÖDERMANLANDS LÄN</t>
        </is>
      </c>
      <c r="E655" t="inlineStr">
        <is>
          <t>ESKILSTUNA</t>
        </is>
      </c>
      <c r="G655" t="n">
        <v>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55785-2022</t>
        </is>
      </c>
      <c r="B656" s="1" t="n">
        <v>44886</v>
      </c>
      <c r="C656" s="1" t="n">
        <v>45182</v>
      </c>
      <c r="D656" t="inlineStr">
        <is>
          <t>SÖDERMANLANDS LÄN</t>
        </is>
      </c>
      <c r="E656" t="inlineStr">
        <is>
          <t>ESKILSTUNA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55087-2022</t>
        </is>
      </c>
      <c r="B657" s="1" t="n">
        <v>44886</v>
      </c>
      <c r="C657" s="1" t="n">
        <v>45182</v>
      </c>
      <c r="D657" t="inlineStr">
        <is>
          <t>SÖDERMANLANDS LÄN</t>
        </is>
      </c>
      <c r="E657" t="inlineStr">
        <is>
          <t>ESKILSTUNA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55779-2022</t>
        </is>
      </c>
      <c r="B658" s="1" t="n">
        <v>44886</v>
      </c>
      <c r="C658" s="1" t="n">
        <v>45182</v>
      </c>
      <c r="D658" t="inlineStr">
        <is>
          <t>SÖDERMANLANDS LÄN</t>
        </is>
      </c>
      <c r="E658" t="inlineStr">
        <is>
          <t>ESKILSTUNA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55763-2022</t>
        </is>
      </c>
      <c r="B659" s="1" t="n">
        <v>44886</v>
      </c>
      <c r="C659" s="1" t="n">
        <v>45182</v>
      </c>
      <c r="D659" t="inlineStr">
        <is>
          <t>SÖDERMANLANDS LÄN</t>
        </is>
      </c>
      <c r="E659" t="inlineStr">
        <is>
          <t>ESKILSTUNA</t>
        </is>
      </c>
      <c r="G659" t="n">
        <v>15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57541-2022</t>
        </is>
      </c>
      <c r="B660" s="1" t="n">
        <v>44889</v>
      </c>
      <c r="C660" s="1" t="n">
        <v>45182</v>
      </c>
      <c r="D660" t="inlineStr">
        <is>
          <t>SÖDERMANLANDS LÄN</t>
        </is>
      </c>
      <c r="E660" t="inlineStr">
        <is>
          <t>ESKILSTUNA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57524-2022</t>
        </is>
      </c>
      <c r="B661" s="1" t="n">
        <v>44889</v>
      </c>
      <c r="C661" s="1" t="n">
        <v>45182</v>
      </c>
      <c r="D661" t="inlineStr">
        <is>
          <t>SÖDERMANLANDS LÄN</t>
        </is>
      </c>
      <c r="E661" t="inlineStr">
        <is>
          <t>ESKILSTUNA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57546-2022</t>
        </is>
      </c>
      <c r="B662" s="1" t="n">
        <v>44889</v>
      </c>
      <c r="C662" s="1" t="n">
        <v>45182</v>
      </c>
      <c r="D662" t="inlineStr">
        <is>
          <t>SÖDERMANLANDS LÄN</t>
        </is>
      </c>
      <c r="E662" t="inlineStr">
        <is>
          <t>ESKILSTUNA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57538-2022</t>
        </is>
      </c>
      <c r="B663" s="1" t="n">
        <v>44889</v>
      </c>
      <c r="C663" s="1" t="n">
        <v>45182</v>
      </c>
      <c r="D663" t="inlineStr">
        <is>
          <t>SÖDERMANLANDS LÄN</t>
        </is>
      </c>
      <c r="E663" t="inlineStr">
        <is>
          <t>ESKILSTUNA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57530-2022</t>
        </is>
      </c>
      <c r="B664" s="1" t="n">
        <v>44889</v>
      </c>
      <c r="C664" s="1" t="n">
        <v>45182</v>
      </c>
      <c r="D664" t="inlineStr">
        <is>
          <t>SÖDERMANLANDS LÄN</t>
        </is>
      </c>
      <c r="E664" t="inlineStr">
        <is>
          <t>ESKILSTUNA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57982-2022</t>
        </is>
      </c>
      <c r="B665" s="1" t="n">
        <v>44900</v>
      </c>
      <c r="C665" s="1" t="n">
        <v>45182</v>
      </c>
      <c r="D665" t="inlineStr">
        <is>
          <t>SÖDERMANLANDS LÄN</t>
        </is>
      </c>
      <c r="E665" t="inlineStr">
        <is>
          <t>ESKILSTUNA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58991-2022</t>
        </is>
      </c>
      <c r="B666" s="1" t="n">
        <v>44903</v>
      </c>
      <c r="C666" s="1" t="n">
        <v>45182</v>
      </c>
      <c r="D666" t="inlineStr">
        <is>
          <t>SÖDERMANLANDS LÄN</t>
        </is>
      </c>
      <c r="E666" t="inlineStr">
        <is>
          <t>ESKILSTUNA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58999-2022</t>
        </is>
      </c>
      <c r="B667" s="1" t="n">
        <v>44903</v>
      </c>
      <c r="C667" s="1" t="n">
        <v>45182</v>
      </c>
      <c r="D667" t="inlineStr">
        <is>
          <t>SÖDERMANLANDS LÄN</t>
        </is>
      </c>
      <c r="E667" t="inlineStr">
        <is>
          <t>ESKILSTUNA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58994-2022</t>
        </is>
      </c>
      <c r="B668" s="1" t="n">
        <v>44903</v>
      </c>
      <c r="C668" s="1" t="n">
        <v>45182</v>
      </c>
      <c r="D668" t="inlineStr">
        <is>
          <t>SÖDERMANLANDS LÄN</t>
        </is>
      </c>
      <c r="E668" t="inlineStr">
        <is>
          <t>ESKILSTUNA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59000-2022</t>
        </is>
      </c>
      <c r="B669" s="1" t="n">
        <v>44903</v>
      </c>
      <c r="C669" s="1" t="n">
        <v>45182</v>
      </c>
      <c r="D669" t="inlineStr">
        <is>
          <t>SÖDERMANLANDS LÄN</t>
        </is>
      </c>
      <c r="E669" t="inlineStr">
        <is>
          <t>ESKILSTUNA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59151-2022</t>
        </is>
      </c>
      <c r="B670" s="1" t="n">
        <v>44904</v>
      </c>
      <c r="C670" s="1" t="n">
        <v>45182</v>
      </c>
      <c r="D670" t="inlineStr">
        <is>
          <t>SÖDERMANLANDS LÄN</t>
        </is>
      </c>
      <c r="E670" t="inlineStr">
        <is>
          <t>ESKILSTUNA</t>
        </is>
      </c>
      <c r="F670" t="inlineStr">
        <is>
          <t>Allmännings- och besparingsskogar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61311-2022</t>
        </is>
      </c>
      <c r="B671" s="1" t="n">
        <v>44909</v>
      </c>
      <c r="C671" s="1" t="n">
        <v>45182</v>
      </c>
      <c r="D671" t="inlineStr">
        <is>
          <t>SÖDERMANLANDS LÄN</t>
        </is>
      </c>
      <c r="E671" t="inlineStr">
        <is>
          <t>ESKILSTUNA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60980-2022</t>
        </is>
      </c>
      <c r="B672" s="1" t="n">
        <v>44914</v>
      </c>
      <c r="C672" s="1" t="n">
        <v>45182</v>
      </c>
      <c r="D672" t="inlineStr">
        <is>
          <t>SÖDERMANLANDS LÄN</t>
        </is>
      </c>
      <c r="E672" t="inlineStr">
        <is>
          <t>ESKILSTUNA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61298-2022</t>
        </is>
      </c>
      <c r="B673" s="1" t="n">
        <v>44915</v>
      </c>
      <c r="C673" s="1" t="n">
        <v>45182</v>
      </c>
      <c r="D673" t="inlineStr">
        <is>
          <t>SÖDERMANLANDS LÄN</t>
        </is>
      </c>
      <c r="E673" t="inlineStr">
        <is>
          <t>ESKILSTUNA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61303-2022</t>
        </is>
      </c>
      <c r="B674" s="1" t="n">
        <v>44915</v>
      </c>
      <c r="C674" s="1" t="n">
        <v>45182</v>
      </c>
      <c r="D674" t="inlineStr">
        <is>
          <t>SÖDERMANLANDS LÄN</t>
        </is>
      </c>
      <c r="E674" t="inlineStr">
        <is>
          <t>ESKILSTUNA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61314-2022</t>
        </is>
      </c>
      <c r="B675" s="1" t="n">
        <v>44915</v>
      </c>
      <c r="C675" s="1" t="n">
        <v>45182</v>
      </c>
      <c r="D675" t="inlineStr">
        <is>
          <t>SÖDERMANLANDS LÄN</t>
        </is>
      </c>
      <c r="E675" t="inlineStr">
        <is>
          <t>ESKILSTUNA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61866-2022</t>
        </is>
      </c>
      <c r="B676" s="1" t="n">
        <v>44917</v>
      </c>
      <c r="C676" s="1" t="n">
        <v>45182</v>
      </c>
      <c r="D676" t="inlineStr">
        <is>
          <t>SÖDERMANLANDS LÄN</t>
        </is>
      </c>
      <c r="E676" t="inlineStr">
        <is>
          <t>ESKILSTUNA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61861-2022</t>
        </is>
      </c>
      <c r="B677" s="1" t="n">
        <v>44917</v>
      </c>
      <c r="C677" s="1" t="n">
        <v>45182</v>
      </c>
      <c r="D677" t="inlineStr">
        <is>
          <t>SÖDERMANLANDS LÄN</t>
        </is>
      </c>
      <c r="E677" t="inlineStr">
        <is>
          <t>ESKILSTUNA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61999-2022</t>
        </is>
      </c>
      <c r="B678" s="1" t="n">
        <v>44918</v>
      </c>
      <c r="C678" s="1" t="n">
        <v>45182</v>
      </c>
      <c r="D678" t="inlineStr">
        <is>
          <t>SÖDERMANLANDS LÄN</t>
        </is>
      </c>
      <c r="E678" t="inlineStr">
        <is>
          <t>ESKILSTUNA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61988-2022</t>
        </is>
      </c>
      <c r="B679" s="1" t="n">
        <v>44918</v>
      </c>
      <c r="C679" s="1" t="n">
        <v>45182</v>
      </c>
      <c r="D679" t="inlineStr">
        <is>
          <t>SÖDERMANLANDS LÄN</t>
        </is>
      </c>
      <c r="E679" t="inlineStr">
        <is>
          <t>ESKILSTUNA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62734-2022</t>
        </is>
      </c>
      <c r="B680" s="1" t="n">
        <v>44925</v>
      </c>
      <c r="C680" s="1" t="n">
        <v>45182</v>
      </c>
      <c r="D680" t="inlineStr">
        <is>
          <t>SÖDERMANLANDS LÄN</t>
        </is>
      </c>
      <c r="E680" t="inlineStr">
        <is>
          <t>ESKILSTUNA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23-2023</t>
        </is>
      </c>
      <c r="B681" s="1" t="n">
        <v>44928</v>
      </c>
      <c r="C681" s="1" t="n">
        <v>45182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1112-2023</t>
        </is>
      </c>
      <c r="B682" s="1" t="n">
        <v>44930</v>
      </c>
      <c r="C682" s="1" t="n">
        <v>45182</v>
      </c>
      <c r="D682" t="inlineStr">
        <is>
          <t>SÖDERMANLANDS LÄN</t>
        </is>
      </c>
      <c r="E682" t="inlineStr">
        <is>
          <t>ESKILSTUNA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1129-2023</t>
        </is>
      </c>
      <c r="B683" s="1" t="n">
        <v>44930</v>
      </c>
      <c r="C683" s="1" t="n">
        <v>45182</v>
      </c>
      <c r="D683" t="inlineStr">
        <is>
          <t>SÖDERMANLANDS LÄN</t>
        </is>
      </c>
      <c r="E683" t="inlineStr">
        <is>
          <t>ESKILSTUNA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1131-2023</t>
        </is>
      </c>
      <c r="B684" s="1" t="n">
        <v>44930</v>
      </c>
      <c r="C684" s="1" t="n">
        <v>45182</v>
      </c>
      <c r="D684" t="inlineStr">
        <is>
          <t>SÖDERMANLANDS LÄN</t>
        </is>
      </c>
      <c r="E684" t="inlineStr">
        <is>
          <t>ESKILSTUNA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2341-2023</t>
        </is>
      </c>
      <c r="B685" s="1" t="n">
        <v>44942</v>
      </c>
      <c r="C685" s="1" t="n">
        <v>45182</v>
      </c>
      <c r="D685" t="inlineStr">
        <is>
          <t>SÖDERMANLANDS LÄN</t>
        </is>
      </c>
      <c r="E685" t="inlineStr">
        <is>
          <t>ESKILSTUNA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2343-2023</t>
        </is>
      </c>
      <c r="B686" s="1" t="n">
        <v>44942</v>
      </c>
      <c r="C686" s="1" t="n">
        <v>45182</v>
      </c>
      <c r="D686" t="inlineStr">
        <is>
          <t>SÖDERMANLANDS LÄN</t>
        </is>
      </c>
      <c r="E686" t="inlineStr">
        <is>
          <t>ESKILSTUNA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3136-2023</t>
        </is>
      </c>
      <c r="B687" s="1" t="n">
        <v>44946</v>
      </c>
      <c r="C687" s="1" t="n">
        <v>45182</v>
      </c>
      <c r="D687" t="inlineStr">
        <is>
          <t>SÖDERMANLANDS LÄN</t>
        </is>
      </c>
      <c r="E687" t="inlineStr">
        <is>
          <t>ESKILSTUNA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3145-2023</t>
        </is>
      </c>
      <c r="B688" s="1" t="n">
        <v>44946</v>
      </c>
      <c r="C688" s="1" t="n">
        <v>45182</v>
      </c>
      <c r="D688" t="inlineStr">
        <is>
          <t>SÖDERMANLANDS LÄN</t>
        </is>
      </c>
      <c r="E688" t="inlineStr">
        <is>
          <t>ESKILSTUNA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3101-2023</t>
        </is>
      </c>
      <c r="B689" s="1" t="n">
        <v>44946</v>
      </c>
      <c r="C689" s="1" t="n">
        <v>45182</v>
      </c>
      <c r="D689" t="inlineStr">
        <is>
          <t>SÖDERMANLANDS LÄN</t>
        </is>
      </c>
      <c r="E689" t="inlineStr">
        <is>
          <t>ESKILSTUNA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3112-2023</t>
        </is>
      </c>
      <c r="B690" s="1" t="n">
        <v>44946</v>
      </c>
      <c r="C690" s="1" t="n">
        <v>45182</v>
      </c>
      <c r="D690" t="inlineStr">
        <is>
          <t>SÖDERMANLANDS LÄN</t>
        </is>
      </c>
      <c r="E690" t="inlineStr">
        <is>
          <t>ESKILSTUNA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3138-2023</t>
        </is>
      </c>
      <c r="B691" s="1" t="n">
        <v>44946</v>
      </c>
      <c r="C691" s="1" t="n">
        <v>45182</v>
      </c>
      <c r="D691" t="inlineStr">
        <is>
          <t>SÖDERMANLANDS LÄN</t>
        </is>
      </c>
      <c r="E691" t="inlineStr">
        <is>
          <t>ESKILSTUNA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4249-2023</t>
        </is>
      </c>
      <c r="B692" s="1" t="n">
        <v>44953</v>
      </c>
      <c r="C692" s="1" t="n">
        <v>45182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Allmännings- och besparingsskogar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4256-2023</t>
        </is>
      </c>
      <c r="B693" s="1" t="n">
        <v>44953</v>
      </c>
      <c r="C693" s="1" t="n">
        <v>45182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Allmännings- och besparingsskogar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4392-2023</t>
        </is>
      </c>
      <c r="B694" s="1" t="n">
        <v>44955</v>
      </c>
      <c r="C694" s="1" t="n">
        <v>45182</v>
      </c>
      <c r="D694" t="inlineStr">
        <is>
          <t>SÖDERMANLANDS LÄN</t>
        </is>
      </c>
      <c r="E694" t="inlineStr">
        <is>
          <t>ESKILSTUNA</t>
        </is>
      </c>
      <c r="G694" t="n">
        <v>11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4562-2023</t>
        </is>
      </c>
      <c r="B695" s="1" t="n">
        <v>44956</v>
      </c>
      <c r="C695" s="1" t="n">
        <v>45182</v>
      </c>
      <c r="D695" t="inlineStr">
        <is>
          <t>SÖDERMANLANDS LÄN</t>
        </is>
      </c>
      <c r="E695" t="inlineStr">
        <is>
          <t>ESKILSTUNA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4641-2023</t>
        </is>
      </c>
      <c r="B696" s="1" t="n">
        <v>44957</v>
      </c>
      <c r="C696" s="1" t="n">
        <v>45182</v>
      </c>
      <c r="D696" t="inlineStr">
        <is>
          <t>SÖDERMANLANDS LÄN</t>
        </is>
      </c>
      <c r="E696" t="inlineStr">
        <is>
          <t>ESKILSTUNA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6000-2023</t>
        </is>
      </c>
      <c r="B697" s="1" t="n">
        <v>44959</v>
      </c>
      <c r="C697" s="1" t="n">
        <v>45182</v>
      </c>
      <c r="D697" t="inlineStr">
        <is>
          <t>SÖDERMANLANDS LÄN</t>
        </is>
      </c>
      <c r="E697" t="inlineStr">
        <is>
          <t>ESKILSTUNA</t>
        </is>
      </c>
      <c r="G697" t="n">
        <v>11.7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6026-2023</t>
        </is>
      </c>
      <c r="B698" s="1" t="n">
        <v>44959</v>
      </c>
      <c r="C698" s="1" t="n">
        <v>45182</v>
      </c>
      <c r="D698" t="inlineStr">
        <is>
          <t>SÖDERMANLANDS LÄN</t>
        </is>
      </c>
      <c r="E698" t="inlineStr">
        <is>
          <t>ESKILSTUNA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6956-2023</t>
        </is>
      </c>
      <c r="B699" s="1" t="n">
        <v>44964</v>
      </c>
      <c r="C699" s="1" t="n">
        <v>45182</v>
      </c>
      <c r="D699" t="inlineStr">
        <is>
          <t>SÖDERMANLANDS LÄN</t>
        </is>
      </c>
      <c r="E699" t="inlineStr">
        <is>
          <t>ESKILSTUNA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6177-2023</t>
        </is>
      </c>
      <c r="B700" s="1" t="n">
        <v>44964</v>
      </c>
      <c r="C700" s="1" t="n">
        <v>45182</v>
      </c>
      <c r="D700" t="inlineStr">
        <is>
          <t>SÖDERMANLANDS LÄN</t>
        </is>
      </c>
      <c r="E700" t="inlineStr">
        <is>
          <t>ESKILSTUNA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6405-2023</t>
        </is>
      </c>
      <c r="B701" s="1" t="n">
        <v>44965</v>
      </c>
      <c r="C701" s="1" t="n">
        <v>45182</v>
      </c>
      <c r="D701" t="inlineStr">
        <is>
          <t>SÖDERMANLANDS LÄN</t>
        </is>
      </c>
      <c r="E701" t="inlineStr">
        <is>
          <t>ESKILSTUNA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6413-2023</t>
        </is>
      </c>
      <c r="B702" s="1" t="n">
        <v>44965</v>
      </c>
      <c r="C702" s="1" t="n">
        <v>45182</v>
      </c>
      <c r="D702" t="inlineStr">
        <is>
          <t>SÖDERMANLANDS LÄN</t>
        </is>
      </c>
      <c r="E702" t="inlineStr">
        <is>
          <t>ESKILSTUNA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6325-2023</t>
        </is>
      </c>
      <c r="B703" s="1" t="n">
        <v>44965</v>
      </c>
      <c r="C703" s="1" t="n">
        <v>45182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Allmännings- och besparingsskogar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6732-2023</t>
        </is>
      </c>
      <c r="B704" s="1" t="n">
        <v>44966</v>
      </c>
      <c r="C704" s="1" t="n">
        <v>45182</v>
      </c>
      <c r="D704" t="inlineStr">
        <is>
          <t>SÖDERMANLANDS LÄN</t>
        </is>
      </c>
      <c r="E704" t="inlineStr">
        <is>
          <t>ESKILSTUNA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6725-2023</t>
        </is>
      </c>
      <c r="B705" s="1" t="n">
        <v>44966</v>
      </c>
      <c r="C705" s="1" t="n">
        <v>45182</v>
      </c>
      <c r="D705" t="inlineStr">
        <is>
          <t>SÖDERMANLANDS LÄN</t>
        </is>
      </c>
      <c r="E705" t="inlineStr">
        <is>
          <t>ESKILSTUNA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6734-2023</t>
        </is>
      </c>
      <c r="B706" s="1" t="n">
        <v>44966</v>
      </c>
      <c r="C706" s="1" t="n">
        <v>45182</v>
      </c>
      <c r="D706" t="inlineStr">
        <is>
          <t>SÖDERMANLANDS LÄN</t>
        </is>
      </c>
      <c r="E706" t="inlineStr">
        <is>
          <t>ESKILSTUNA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6730-2023</t>
        </is>
      </c>
      <c r="B707" s="1" t="n">
        <v>44966</v>
      </c>
      <c r="C707" s="1" t="n">
        <v>45182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6739-2023</t>
        </is>
      </c>
      <c r="B708" s="1" t="n">
        <v>44966</v>
      </c>
      <c r="C708" s="1" t="n">
        <v>45182</v>
      </c>
      <c r="D708" t="inlineStr">
        <is>
          <t>SÖDERMANLANDS LÄN</t>
        </is>
      </c>
      <c r="E708" t="inlineStr">
        <is>
          <t>ESKILSTUNA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8740-2023</t>
        </is>
      </c>
      <c r="B709" s="1" t="n">
        <v>44978</v>
      </c>
      <c r="C709" s="1" t="n">
        <v>45182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8996-2023</t>
        </is>
      </c>
      <c r="B710" s="1" t="n">
        <v>44979</v>
      </c>
      <c r="C710" s="1" t="n">
        <v>45182</v>
      </c>
      <c r="D710" t="inlineStr">
        <is>
          <t>SÖDERMANLANDS LÄN</t>
        </is>
      </c>
      <c r="E710" t="inlineStr">
        <is>
          <t>ESKILSTUNA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9598-2023</t>
        </is>
      </c>
      <c r="B711" s="1" t="n">
        <v>44983</v>
      </c>
      <c r="C711" s="1" t="n">
        <v>45182</v>
      </c>
      <c r="D711" t="inlineStr">
        <is>
          <t>SÖDERMANLANDS LÄN</t>
        </is>
      </c>
      <c r="E711" t="inlineStr">
        <is>
          <t>ESKILSTUNA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10754-2023</t>
        </is>
      </c>
      <c r="B712" s="1" t="n">
        <v>44985</v>
      </c>
      <c r="C712" s="1" t="n">
        <v>45182</v>
      </c>
      <c r="D712" t="inlineStr">
        <is>
          <t>SÖDERMANLANDS LÄN</t>
        </is>
      </c>
      <c r="E712" t="inlineStr">
        <is>
          <t>ESKILSTUNA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10908-2023</t>
        </is>
      </c>
      <c r="B713" s="1" t="n">
        <v>44985</v>
      </c>
      <c r="C713" s="1" t="n">
        <v>45182</v>
      </c>
      <c r="D713" t="inlineStr">
        <is>
          <t>SÖDERMANLANDS LÄN</t>
        </is>
      </c>
      <c r="E713" t="inlineStr">
        <is>
          <t>ESKILSTUNA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12297-2023</t>
        </is>
      </c>
      <c r="B714" s="1" t="n">
        <v>44998</v>
      </c>
      <c r="C714" s="1" t="n">
        <v>45182</v>
      </c>
      <c r="D714" t="inlineStr">
        <is>
          <t>SÖDERMANLANDS LÄN</t>
        </is>
      </c>
      <c r="E714" t="inlineStr">
        <is>
          <t>ESKILSTUNA</t>
        </is>
      </c>
      <c r="F714" t="inlineStr">
        <is>
          <t>Kommuner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12438-2023</t>
        </is>
      </c>
      <c r="B715" s="1" t="n">
        <v>44998</v>
      </c>
      <c r="C715" s="1" t="n">
        <v>45182</v>
      </c>
      <c r="D715" t="inlineStr">
        <is>
          <t>SÖDERMANLANDS LÄN</t>
        </is>
      </c>
      <c r="E715" t="inlineStr">
        <is>
          <t>ESKILSTUNA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12296-2023</t>
        </is>
      </c>
      <c r="B716" s="1" t="n">
        <v>44998</v>
      </c>
      <c r="C716" s="1" t="n">
        <v>45182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16.7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13089-2023</t>
        </is>
      </c>
      <c r="B717" s="1" t="n">
        <v>45002</v>
      </c>
      <c r="C717" s="1" t="n">
        <v>45182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Kyrkan</t>
        </is>
      </c>
      <c r="G717" t="n">
        <v>10.2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13280-2023</t>
        </is>
      </c>
      <c r="B718" s="1" t="n">
        <v>45004</v>
      </c>
      <c r="C718" s="1" t="n">
        <v>45182</v>
      </c>
      <c r="D718" t="inlineStr">
        <is>
          <t>SÖDERMANLANDS LÄN</t>
        </is>
      </c>
      <c r="E718" t="inlineStr">
        <is>
          <t>ESKILSTUNA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13295-2023</t>
        </is>
      </c>
      <c r="B719" s="1" t="n">
        <v>45005</v>
      </c>
      <c r="C719" s="1" t="n">
        <v>45182</v>
      </c>
      <c r="D719" t="inlineStr">
        <is>
          <t>SÖDERMANLANDS LÄN</t>
        </is>
      </c>
      <c r="E719" t="inlineStr">
        <is>
          <t>ESKILSTUNA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13385-2023</t>
        </is>
      </c>
      <c r="B720" s="1" t="n">
        <v>45005</v>
      </c>
      <c r="C720" s="1" t="n">
        <v>45182</v>
      </c>
      <c r="D720" t="inlineStr">
        <is>
          <t>SÖDERMANLANDS LÄN</t>
        </is>
      </c>
      <c r="E720" t="inlineStr">
        <is>
          <t>ESKILSTUNA</t>
        </is>
      </c>
      <c r="G720" t="n">
        <v>7.1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13626-2023</t>
        </is>
      </c>
      <c r="B721" s="1" t="n">
        <v>45006</v>
      </c>
      <c r="C721" s="1" t="n">
        <v>45182</v>
      </c>
      <c r="D721" t="inlineStr">
        <is>
          <t>SÖDERMANLANDS LÄN</t>
        </is>
      </c>
      <c r="E721" t="inlineStr">
        <is>
          <t>ESKILSTUNA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13632-2023</t>
        </is>
      </c>
      <c r="B722" s="1" t="n">
        <v>45006</v>
      </c>
      <c r="C722" s="1" t="n">
        <v>45182</v>
      </c>
      <c r="D722" t="inlineStr">
        <is>
          <t>SÖDERMANLANDS LÄN</t>
        </is>
      </c>
      <c r="E722" t="inlineStr">
        <is>
          <t>ESKILSTUNA</t>
        </is>
      </c>
      <c r="G722" t="n">
        <v>16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14053-2023</t>
        </is>
      </c>
      <c r="B723" s="1" t="n">
        <v>45008</v>
      </c>
      <c r="C723" s="1" t="n">
        <v>45182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14846-2023</t>
        </is>
      </c>
      <c r="B724" s="1" t="n">
        <v>45014</v>
      </c>
      <c r="C724" s="1" t="n">
        <v>45182</v>
      </c>
      <c r="D724" t="inlineStr">
        <is>
          <t>SÖDERMANLANDS LÄN</t>
        </is>
      </c>
      <c r="E724" t="inlineStr">
        <is>
          <t>ESKILSTUNA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15592-2023</t>
        </is>
      </c>
      <c r="B725" s="1" t="n">
        <v>45020</v>
      </c>
      <c r="C725" s="1" t="n">
        <v>45182</v>
      </c>
      <c r="D725" t="inlineStr">
        <is>
          <t>SÖDERMANLANDS LÄN</t>
        </is>
      </c>
      <c r="E725" t="inlineStr">
        <is>
          <t>ESKILSTUNA</t>
        </is>
      </c>
      <c r="G725" t="n">
        <v>7.9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15779-2023</t>
        </is>
      </c>
      <c r="B726" s="1" t="n">
        <v>45021</v>
      </c>
      <c r="C726" s="1" t="n">
        <v>45182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16718-2023</t>
        </is>
      </c>
      <c r="B727" s="1" t="n">
        <v>45028</v>
      </c>
      <c r="C727" s="1" t="n">
        <v>45182</v>
      </c>
      <c r="D727" t="inlineStr">
        <is>
          <t>SÖDERMANLANDS LÄN</t>
        </is>
      </c>
      <c r="E727" t="inlineStr">
        <is>
          <t>ESKILSTUNA</t>
        </is>
      </c>
      <c r="G727" t="n">
        <v>14.9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16408-2023</t>
        </is>
      </c>
      <c r="B728" s="1" t="n">
        <v>45029</v>
      </c>
      <c r="C728" s="1" t="n">
        <v>45182</v>
      </c>
      <c r="D728" t="inlineStr">
        <is>
          <t>SÖDERMANLANDS LÄN</t>
        </is>
      </c>
      <c r="E728" t="inlineStr">
        <is>
          <t>ESKILSTUNA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17457-2023</t>
        </is>
      </c>
      <c r="B729" s="1" t="n">
        <v>45036</v>
      </c>
      <c r="C729" s="1" t="n">
        <v>45182</v>
      </c>
      <c r="D729" t="inlineStr">
        <is>
          <t>SÖDERMANLANDS LÄN</t>
        </is>
      </c>
      <c r="E729" t="inlineStr">
        <is>
          <t>ESKILSTUNA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17459-2023</t>
        </is>
      </c>
      <c r="B730" s="1" t="n">
        <v>45036</v>
      </c>
      <c r="C730" s="1" t="n">
        <v>45182</v>
      </c>
      <c r="D730" t="inlineStr">
        <is>
          <t>SÖDERMANLANDS LÄN</t>
        </is>
      </c>
      <c r="E730" t="inlineStr">
        <is>
          <t>ESKILSTUNA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17727-2023</t>
        </is>
      </c>
      <c r="B731" s="1" t="n">
        <v>45036</v>
      </c>
      <c r="C731" s="1" t="n">
        <v>45182</v>
      </c>
      <c r="D731" t="inlineStr">
        <is>
          <t>SÖDERMANLANDS LÄN</t>
        </is>
      </c>
      <c r="E731" t="inlineStr">
        <is>
          <t>ESKILSTUNA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18185-2023</t>
        </is>
      </c>
      <c r="B732" s="1" t="n">
        <v>45041</v>
      </c>
      <c r="C732" s="1" t="n">
        <v>45182</v>
      </c>
      <c r="D732" t="inlineStr">
        <is>
          <t>SÖDERMANLANDS LÄN</t>
        </is>
      </c>
      <c r="E732" t="inlineStr">
        <is>
          <t>ESKILSTUNA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18192-2023</t>
        </is>
      </c>
      <c r="B733" s="1" t="n">
        <v>45041</v>
      </c>
      <c r="C733" s="1" t="n">
        <v>45182</v>
      </c>
      <c r="D733" t="inlineStr">
        <is>
          <t>SÖDERMANLANDS LÄN</t>
        </is>
      </c>
      <c r="E733" t="inlineStr">
        <is>
          <t>ESKILSTUNA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18673-2023</t>
        </is>
      </c>
      <c r="B734" s="1" t="n">
        <v>45043</v>
      </c>
      <c r="C734" s="1" t="n">
        <v>45182</v>
      </c>
      <c r="D734" t="inlineStr">
        <is>
          <t>SÖDERMANLANDS LÄN</t>
        </is>
      </c>
      <c r="E734" t="inlineStr">
        <is>
          <t>ESKILSTUNA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18897-2023</t>
        </is>
      </c>
      <c r="B735" s="1" t="n">
        <v>45044</v>
      </c>
      <c r="C735" s="1" t="n">
        <v>45182</v>
      </c>
      <c r="D735" t="inlineStr">
        <is>
          <t>SÖDERMANLANDS LÄN</t>
        </is>
      </c>
      <c r="E735" t="inlineStr">
        <is>
          <t>ESKILSTUNA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18965-2023</t>
        </is>
      </c>
      <c r="B736" s="1" t="n">
        <v>45044</v>
      </c>
      <c r="C736" s="1" t="n">
        <v>45182</v>
      </c>
      <c r="D736" t="inlineStr">
        <is>
          <t>SÖDERMANLANDS LÄN</t>
        </is>
      </c>
      <c r="E736" t="inlineStr">
        <is>
          <t>ESKILSTUNA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19136-2023</t>
        </is>
      </c>
      <c r="B737" s="1" t="n">
        <v>45048</v>
      </c>
      <c r="C737" s="1" t="n">
        <v>45182</v>
      </c>
      <c r="D737" t="inlineStr">
        <is>
          <t>SÖDERMANLANDS LÄN</t>
        </is>
      </c>
      <c r="E737" t="inlineStr">
        <is>
          <t>ESKILSTUNA</t>
        </is>
      </c>
      <c r="G737" t="n">
        <v>11.6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19285-2023</t>
        </is>
      </c>
      <c r="B738" s="1" t="n">
        <v>45049</v>
      </c>
      <c r="C738" s="1" t="n">
        <v>45182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19734-2023</t>
        </is>
      </c>
      <c r="B739" s="1" t="n">
        <v>45050</v>
      </c>
      <c r="C739" s="1" t="n">
        <v>45182</v>
      </c>
      <c r="D739" t="inlineStr">
        <is>
          <t>SÖDERMANLANDS LÄN</t>
        </is>
      </c>
      <c r="E739" t="inlineStr">
        <is>
          <t>ESKILSTUNA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19626-2023</t>
        </is>
      </c>
      <c r="B740" s="1" t="n">
        <v>45050</v>
      </c>
      <c r="C740" s="1" t="n">
        <v>45182</v>
      </c>
      <c r="D740" t="inlineStr">
        <is>
          <t>SÖDERMANLANDS LÄN</t>
        </is>
      </c>
      <c r="E740" t="inlineStr">
        <is>
          <t>ESKILSTUNA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19879-2023</t>
        </is>
      </c>
      <c r="B741" s="1" t="n">
        <v>45054</v>
      </c>
      <c r="C741" s="1" t="n">
        <v>45182</v>
      </c>
      <c r="D741" t="inlineStr">
        <is>
          <t>SÖDERMANLANDS LÄN</t>
        </is>
      </c>
      <c r="E741" t="inlineStr">
        <is>
          <t>ESKILSTUNA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20295-2023</t>
        </is>
      </c>
      <c r="B742" s="1" t="n">
        <v>45056</v>
      </c>
      <c r="C742" s="1" t="n">
        <v>45182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Allmännings- och besparingsskogar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20348-2023</t>
        </is>
      </c>
      <c r="B743" s="1" t="n">
        <v>45056</v>
      </c>
      <c r="C743" s="1" t="n">
        <v>45182</v>
      </c>
      <c r="D743" t="inlineStr">
        <is>
          <t>SÖDERMANLANDS LÄN</t>
        </is>
      </c>
      <c r="E743" t="inlineStr">
        <is>
          <t>ESKILSTUNA</t>
        </is>
      </c>
      <c r="F743" t="inlineStr">
        <is>
          <t>Allmännings- och besparingsskogar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20525-2023</t>
        </is>
      </c>
      <c r="B744" s="1" t="n">
        <v>45057</v>
      </c>
      <c r="C744" s="1" t="n">
        <v>45182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4.3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20838-2023</t>
        </is>
      </c>
      <c r="B745" s="1" t="n">
        <v>45058</v>
      </c>
      <c r="C745" s="1" t="n">
        <v>45182</v>
      </c>
      <c r="D745" t="inlineStr">
        <is>
          <t>SÖDERMANLANDS LÄN</t>
        </is>
      </c>
      <c r="E745" t="inlineStr">
        <is>
          <t>ESKILSTUNA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HYPERLINK("https://klasma.github.io/Logging_ESKILSTUNA/knärot/A 20838-2023.png")</f>
        <v/>
      </c>
      <c r="V745">
        <f>HYPERLINK("https://klasma.github.io/Logging_ESKILSTUNA/klagomål/A 20838-2023.docx")</f>
        <v/>
      </c>
      <c r="W745">
        <f>HYPERLINK("https://klasma.github.io/Logging_ESKILSTUNA/klagomålsmail/A 20838-2023.docx")</f>
        <v/>
      </c>
      <c r="X745">
        <f>HYPERLINK("https://klasma.github.io/Logging_ESKILSTUNA/tillsyn/A 20838-2023.docx")</f>
        <v/>
      </c>
      <c r="Y745">
        <f>HYPERLINK("https://klasma.github.io/Logging_ESKILSTUNA/tillsynsmail/A 20838-2023.docx")</f>
        <v/>
      </c>
    </row>
    <row r="746" ht="15" customHeight="1">
      <c r="A746" t="inlineStr">
        <is>
          <t>A 20842-2023</t>
        </is>
      </c>
      <c r="B746" s="1" t="n">
        <v>45058</v>
      </c>
      <c r="C746" s="1" t="n">
        <v>45182</v>
      </c>
      <c r="D746" t="inlineStr">
        <is>
          <t>SÖDERMANLANDS LÄN</t>
        </is>
      </c>
      <c r="E746" t="inlineStr">
        <is>
          <t>ESKILSTUNA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20984-2023</t>
        </is>
      </c>
      <c r="B747" s="1" t="n">
        <v>45061</v>
      </c>
      <c r="C747" s="1" t="n">
        <v>45182</v>
      </c>
      <c r="D747" t="inlineStr">
        <is>
          <t>SÖDERMANLANDS LÄN</t>
        </is>
      </c>
      <c r="E747" t="inlineStr">
        <is>
          <t>ESKILSTUNA</t>
        </is>
      </c>
      <c r="F747" t="inlineStr">
        <is>
          <t>Allmännings- och besparingsskogar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21735-2023</t>
        </is>
      </c>
      <c r="B748" s="1" t="n">
        <v>45063</v>
      </c>
      <c r="C748" s="1" t="n">
        <v>45182</v>
      </c>
      <c r="D748" t="inlineStr">
        <is>
          <t>SÖDERMANLANDS LÄN</t>
        </is>
      </c>
      <c r="E748" t="inlineStr">
        <is>
          <t>ESKILSTUNA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21734-2023</t>
        </is>
      </c>
      <c r="B749" s="1" t="n">
        <v>45063</v>
      </c>
      <c r="C749" s="1" t="n">
        <v>45182</v>
      </c>
      <c r="D749" t="inlineStr">
        <is>
          <t>SÖDERMANLANDS LÄN</t>
        </is>
      </c>
      <c r="E749" t="inlineStr">
        <is>
          <t>ESKILSTUNA</t>
        </is>
      </c>
      <c r="G749" t="n">
        <v>10.5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21820-2023</t>
        </is>
      </c>
      <c r="B750" s="1" t="n">
        <v>45068</v>
      </c>
      <c r="C750" s="1" t="n">
        <v>45182</v>
      </c>
      <c r="D750" t="inlineStr">
        <is>
          <t>SÖDERMANLANDS LÄN</t>
        </is>
      </c>
      <c r="E750" t="inlineStr">
        <is>
          <t>ESKILSTUNA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22318-2023</t>
        </is>
      </c>
      <c r="B751" s="1" t="n">
        <v>45070</v>
      </c>
      <c r="C751" s="1" t="n">
        <v>45182</v>
      </c>
      <c r="D751" t="inlineStr">
        <is>
          <t>SÖDERMANLANDS LÄN</t>
        </is>
      </c>
      <c r="E751" t="inlineStr">
        <is>
          <t>ESKILSTUNA</t>
        </is>
      </c>
      <c r="F751" t="inlineStr">
        <is>
          <t>Allmännings- och besparingsskogar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22605-2023</t>
        </is>
      </c>
      <c r="B752" s="1" t="n">
        <v>45071</v>
      </c>
      <c r="C752" s="1" t="n">
        <v>45182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Kyrkan</t>
        </is>
      </c>
      <c r="G752" t="n">
        <v>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23689-2023</t>
        </is>
      </c>
      <c r="B753" s="1" t="n">
        <v>45077</v>
      </c>
      <c r="C753" s="1" t="n">
        <v>45182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25283-2023</t>
        </is>
      </c>
      <c r="B754" s="1" t="n">
        <v>45079</v>
      </c>
      <c r="C754" s="1" t="n">
        <v>45182</v>
      </c>
      <c r="D754" t="inlineStr">
        <is>
          <t>SÖDERMANLANDS LÄN</t>
        </is>
      </c>
      <c r="E754" t="inlineStr">
        <is>
          <t>ESKILSTUNA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25281-2023</t>
        </is>
      </c>
      <c r="B755" s="1" t="n">
        <v>45079</v>
      </c>
      <c r="C755" s="1" t="n">
        <v>45182</v>
      </c>
      <c r="D755" t="inlineStr">
        <is>
          <t>SÖDERMANLANDS LÄN</t>
        </is>
      </c>
      <c r="E755" t="inlineStr">
        <is>
          <t>ESKILSTUNA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25125-2023</t>
        </is>
      </c>
      <c r="B756" s="1" t="n">
        <v>45086</v>
      </c>
      <c r="C756" s="1" t="n">
        <v>45182</v>
      </c>
      <c r="D756" t="inlineStr">
        <is>
          <t>SÖDERMANLANDS LÄN</t>
        </is>
      </c>
      <c r="E756" t="inlineStr">
        <is>
          <t>ESKILSTUNA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26904-2023</t>
        </is>
      </c>
      <c r="B757" s="1" t="n">
        <v>45093</v>
      </c>
      <c r="C757" s="1" t="n">
        <v>45182</v>
      </c>
      <c r="D757" t="inlineStr">
        <is>
          <t>SÖDERMANLANDS LÄN</t>
        </is>
      </c>
      <c r="E757" t="inlineStr">
        <is>
          <t>ESKILSTUNA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26867-2023</t>
        </is>
      </c>
      <c r="B758" s="1" t="n">
        <v>45093</v>
      </c>
      <c r="C758" s="1" t="n">
        <v>45182</v>
      </c>
      <c r="D758" t="inlineStr">
        <is>
          <t>SÖDERMANLANDS LÄN</t>
        </is>
      </c>
      <c r="E758" t="inlineStr">
        <is>
          <t>ESKILSTUNA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26871-2023</t>
        </is>
      </c>
      <c r="B759" s="1" t="n">
        <v>45093</v>
      </c>
      <c r="C759" s="1" t="n">
        <v>45182</v>
      </c>
      <c r="D759" t="inlineStr">
        <is>
          <t>SÖDERMANLANDS LÄN</t>
        </is>
      </c>
      <c r="E759" t="inlineStr">
        <is>
          <t>ESKILSTUNA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26910-2023</t>
        </is>
      </c>
      <c r="B760" s="1" t="n">
        <v>45093</v>
      </c>
      <c r="C760" s="1" t="n">
        <v>45182</v>
      </c>
      <c r="D760" t="inlineStr">
        <is>
          <t>SÖDERMANLANDS LÄN</t>
        </is>
      </c>
      <c r="E760" t="inlineStr">
        <is>
          <t>ESKILSTUNA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30373-2023</t>
        </is>
      </c>
      <c r="B761" s="1" t="n">
        <v>45099</v>
      </c>
      <c r="C761" s="1" t="n">
        <v>45182</v>
      </c>
      <c r="D761" t="inlineStr">
        <is>
          <t>SÖDERMANLANDS LÄN</t>
        </is>
      </c>
      <c r="E761" t="inlineStr">
        <is>
          <t>ESKILSTUNA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30345-2023</t>
        </is>
      </c>
      <c r="B762" s="1" t="n">
        <v>45099</v>
      </c>
      <c r="C762" s="1" t="n">
        <v>45182</v>
      </c>
      <c r="D762" t="inlineStr">
        <is>
          <t>SÖDERMANLANDS LÄN</t>
        </is>
      </c>
      <c r="E762" t="inlineStr">
        <is>
          <t>ESKILSTUNA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30365-2023</t>
        </is>
      </c>
      <c r="B763" s="1" t="n">
        <v>45099</v>
      </c>
      <c r="C763" s="1" t="n">
        <v>45182</v>
      </c>
      <c r="D763" t="inlineStr">
        <is>
          <t>SÖDERMANLANDS LÄN</t>
        </is>
      </c>
      <c r="E763" t="inlineStr">
        <is>
          <t>ESKILSTUNA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28580-2023</t>
        </is>
      </c>
      <c r="B764" s="1" t="n">
        <v>45103</v>
      </c>
      <c r="C764" s="1" t="n">
        <v>45182</v>
      </c>
      <c r="D764" t="inlineStr">
        <is>
          <t>SÖDERMANLANDS LÄN</t>
        </is>
      </c>
      <c r="E764" t="inlineStr">
        <is>
          <t>ESKILSTUNA</t>
        </is>
      </c>
      <c r="F764" t="inlineStr">
        <is>
          <t>Sveaskog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30975-2023</t>
        </is>
      </c>
      <c r="B765" s="1" t="n">
        <v>45103</v>
      </c>
      <c r="C765" s="1" t="n">
        <v>45182</v>
      </c>
      <c r="D765" t="inlineStr">
        <is>
          <t>SÖDERMANLANDS LÄN</t>
        </is>
      </c>
      <c r="E765" t="inlineStr">
        <is>
          <t>ESKILSTUNA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28590-2023</t>
        </is>
      </c>
      <c r="B766" s="1" t="n">
        <v>45103</v>
      </c>
      <c r="C766" s="1" t="n">
        <v>45182</v>
      </c>
      <c r="D766" t="inlineStr">
        <is>
          <t>SÖDERMANLANDS LÄN</t>
        </is>
      </c>
      <c r="E766" t="inlineStr">
        <is>
          <t>ESKILSTUNA</t>
        </is>
      </c>
      <c r="F766" t="inlineStr">
        <is>
          <t>Sveaskog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30935-2023</t>
        </is>
      </c>
      <c r="B767" s="1" t="n">
        <v>45103</v>
      </c>
      <c r="C767" s="1" t="n">
        <v>45182</v>
      </c>
      <c r="D767" t="inlineStr">
        <is>
          <t>SÖDERMANLANDS LÄN</t>
        </is>
      </c>
      <c r="E767" t="inlineStr">
        <is>
          <t>ESKILSTUNA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30971-2023</t>
        </is>
      </c>
      <c r="B768" s="1" t="n">
        <v>45103</v>
      </c>
      <c r="C768" s="1" t="n">
        <v>45182</v>
      </c>
      <c r="D768" t="inlineStr">
        <is>
          <t>SÖDERMANLANDS LÄN</t>
        </is>
      </c>
      <c r="E768" t="inlineStr">
        <is>
          <t>ESKILSTUNA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30979-2023</t>
        </is>
      </c>
      <c r="B769" s="1" t="n">
        <v>45103</v>
      </c>
      <c r="C769" s="1" t="n">
        <v>45182</v>
      </c>
      <c r="D769" t="inlineStr">
        <is>
          <t>SÖDERMANLANDS LÄN</t>
        </is>
      </c>
      <c r="E769" t="inlineStr">
        <is>
          <t>ESKILSTUNA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28582-2023</t>
        </is>
      </c>
      <c r="B770" s="1" t="n">
        <v>45103</v>
      </c>
      <c r="C770" s="1" t="n">
        <v>45182</v>
      </c>
      <c r="D770" t="inlineStr">
        <is>
          <t>SÖDERMANLANDS LÄN</t>
        </is>
      </c>
      <c r="E770" t="inlineStr">
        <is>
          <t>ESKILSTUNA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30960-2023</t>
        </is>
      </c>
      <c r="B771" s="1" t="n">
        <v>45103</v>
      </c>
      <c r="C771" s="1" t="n">
        <v>45182</v>
      </c>
      <c r="D771" t="inlineStr">
        <is>
          <t>SÖDERMANLANDS LÄN</t>
        </is>
      </c>
      <c r="E771" t="inlineStr">
        <is>
          <t>ESKILSTUNA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31002-2023</t>
        </is>
      </c>
      <c r="B772" s="1" t="n">
        <v>45103</v>
      </c>
      <c r="C772" s="1" t="n">
        <v>45182</v>
      </c>
      <c r="D772" t="inlineStr">
        <is>
          <t>SÖDERMANLANDS LÄN</t>
        </is>
      </c>
      <c r="E772" t="inlineStr">
        <is>
          <t>ESKILSTUNA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29637-2023</t>
        </is>
      </c>
      <c r="B773" s="1" t="n">
        <v>45106</v>
      </c>
      <c r="C773" s="1" t="n">
        <v>45182</v>
      </c>
      <c r="D773" t="inlineStr">
        <is>
          <t>SÖDERMANLANDS LÄN</t>
        </is>
      </c>
      <c r="E773" t="inlineStr">
        <is>
          <t>ESKILSTUNA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29648-2023</t>
        </is>
      </c>
      <c r="B774" s="1" t="n">
        <v>45107</v>
      </c>
      <c r="C774" s="1" t="n">
        <v>45182</v>
      </c>
      <c r="D774" t="inlineStr">
        <is>
          <t>SÖDERMANLANDS LÄN</t>
        </is>
      </c>
      <c r="E774" t="inlineStr">
        <is>
          <t>ESKILSTUNA</t>
        </is>
      </c>
      <c r="F774" t="inlineStr">
        <is>
          <t>Allmännings- och besparingsskogar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29929-2023</t>
        </is>
      </c>
      <c r="B775" s="1" t="n">
        <v>45107</v>
      </c>
      <c r="C775" s="1" t="n">
        <v>45182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29644-2023</t>
        </is>
      </c>
      <c r="B776" s="1" t="n">
        <v>45107</v>
      </c>
      <c r="C776" s="1" t="n">
        <v>45182</v>
      </c>
      <c r="D776" t="inlineStr">
        <is>
          <t>SÖDERMANLANDS LÄN</t>
        </is>
      </c>
      <c r="E776" t="inlineStr">
        <is>
          <t>ESKILSTUNA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29646-2023</t>
        </is>
      </c>
      <c r="B777" s="1" t="n">
        <v>45107</v>
      </c>
      <c r="C777" s="1" t="n">
        <v>45182</v>
      </c>
      <c r="D777" t="inlineStr">
        <is>
          <t>SÖDERMANLANDS LÄN</t>
        </is>
      </c>
      <c r="E777" t="inlineStr">
        <is>
          <t>ESKILSTUNA</t>
        </is>
      </c>
      <c r="F777" t="inlineStr">
        <is>
          <t>Allmännings- och besparingsskogar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29642-2023</t>
        </is>
      </c>
      <c r="B778" s="1" t="n">
        <v>45107</v>
      </c>
      <c r="C778" s="1" t="n">
        <v>45182</v>
      </c>
      <c r="D778" t="inlineStr">
        <is>
          <t>SÖDERMANLANDS LÄN</t>
        </is>
      </c>
      <c r="E778" t="inlineStr">
        <is>
          <t>ESKILSTUNA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30354-2023</t>
        </is>
      </c>
      <c r="B779" s="1" t="n">
        <v>45111</v>
      </c>
      <c r="C779" s="1" t="n">
        <v>45182</v>
      </c>
      <c r="D779" t="inlineStr">
        <is>
          <t>SÖDERMANLANDS LÄN</t>
        </is>
      </c>
      <c r="E779" t="inlineStr">
        <is>
          <t>ESKILSTUNA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31597-2023</t>
        </is>
      </c>
      <c r="B780" s="1" t="n">
        <v>45117</v>
      </c>
      <c r="C780" s="1" t="n">
        <v>45182</v>
      </c>
      <c r="D780" t="inlineStr">
        <is>
          <t>SÖDERMANLANDS LÄN</t>
        </is>
      </c>
      <c r="E780" t="inlineStr">
        <is>
          <t>ESKILSTUNA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31837-2023</t>
        </is>
      </c>
      <c r="B781" s="1" t="n">
        <v>45118</v>
      </c>
      <c r="C781" s="1" t="n">
        <v>45182</v>
      </c>
      <c r="D781" t="inlineStr">
        <is>
          <t>SÖDERMANLANDS LÄN</t>
        </is>
      </c>
      <c r="E781" t="inlineStr">
        <is>
          <t>ESKILSTUNA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31879-2023</t>
        </is>
      </c>
      <c r="B782" s="1" t="n">
        <v>45118</v>
      </c>
      <c r="C782" s="1" t="n">
        <v>45182</v>
      </c>
      <c r="D782" t="inlineStr">
        <is>
          <t>SÖDERMANLANDS LÄN</t>
        </is>
      </c>
      <c r="E782" t="inlineStr">
        <is>
          <t>ESKILSTUNA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31983-2023</t>
        </is>
      </c>
      <c r="B783" s="1" t="n">
        <v>45119</v>
      </c>
      <c r="C783" s="1" t="n">
        <v>45182</v>
      </c>
      <c r="D783" t="inlineStr">
        <is>
          <t>SÖDERMANLANDS LÄN</t>
        </is>
      </c>
      <c r="E783" t="inlineStr">
        <is>
          <t>ESKILSTUNA</t>
        </is>
      </c>
      <c r="F783" t="inlineStr">
        <is>
          <t>Sveaskog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32314-2023</t>
        </is>
      </c>
      <c r="B784" s="1" t="n">
        <v>45120</v>
      </c>
      <c r="C784" s="1" t="n">
        <v>45182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34227-2023</t>
        </is>
      </c>
      <c r="B785" s="1" t="n">
        <v>45138</v>
      </c>
      <c r="C785" s="1" t="n">
        <v>45182</v>
      </c>
      <c r="D785" t="inlineStr">
        <is>
          <t>SÖDERMANLANDS LÄN</t>
        </is>
      </c>
      <c r="E785" t="inlineStr">
        <is>
          <t>ESKILSTUNA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34645-2023</t>
        </is>
      </c>
      <c r="B786" s="1" t="n">
        <v>45140</v>
      </c>
      <c r="C786" s="1" t="n">
        <v>45182</v>
      </c>
      <c r="D786" t="inlineStr">
        <is>
          <t>SÖDERMANLANDS LÄN</t>
        </is>
      </c>
      <c r="E786" t="inlineStr">
        <is>
          <t>ESKILSTUNA</t>
        </is>
      </c>
      <c r="F786" t="inlineStr">
        <is>
          <t>Kyrkan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35377-2023</t>
        </is>
      </c>
      <c r="B787" s="1" t="n">
        <v>45146</v>
      </c>
      <c r="C787" s="1" t="n">
        <v>45182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35383-2023</t>
        </is>
      </c>
      <c r="B788" s="1" t="n">
        <v>45146</v>
      </c>
      <c r="C788" s="1" t="n">
        <v>45182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36255-2023</t>
        </is>
      </c>
      <c r="B789" s="1" t="n">
        <v>45151</v>
      </c>
      <c r="C789" s="1" t="n">
        <v>45182</v>
      </c>
      <c r="D789" t="inlineStr">
        <is>
          <t>SÖDERMANLANDS LÄN</t>
        </is>
      </c>
      <c r="E789" t="inlineStr">
        <is>
          <t>ESKILSTUNA</t>
        </is>
      </c>
      <c r="G789" t="n">
        <v>5.7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36901-2023</t>
        </is>
      </c>
      <c r="B790" s="1" t="n">
        <v>45154</v>
      </c>
      <c r="C790" s="1" t="n">
        <v>45182</v>
      </c>
      <c r="D790" t="inlineStr">
        <is>
          <t>SÖDERMANLANDS LÄN</t>
        </is>
      </c>
      <c r="E790" t="inlineStr">
        <is>
          <t>ESKILSTUNA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36903-2023</t>
        </is>
      </c>
      <c r="B791" s="1" t="n">
        <v>45154</v>
      </c>
      <c r="C791" s="1" t="n">
        <v>45182</v>
      </c>
      <c r="D791" t="inlineStr">
        <is>
          <t>SÖDERMANLANDS LÄN</t>
        </is>
      </c>
      <c r="E791" t="inlineStr">
        <is>
          <t>ESKILSTUNA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37282-2023</t>
        </is>
      </c>
      <c r="B792" s="1" t="n">
        <v>45156</v>
      </c>
      <c r="C792" s="1" t="n">
        <v>45182</v>
      </c>
      <c r="D792" t="inlineStr">
        <is>
          <t>SÖDERMANLANDS LÄN</t>
        </is>
      </c>
      <c r="E792" t="inlineStr">
        <is>
          <t>ESKILSTUNA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37769-2023</t>
        </is>
      </c>
      <c r="B793" s="1" t="n">
        <v>45159</v>
      </c>
      <c r="C793" s="1" t="n">
        <v>45182</v>
      </c>
      <c r="D793" t="inlineStr">
        <is>
          <t>SÖDERMANLANDS LÄN</t>
        </is>
      </c>
      <c r="E793" t="inlineStr">
        <is>
          <t>ESKILSTUNA</t>
        </is>
      </c>
      <c r="F793" t="inlineStr">
        <is>
          <t>Kommuner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40574-2023</t>
        </is>
      </c>
      <c r="B794" s="1" t="n">
        <v>45170</v>
      </c>
      <c r="C794" s="1" t="n">
        <v>45182</v>
      </c>
      <c r="D794" t="inlineStr">
        <is>
          <t>SÖDERMANLANDS LÄN</t>
        </is>
      </c>
      <c r="E794" t="inlineStr">
        <is>
          <t>ESKILSTUNA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2023-09-13T06:38:12Z</dcterms:created>
  <dcterms:modified xmlns:dcterms="http://purl.org/dc/terms/" xmlns:xsi="http://www.w3.org/2001/XMLSchema-instance" xsi:type="dcterms:W3CDTF">2023-09-13T06:38:12Z</dcterms:modified>
</cp:coreProperties>
</file>